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-my.sharepoint.com/personal/robert_chapman_hydroone_com/Documents/Documents/BOBBY/OHHL/"/>
    </mc:Choice>
  </mc:AlternateContent>
  <xr:revisionPtr revIDLastSave="1278" documentId="8_{2F144F32-E8AA-4AEE-9CEC-805C35E95876}" xr6:coauthVersionLast="47" xr6:coauthVersionMax="47" xr10:uidLastSave="{5DAB1CEC-F53F-4425-9F73-8C6A27C736C6}"/>
  <bookViews>
    <workbookView xWindow="28680" yWindow="-120" windowWidth="29040" windowHeight="15840" xr2:uid="{00000000-000D-0000-FFFF-FFFF00000000}"/>
  </bookViews>
  <sheets>
    <sheet name="Career Totals" sheetId="1" r:id="rId1"/>
    <sheet name="Bob Lim" sheetId="2" r:id="rId2"/>
    <sheet name="Bobby Chapman" sheetId="3" r:id="rId3"/>
    <sheet name="Brett Stevens" sheetId="15" r:id="rId4"/>
    <sheet name="Bruno Jesus" sheetId="4" r:id="rId5"/>
    <sheet name="Dan Townsend" sheetId="5" r:id="rId6"/>
    <sheet name="Dave Harris" sheetId="6" r:id="rId7"/>
    <sheet name="Dave Skjarum" sheetId="17" r:id="rId8"/>
    <sheet name="Jeff Robson" sheetId="7" r:id="rId9"/>
    <sheet name="Kevin Bros" sheetId="8" r:id="rId10"/>
    <sheet name="Mark Van Tol" sheetId="11" r:id="rId11"/>
    <sheet name="Mauro Facca" sheetId="9" r:id="rId12"/>
    <sheet name="Mike Kelsey" sheetId="10" r:id="rId13"/>
    <sheet name="Nick Pandza" sheetId="16" r:id="rId14"/>
    <sheet name="Rick Descary" sheetId="12" r:id="rId15"/>
    <sheet name="Rob Brewer" sheetId="13" r:id="rId16"/>
    <sheet name="Tim Agar" sheetId="14" r:id="rId17"/>
  </sheets>
  <definedNames>
    <definedName name="_xlnm._FilterDatabase" localSheetId="1" hidden="1">'Bob Lim'!$A$1:$I$76</definedName>
    <definedName name="_xlnm._FilterDatabase" localSheetId="2" hidden="1">'Bobby Chapman'!$A$1:$I$260</definedName>
    <definedName name="_xlnm._FilterDatabase" localSheetId="3" hidden="1">'Brett Stevens'!$A$1:$I$106</definedName>
    <definedName name="_xlnm._FilterDatabase" localSheetId="4" hidden="1">'Bruno Jesus'!$A$1:$I$171</definedName>
    <definedName name="_xlnm._FilterDatabase" localSheetId="0" hidden="1">'Career Totals'!$A$2:$P$2</definedName>
    <definedName name="_xlnm._FilterDatabase" localSheetId="5" hidden="1">'Dan Townsend'!$A$1:$I$99</definedName>
    <definedName name="_xlnm._FilterDatabase" localSheetId="6" hidden="1">'Dave Harris'!$A$1:$I$146</definedName>
    <definedName name="_xlnm._FilterDatabase" localSheetId="8" hidden="1">'Jeff Robson'!$A$1:$I$76</definedName>
    <definedName name="_xlnm._FilterDatabase" localSheetId="9" hidden="1">'Kevin Bros'!$A$1:$I$156</definedName>
    <definedName name="_xlnm._FilterDatabase" localSheetId="10" hidden="1">'Mark Van Tol'!$A$1:$I$1</definedName>
    <definedName name="_xlnm._FilterDatabase" localSheetId="11" hidden="1">'Mauro Facca'!$A$1:$I$1</definedName>
    <definedName name="_xlnm._FilterDatabase" localSheetId="12" hidden="1">'Mike Kelsey'!$A$1:$I$1</definedName>
    <definedName name="_xlnm._FilterDatabase" localSheetId="13" hidden="1">'Nick Pandza'!$A$1:$I$1</definedName>
    <definedName name="_xlnm._FilterDatabase" localSheetId="14" hidden="1">'Rick Descary'!$A$1:$I$1</definedName>
    <definedName name="_xlnm._FilterDatabase" localSheetId="15" hidden="1">'Rob Brewer'!$A$1:$I$329</definedName>
    <definedName name="_xlnm._FilterDatabase" localSheetId="16" hidden="1">'Tim Agar'!$A$1:$I$154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1" l="1"/>
  <c r="T9" i="1"/>
  <c r="S9" i="1"/>
  <c r="P18" i="1" l="1"/>
  <c r="O18" i="1"/>
  <c r="N18" i="1"/>
  <c r="M18" i="1"/>
  <c r="L18" i="1"/>
  <c r="K18" i="1"/>
  <c r="I18" i="1"/>
  <c r="G18" i="1"/>
  <c r="F18" i="1"/>
  <c r="E18" i="1"/>
  <c r="D18" i="1"/>
  <c r="C18" i="1"/>
  <c r="B18" i="1" s="1"/>
  <c r="H37" i="17"/>
  <c r="G37" i="17"/>
  <c r="F37" i="17"/>
  <c r="E37" i="17"/>
  <c r="D37" i="17"/>
  <c r="H36" i="17"/>
  <c r="G36" i="17"/>
  <c r="F36" i="17"/>
  <c r="E36" i="17"/>
  <c r="D36" i="17"/>
  <c r="H35" i="17"/>
  <c r="G35" i="17"/>
  <c r="F35" i="17"/>
  <c r="E35" i="17"/>
  <c r="I35" i="17" s="1"/>
  <c r="D35" i="17"/>
  <c r="H33" i="17"/>
  <c r="G33" i="17"/>
  <c r="F33" i="17"/>
  <c r="E33" i="17"/>
  <c r="C33" i="17" s="1"/>
  <c r="D33" i="17"/>
  <c r="H32" i="17"/>
  <c r="G32" i="17"/>
  <c r="F32" i="17"/>
  <c r="E32" i="17"/>
  <c r="D32" i="17"/>
  <c r="H31" i="17"/>
  <c r="G31" i="17"/>
  <c r="F31" i="17"/>
  <c r="E31" i="17"/>
  <c r="C31" i="17" s="1"/>
  <c r="D31" i="17"/>
  <c r="H30" i="17"/>
  <c r="G30" i="17"/>
  <c r="F30" i="17"/>
  <c r="E30" i="17"/>
  <c r="D30" i="17"/>
  <c r="H29" i="17"/>
  <c r="G29" i="17"/>
  <c r="F29" i="17"/>
  <c r="E29" i="17"/>
  <c r="D29" i="17"/>
  <c r="C32" i="17"/>
  <c r="H25" i="17"/>
  <c r="H27" i="17" s="1"/>
  <c r="H28" i="17" s="1"/>
  <c r="G25" i="17"/>
  <c r="G27" i="17" s="1"/>
  <c r="G28" i="17" s="1"/>
  <c r="F25" i="17"/>
  <c r="F27" i="17" s="1"/>
  <c r="F28" i="17" s="1"/>
  <c r="E25" i="17"/>
  <c r="E27" i="17" s="1"/>
  <c r="E28" i="17" s="1"/>
  <c r="D25" i="17"/>
  <c r="D27" i="17" s="1"/>
  <c r="D28" i="17" s="1"/>
  <c r="D139" i="14"/>
  <c r="D150" i="14"/>
  <c r="D148" i="14"/>
  <c r="D146" i="14"/>
  <c r="D144" i="14"/>
  <c r="D142" i="14"/>
  <c r="D141" i="14"/>
  <c r="H154" i="14"/>
  <c r="G154" i="14"/>
  <c r="F154" i="14"/>
  <c r="E154" i="14"/>
  <c r="D154" i="14"/>
  <c r="H153" i="14"/>
  <c r="G153" i="14"/>
  <c r="F153" i="14"/>
  <c r="E153" i="14"/>
  <c r="D153" i="14"/>
  <c r="H152" i="14"/>
  <c r="G152" i="14"/>
  <c r="F152" i="14"/>
  <c r="E152" i="14"/>
  <c r="D152" i="14"/>
  <c r="H147" i="14"/>
  <c r="G147" i="14"/>
  <c r="F147" i="14"/>
  <c r="E147" i="14"/>
  <c r="D147" i="14"/>
  <c r="H150" i="14"/>
  <c r="G150" i="14"/>
  <c r="F150" i="14"/>
  <c r="E150" i="14"/>
  <c r="H148" i="14"/>
  <c r="G148" i="14"/>
  <c r="F148" i="14"/>
  <c r="E148" i="14"/>
  <c r="H146" i="14"/>
  <c r="G146" i="14"/>
  <c r="F146" i="14"/>
  <c r="E146" i="14"/>
  <c r="H143" i="14"/>
  <c r="G143" i="14"/>
  <c r="F143" i="14"/>
  <c r="E143" i="14"/>
  <c r="D143" i="14"/>
  <c r="H137" i="14"/>
  <c r="G137" i="14"/>
  <c r="F137" i="14"/>
  <c r="E137" i="14"/>
  <c r="D137" i="14"/>
  <c r="H329" i="13"/>
  <c r="G329" i="13"/>
  <c r="F329" i="13"/>
  <c r="E329" i="13"/>
  <c r="H328" i="13"/>
  <c r="G328" i="13"/>
  <c r="F328" i="13"/>
  <c r="E328" i="13"/>
  <c r="H327" i="13"/>
  <c r="G327" i="13"/>
  <c r="F327" i="13"/>
  <c r="E327" i="13"/>
  <c r="D328" i="13"/>
  <c r="D329" i="13"/>
  <c r="D327" i="13"/>
  <c r="H321" i="13"/>
  <c r="G321" i="13"/>
  <c r="F321" i="13"/>
  <c r="E321" i="13"/>
  <c r="D321" i="13"/>
  <c r="H323" i="13"/>
  <c r="G323" i="13"/>
  <c r="F323" i="13"/>
  <c r="E323" i="13"/>
  <c r="D323" i="13"/>
  <c r="H317" i="13"/>
  <c r="G317" i="13"/>
  <c r="F317" i="13"/>
  <c r="E317" i="13"/>
  <c r="D317" i="13"/>
  <c r="H312" i="13"/>
  <c r="G312" i="13"/>
  <c r="F312" i="13"/>
  <c r="E312" i="13"/>
  <c r="D312" i="13"/>
  <c r="H303" i="13"/>
  <c r="G303" i="13"/>
  <c r="F303" i="13"/>
  <c r="E303" i="13"/>
  <c r="D303" i="13"/>
  <c r="H156" i="8"/>
  <c r="G156" i="8"/>
  <c r="F156" i="8"/>
  <c r="E156" i="8"/>
  <c r="D156" i="8"/>
  <c r="H155" i="8"/>
  <c r="G155" i="8"/>
  <c r="F155" i="8"/>
  <c r="E155" i="8"/>
  <c r="D155" i="8"/>
  <c r="H154" i="8"/>
  <c r="G154" i="8"/>
  <c r="F154" i="8"/>
  <c r="E154" i="8"/>
  <c r="D154" i="8"/>
  <c r="H145" i="8"/>
  <c r="G145" i="8"/>
  <c r="F145" i="8"/>
  <c r="E145" i="8"/>
  <c r="D145" i="8"/>
  <c r="H143" i="8"/>
  <c r="G143" i="8"/>
  <c r="F143" i="8"/>
  <c r="E143" i="8"/>
  <c r="D143" i="8"/>
  <c r="H149" i="8"/>
  <c r="G149" i="8"/>
  <c r="F149" i="8"/>
  <c r="E149" i="8"/>
  <c r="D149" i="8"/>
  <c r="H151" i="8"/>
  <c r="G151" i="8"/>
  <c r="F151" i="8"/>
  <c r="E151" i="8"/>
  <c r="D151" i="8"/>
  <c r="H152" i="8"/>
  <c r="G152" i="8"/>
  <c r="F152" i="8"/>
  <c r="E152" i="8"/>
  <c r="D152" i="8"/>
  <c r="H137" i="8"/>
  <c r="G137" i="8"/>
  <c r="F137" i="8"/>
  <c r="E137" i="8"/>
  <c r="I137" i="8" s="1"/>
  <c r="D137" i="8"/>
  <c r="H106" i="15"/>
  <c r="G106" i="15"/>
  <c r="F106" i="15"/>
  <c r="E106" i="15"/>
  <c r="D106" i="15"/>
  <c r="H105" i="15"/>
  <c r="G105" i="15"/>
  <c r="F105" i="15"/>
  <c r="E105" i="15"/>
  <c r="D105" i="15"/>
  <c r="H104" i="15"/>
  <c r="G104" i="15"/>
  <c r="F104" i="15"/>
  <c r="E104" i="15"/>
  <c r="D104" i="15"/>
  <c r="H101" i="15"/>
  <c r="G101" i="15"/>
  <c r="F101" i="15"/>
  <c r="E101" i="15"/>
  <c r="D101" i="15"/>
  <c r="H96" i="15"/>
  <c r="G96" i="15"/>
  <c r="F96" i="15"/>
  <c r="E96" i="15"/>
  <c r="D96" i="15"/>
  <c r="H94" i="15"/>
  <c r="G94" i="15"/>
  <c r="F94" i="15"/>
  <c r="E94" i="15"/>
  <c r="D94" i="15"/>
  <c r="H102" i="15"/>
  <c r="G102" i="15"/>
  <c r="F102" i="15"/>
  <c r="E102" i="15"/>
  <c r="D102" i="15"/>
  <c r="H100" i="15"/>
  <c r="G100" i="15"/>
  <c r="F100" i="15"/>
  <c r="E100" i="15"/>
  <c r="D100" i="15"/>
  <c r="H89" i="15"/>
  <c r="G89" i="15"/>
  <c r="F89" i="15"/>
  <c r="E89" i="15"/>
  <c r="I89" i="15" s="1"/>
  <c r="D89" i="15"/>
  <c r="H18" i="1" l="1"/>
  <c r="J18" i="1"/>
  <c r="I37" i="17"/>
  <c r="I36" i="17"/>
  <c r="C29" i="17"/>
  <c r="C30" i="17"/>
  <c r="I25" i="17"/>
  <c r="I28" i="17"/>
  <c r="I27" i="17"/>
  <c r="C148" i="14"/>
  <c r="C147" i="14"/>
  <c r="C143" i="14"/>
  <c r="I137" i="14"/>
  <c r="C323" i="13"/>
  <c r="C312" i="13"/>
  <c r="I303" i="13"/>
  <c r="C145" i="8"/>
  <c r="C143" i="8"/>
  <c r="C149" i="8"/>
  <c r="C101" i="15"/>
  <c r="C96" i="15"/>
  <c r="C94" i="15"/>
  <c r="H65" i="15"/>
  <c r="G65" i="15"/>
  <c r="F65" i="15"/>
  <c r="E65" i="15"/>
  <c r="D65" i="15"/>
  <c r="H260" i="3" l="1"/>
  <c r="G260" i="3"/>
  <c r="F260" i="3"/>
  <c r="E260" i="3"/>
  <c r="D260" i="3"/>
  <c r="H259" i="3"/>
  <c r="G259" i="3"/>
  <c r="F259" i="3"/>
  <c r="E259" i="3"/>
  <c r="D259" i="3"/>
  <c r="H258" i="3"/>
  <c r="G258" i="3"/>
  <c r="F258" i="3"/>
  <c r="E258" i="3"/>
  <c r="D258" i="3"/>
  <c r="H251" i="3"/>
  <c r="G251" i="3"/>
  <c r="F251" i="3"/>
  <c r="E251" i="3"/>
  <c r="D251" i="3"/>
  <c r="H254" i="3"/>
  <c r="G254" i="3"/>
  <c r="F254" i="3"/>
  <c r="E254" i="3"/>
  <c r="D254" i="3"/>
  <c r="H252" i="3"/>
  <c r="G252" i="3"/>
  <c r="F252" i="3"/>
  <c r="E252" i="3"/>
  <c r="D252" i="3"/>
  <c r="H250" i="3"/>
  <c r="G250" i="3"/>
  <c r="F250" i="3"/>
  <c r="E250" i="3"/>
  <c r="D250" i="3"/>
  <c r="H246" i="3"/>
  <c r="G246" i="3"/>
  <c r="F246" i="3"/>
  <c r="E246" i="3"/>
  <c r="D246" i="3"/>
  <c r="H237" i="3"/>
  <c r="G237" i="3"/>
  <c r="F237" i="3"/>
  <c r="E237" i="3"/>
  <c r="I237" i="3" s="1"/>
  <c r="D237" i="3"/>
  <c r="U5" i="1"/>
  <c r="T5" i="1"/>
  <c r="S5" i="1"/>
  <c r="E149" i="14"/>
  <c r="F149" i="14"/>
  <c r="G149" i="14"/>
  <c r="H149" i="14"/>
  <c r="D149" i="14"/>
  <c r="E324" i="13"/>
  <c r="F324" i="13"/>
  <c r="G324" i="13"/>
  <c r="H324" i="13"/>
  <c r="D324" i="13"/>
  <c r="E325" i="13"/>
  <c r="F325" i="13"/>
  <c r="G325" i="13"/>
  <c r="H325" i="13"/>
  <c r="D325" i="13"/>
  <c r="E150" i="8"/>
  <c r="F150" i="8"/>
  <c r="G150" i="8"/>
  <c r="H150" i="8"/>
  <c r="D150" i="8"/>
  <c r="H49" i="16"/>
  <c r="G49" i="16"/>
  <c r="F49" i="16"/>
  <c r="E49" i="16"/>
  <c r="D49" i="16"/>
  <c r="H48" i="16"/>
  <c r="G48" i="16"/>
  <c r="F48" i="16"/>
  <c r="E48" i="16"/>
  <c r="D48" i="16"/>
  <c r="E141" i="14"/>
  <c r="F141" i="14"/>
  <c r="G141" i="14"/>
  <c r="H141" i="14"/>
  <c r="E144" i="14"/>
  <c r="F144" i="14"/>
  <c r="G144" i="14"/>
  <c r="H144" i="14"/>
  <c r="H113" i="14"/>
  <c r="G113" i="14"/>
  <c r="F113" i="14"/>
  <c r="E113" i="14"/>
  <c r="D113" i="14"/>
  <c r="E308" i="13"/>
  <c r="F308" i="13"/>
  <c r="G308" i="13"/>
  <c r="H308" i="13"/>
  <c r="E315" i="13"/>
  <c r="F315" i="13"/>
  <c r="G315" i="13"/>
  <c r="H315" i="13"/>
  <c r="E319" i="13"/>
  <c r="F319" i="13"/>
  <c r="G319" i="13"/>
  <c r="H319" i="13"/>
  <c r="D319" i="13"/>
  <c r="D315" i="13"/>
  <c r="D308" i="13"/>
  <c r="H279" i="13"/>
  <c r="G279" i="13"/>
  <c r="F279" i="13"/>
  <c r="E279" i="13"/>
  <c r="D279" i="13"/>
  <c r="E56" i="16"/>
  <c r="F56" i="16"/>
  <c r="G56" i="16"/>
  <c r="H56" i="16"/>
  <c r="E57" i="16"/>
  <c r="F57" i="16"/>
  <c r="G57" i="16"/>
  <c r="H57" i="16"/>
  <c r="E58" i="16"/>
  <c r="F58" i="16"/>
  <c r="G58" i="16"/>
  <c r="H58" i="16"/>
  <c r="D58" i="16"/>
  <c r="D57" i="16"/>
  <c r="D56" i="16"/>
  <c r="I56" i="16" s="1"/>
  <c r="E50" i="16"/>
  <c r="F50" i="16"/>
  <c r="G50" i="16"/>
  <c r="H50" i="16"/>
  <c r="E51" i="16"/>
  <c r="F51" i="16"/>
  <c r="G51" i="16"/>
  <c r="H51" i="16"/>
  <c r="E52" i="16"/>
  <c r="F52" i="16"/>
  <c r="G52" i="16"/>
  <c r="H52" i="16"/>
  <c r="E53" i="16"/>
  <c r="F53" i="16"/>
  <c r="G53" i="16"/>
  <c r="H53" i="16"/>
  <c r="E54" i="16"/>
  <c r="F54" i="16"/>
  <c r="G54" i="16"/>
  <c r="H54" i="16"/>
  <c r="D54" i="16"/>
  <c r="D53" i="16"/>
  <c r="D52" i="16"/>
  <c r="D51" i="16"/>
  <c r="D50" i="16"/>
  <c r="H46" i="16"/>
  <c r="G46" i="16"/>
  <c r="F46" i="16"/>
  <c r="E46" i="16"/>
  <c r="D46" i="16"/>
  <c r="E141" i="8"/>
  <c r="F141" i="8"/>
  <c r="G141" i="8"/>
  <c r="H141" i="8"/>
  <c r="E144" i="8"/>
  <c r="F144" i="8"/>
  <c r="G144" i="8"/>
  <c r="H144" i="8"/>
  <c r="E147" i="8"/>
  <c r="F147" i="8"/>
  <c r="G147" i="8"/>
  <c r="H147" i="8"/>
  <c r="D147" i="8"/>
  <c r="D144" i="8"/>
  <c r="D141" i="8"/>
  <c r="D113" i="8"/>
  <c r="H113" i="8"/>
  <c r="G113" i="8"/>
  <c r="F113" i="8"/>
  <c r="E113" i="8"/>
  <c r="E93" i="15"/>
  <c r="F93" i="15"/>
  <c r="G93" i="15"/>
  <c r="H93" i="15"/>
  <c r="E95" i="15"/>
  <c r="F95" i="15"/>
  <c r="G95" i="15"/>
  <c r="H95" i="15"/>
  <c r="E98" i="15"/>
  <c r="F98" i="15"/>
  <c r="G98" i="15"/>
  <c r="H98" i="15"/>
  <c r="D98" i="15"/>
  <c r="D95" i="15"/>
  <c r="D93" i="15"/>
  <c r="H242" i="3"/>
  <c r="G242" i="3"/>
  <c r="F242" i="3"/>
  <c r="E242" i="3"/>
  <c r="H248" i="3"/>
  <c r="G248" i="3"/>
  <c r="F248" i="3"/>
  <c r="E248" i="3"/>
  <c r="D248" i="3"/>
  <c r="D242" i="3"/>
  <c r="H213" i="3"/>
  <c r="G213" i="3"/>
  <c r="F213" i="3"/>
  <c r="E213" i="3"/>
  <c r="D213" i="3"/>
  <c r="D146" i="8"/>
  <c r="I58" i="16"/>
  <c r="C52" i="16"/>
  <c r="H22" i="16"/>
  <c r="G22" i="16"/>
  <c r="F22" i="16"/>
  <c r="E22" i="16"/>
  <c r="D22" i="16"/>
  <c r="E142" i="14"/>
  <c r="F142" i="14"/>
  <c r="G142" i="14"/>
  <c r="H142" i="14"/>
  <c r="E145" i="14"/>
  <c r="F145" i="14"/>
  <c r="G145" i="14"/>
  <c r="H145" i="14"/>
  <c r="D145" i="14"/>
  <c r="C142" i="14"/>
  <c r="H89" i="14"/>
  <c r="G89" i="14"/>
  <c r="F89" i="14"/>
  <c r="E89" i="14"/>
  <c r="D89" i="14"/>
  <c r="H68" i="14"/>
  <c r="G68" i="14"/>
  <c r="F68" i="14"/>
  <c r="E68" i="14"/>
  <c r="D68" i="14"/>
  <c r="H255" i="13"/>
  <c r="G255" i="13"/>
  <c r="F255" i="13"/>
  <c r="E255" i="13"/>
  <c r="D255" i="13"/>
  <c r="D234" i="13"/>
  <c r="E234" i="13"/>
  <c r="F234" i="13"/>
  <c r="G234" i="13"/>
  <c r="H234" i="13"/>
  <c r="E142" i="8"/>
  <c r="F142" i="8"/>
  <c r="G142" i="8"/>
  <c r="H142" i="8"/>
  <c r="E146" i="8"/>
  <c r="F146" i="8"/>
  <c r="G146" i="8"/>
  <c r="H146" i="8"/>
  <c r="E148" i="8"/>
  <c r="F148" i="8"/>
  <c r="G148" i="8"/>
  <c r="H148" i="8"/>
  <c r="D148" i="8"/>
  <c r="D142" i="8"/>
  <c r="H68" i="8"/>
  <c r="G68" i="8"/>
  <c r="F68" i="8"/>
  <c r="E68" i="8"/>
  <c r="D68" i="8"/>
  <c r="H89" i="8"/>
  <c r="G89" i="8"/>
  <c r="F89" i="8"/>
  <c r="E89" i="8"/>
  <c r="D89" i="8"/>
  <c r="C144" i="8" l="1"/>
  <c r="C142" i="8"/>
  <c r="C251" i="3"/>
  <c r="I153" i="14"/>
  <c r="T8" i="1" s="1"/>
  <c r="I154" i="14"/>
  <c r="U8" i="1" s="1"/>
  <c r="C149" i="14"/>
  <c r="I113" i="14"/>
  <c r="C150" i="14"/>
  <c r="C144" i="14"/>
  <c r="I279" i="13"/>
  <c r="I46" i="16"/>
  <c r="C151" i="8"/>
  <c r="C148" i="8"/>
  <c r="I113" i="8"/>
  <c r="I213" i="3"/>
  <c r="C51" i="16"/>
  <c r="C50" i="16"/>
  <c r="M9" i="1"/>
  <c r="E9" i="1"/>
  <c r="P9" i="1"/>
  <c r="I9" i="1"/>
  <c r="L9" i="1"/>
  <c r="D9" i="1"/>
  <c r="O9" i="1"/>
  <c r="G9" i="1"/>
  <c r="N9" i="1"/>
  <c r="F9" i="1"/>
  <c r="C54" i="16"/>
  <c r="I57" i="16"/>
  <c r="C53" i="16"/>
  <c r="I154" i="8"/>
  <c r="S4" i="1" s="1"/>
  <c r="I152" i="14"/>
  <c r="S8" i="1" s="1"/>
  <c r="C146" i="14"/>
  <c r="C319" i="13"/>
  <c r="C141" i="8"/>
  <c r="C147" i="8"/>
  <c r="I22" i="16"/>
  <c r="C145" i="14"/>
  <c r="C141" i="14"/>
  <c r="I68" i="14"/>
  <c r="I234" i="13"/>
  <c r="C308" i="13"/>
  <c r="I255" i="13"/>
  <c r="I155" i="8"/>
  <c r="T4" i="1" s="1"/>
  <c r="C146" i="8"/>
  <c r="C150" i="8"/>
  <c r="C152" i="8"/>
  <c r="I89" i="8"/>
  <c r="I68" i="8"/>
  <c r="H99" i="15"/>
  <c r="G99" i="15"/>
  <c r="F99" i="15"/>
  <c r="E99" i="15"/>
  <c r="D99" i="15"/>
  <c r="C98" i="15"/>
  <c r="H97" i="15"/>
  <c r="G97" i="15"/>
  <c r="F97" i="15"/>
  <c r="E97" i="15"/>
  <c r="D97" i="15"/>
  <c r="C95" i="15"/>
  <c r="H41" i="15"/>
  <c r="H91" i="15" s="1"/>
  <c r="H92" i="15" s="1"/>
  <c r="G41" i="15"/>
  <c r="G91" i="15" s="1"/>
  <c r="G92" i="15" s="1"/>
  <c r="F41" i="15"/>
  <c r="F91" i="15" s="1"/>
  <c r="F92" i="15" s="1"/>
  <c r="E41" i="15"/>
  <c r="D41" i="15"/>
  <c r="H20" i="15"/>
  <c r="G20" i="15"/>
  <c r="F20" i="15"/>
  <c r="E20" i="15"/>
  <c r="D20" i="15"/>
  <c r="H189" i="3"/>
  <c r="G189" i="3"/>
  <c r="F189" i="3"/>
  <c r="E189" i="3"/>
  <c r="D189" i="3"/>
  <c r="D309" i="13"/>
  <c r="H320" i="13"/>
  <c r="G320" i="13"/>
  <c r="F320" i="13"/>
  <c r="E320" i="13"/>
  <c r="D320" i="13"/>
  <c r="C9" i="1" l="1"/>
  <c r="E91" i="15"/>
  <c r="E92" i="15" s="1"/>
  <c r="D91" i="15"/>
  <c r="D92" i="15" s="1"/>
  <c r="I65" i="15"/>
  <c r="O3" i="1"/>
  <c r="P3" i="1"/>
  <c r="I49" i="16"/>
  <c r="L3" i="1"/>
  <c r="B9" i="1"/>
  <c r="J9" i="1"/>
  <c r="H9" i="1"/>
  <c r="I48" i="16"/>
  <c r="K9" i="1" s="1"/>
  <c r="I106" i="15"/>
  <c r="U3" i="1" s="1"/>
  <c r="I105" i="15"/>
  <c r="T3" i="1" s="1"/>
  <c r="I104" i="15"/>
  <c r="S3" i="1" s="1"/>
  <c r="C102" i="15"/>
  <c r="C100" i="15"/>
  <c r="C99" i="15"/>
  <c r="C97" i="15"/>
  <c r="C93" i="15"/>
  <c r="N3" i="1"/>
  <c r="I20" i="15"/>
  <c r="F3" i="1"/>
  <c r="D3" i="1"/>
  <c r="C242" i="3"/>
  <c r="C254" i="3"/>
  <c r="C248" i="3"/>
  <c r="I189" i="3"/>
  <c r="I41" i="15"/>
  <c r="I89" i="14"/>
  <c r="H168" i="4"/>
  <c r="G168" i="4"/>
  <c r="F168" i="4"/>
  <c r="E168" i="4"/>
  <c r="D168" i="4"/>
  <c r="H144" i="4"/>
  <c r="G144" i="4"/>
  <c r="F144" i="4"/>
  <c r="E144" i="4"/>
  <c r="D144" i="4"/>
  <c r="H120" i="4"/>
  <c r="G120" i="4"/>
  <c r="F120" i="4"/>
  <c r="E120" i="4"/>
  <c r="D120" i="4"/>
  <c r="H96" i="4"/>
  <c r="G96" i="4"/>
  <c r="F96" i="4"/>
  <c r="E96" i="4"/>
  <c r="D96" i="4"/>
  <c r="H72" i="4"/>
  <c r="G72" i="4"/>
  <c r="F72" i="4"/>
  <c r="E72" i="4"/>
  <c r="D72" i="4"/>
  <c r="E3" i="1" l="1"/>
  <c r="I91" i="15"/>
  <c r="K3" i="1" s="1"/>
  <c r="G3" i="1"/>
  <c r="I3" i="1"/>
  <c r="C3" i="1"/>
  <c r="B3" i="1" s="1"/>
  <c r="I92" i="15"/>
  <c r="M3" i="1"/>
  <c r="H73" i="2"/>
  <c r="G73" i="2"/>
  <c r="F73" i="2"/>
  <c r="E73" i="2"/>
  <c r="D73" i="2"/>
  <c r="H49" i="2"/>
  <c r="G49" i="2"/>
  <c r="F49" i="2"/>
  <c r="E49" i="2"/>
  <c r="D49" i="2"/>
  <c r="H25" i="2"/>
  <c r="G25" i="2"/>
  <c r="F25" i="2"/>
  <c r="E25" i="2"/>
  <c r="D25" i="2"/>
  <c r="G75" i="2" l="1"/>
  <c r="F75" i="2"/>
  <c r="E75" i="2"/>
  <c r="H75" i="2"/>
  <c r="D75" i="2"/>
  <c r="D76" i="2" s="1"/>
  <c r="J3" i="1"/>
  <c r="H3" i="1"/>
  <c r="F13" i="1"/>
  <c r="F76" i="2"/>
  <c r="E13" i="1"/>
  <c r="E76" i="2"/>
  <c r="I13" i="1"/>
  <c r="H76" i="2"/>
  <c r="G13" i="1"/>
  <c r="G76" i="2"/>
  <c r="D13" i="1"/>
  <c r="I73" i="2"/>
  <c r="I25" i="2"/>
  <c r="I49" i="2"/>
  <c r="H48" i="4"/>
  <c r="G48" i="4"/>
  <c r="F48" i="4"/>
  <c r="E48" i="4"/>
  <c r="D48" i="4"/>
  <c r="H25" i="4"/>
  <c r="G25" i="4"/>
  <c r="F25" i="4"/>
  <c r="E25" i="4"/>
  <c r="D25" i="4"/>
  <c r="I144" i="4"/>
  <c r="I120" i="4"/>
  <c r="I96" i="4"/>
  <c r="F170" i="4" l="1"/>
  <c r="I75" i="2"/>
  <c r="K13" i="1" s="1"/>
  <c r="G170" i="4"/>
  <c r="G171" i="4" s="1"/>
  <c r="H170" i="4"/>
  <c r="H171" i="4" s="1"/>
  <c r="G5" i="1"/>
  <c r="I5" i="1"/>
  <c r="F171" i="4"/>
  <c r="F5" i="1"/>
  <c r="E170" i="4"/>
  <c r="D170" i="4"/>
  <c r="I168" i="4"/>
  <c r="I25" i="4"/>
  <c r="I48" i="4"/>
  <c r="I72" i="4"/>
  <c r="H49" i="14"/>
  <c r="G49" i="14"/>
  <c r="F49" i="14"/>
  <c r="E49" i="14"/>
  <c r="D49" i="14"/>
  <c r="H311" i="13"/>
  <c r="G311" i="13"/>
  <c r="F311" i="13"/>
  <c r="E311" i="13"/>
  <c r="D311" i="13"/>
  <c r="H215" i="13"/>
  <c r="G215" i="13"/>
  <c r="F215" i="13"/>
  <c r="E215" i="13"/>
  <c r="D215" i="13"/>
  <c r="H25" i="11"/>
  <c r="G25" i="11"/>
  <c r="F25" i="11"/>
  <c r="E25" i="11"/>
  <c r="D25" i="11"/>
  <c r="H49" i="8"/>
  <c r="G49" i="8"/>
  <c r="F49" i="8"/>
  <c r="E49" i="8"/>
  <c r="D49" i="8"/>
  <c r="H143" i="6"/>
  <c r="G143" i="6"/>
  <c r="F143" i="6"/>
  <c r="E143" i="6"/>
  <c r="D143" i="6"/>
  <c r="H253" i="3"/>
  <c r="G253" i="3"/>
  <c r="F253" i="3"/>
  <c r="E253" i="3"/>
  <c r="D253" i="3"/>
  <c r="H249" i="3"/>
  <c r="G249" i="3"/>
  <c r="F249" i="3"/>
  <c r="E249" i="3"/>
  <c r="D249" i="3"/>
  <c r="H247" i="3"/>
  <c r="G247" i="3"/>
  <c r="F247" i="3"/>
  <c r="E247" i="3"/>
  <c r="D247" i="3"/>
  <c r="H244" i="3"/>
  <c r="G244" i="3"/>
  <c r="F244" i="3"/>
  <c r="E244" i="3"/>
  <c r="D244" i="3"/>
  <c r="H168" i="3"/>
  <c r="G168" i="3"/>
  <c r="F168" i="3"/>
  <c r="E168" i="3"/>
  <c r="D168" i="3"/>
  <c r="D171" i="4" l="1"/>
  <c r="D5" i="1"/>
  <c r="E171" i="4"/>
  <c r="E5" i="1"/>
  <c r="I170" i="4"/>
  <c r="K5" i="1" s="1"/>
  <c r="I329" i="13"/>
  <c r="U7" i="1" s="1"/>
  <c r="E309" i="13"/>
  <c r="F309" i="13"/>
  <c r="G309" i="13"/>
  <c r="H309" i="13"/>
  <c r="E310" i="13"/>
  <c r="F310" i="13"/>
  <c r="G310" i="13"/>
  <c r="H310" i="13"/>
  <c r="E313" i="13"/>
  <c r="F313" i="13"/>
  <c r="G313" i="13"/>
  <c r="H313" i="13"/>
  <c r="E314" i="13"/>
  <c r="F314" i="13"/>
  <c r="G314" i="13"/>
  <c r="H314" i="13"/>
  <c r="E316" i="13"/>
  <c r="F316" i="13"/>
  <c r="G316" i="13"/>
  <c r="H316" i="13"/>
  <c r="E318" i="13"/>
  <c r="F318" i="13"/>
  <c r="G318" i="13"/>
  <c r="H318" i="13"/>
  <c r="E322" i="13"/>
  <c r="F322" i="13"/>
  <c r="G322" i="13"/>
  <c r="H322" i="13"/>
  <c r="D322" i="13"/>
  <c r="D318" i="13"/>
  <c r="D316" i="13"/>
  <c r="D314" i="13"/>
  <c r="D313" i="13"/>
  <c r="D310" i="13"/>
  <c r="C309" i="13" l="1"/>
  <c r="C318" i="13"/>
  <c r="C324" i="13"/>
  <c r="I327" i="13"/>
  <c r="S7" i="1" s="1"/>
  <c r="I328" i="13"/>
  <c r="T7" i="1" s="1"/>
  <c r="C314" i="13"/>
  <c r="C311" i="13"/>
  <c r="C325" i="13"/>
  <c r="C313" i="13"/>
  <c r="C322" i="13"/>
  <c r="C316" i="13"/>
  <c r="C310" i="13"/>
  <c r="C320" i="13"/>
  <c r="C315" i="13"/>
  <c r="C321" i="13"/>
  <c r="C317" i="13"/>
  <c r="I258" i="3"/>
  <c r="S6" i="1" s="1"/>
  <c r="C253" i="3"/>
  <c r="I259" i="3" l="1"/>
  <c r="T6" i="1" s="1"/>
  <c r="I260" i="3"/>
  <c r="U6" i="1" s="1"/>
  <c r="C252" i="3"/>
  <c r="H256" i="3" l="1"/>
  <c r="G256" i="3"/>
  <c r="F256" i="3"/>
  <c r="E256" i="3"/>
  <c r="D256" i="3"/>
  <c r="H255" i="3"/>
  <c r="G255" i="3"/>
  <c r="F255" i="3"/>
  <c r="E255" i="3"/>
  <c r="D255" i="3"/>
  <c r="H245" i="3"/>
  <c r="G245" i="3"/>
  <c r="F245" i="3"/>
  <c r="E245" i="3"/>
  <c r="D245" i="3"/>
  <c r="C244" i="3"/>
  <c r="H243" i="3"/>
  <c r="G243" i="3"/>
  <c r="F243" i="3"/>
  <c r="E243" i="3"/>
  <c r="D243" i="3"/>
  <c r="C246" i="3" l="1"/>
  <c r="C243" i="3"/>
  <c r="C256" i="3"/>
  <c r="C250" i="3"/>
  <c r="C247" i="3"/>
  <c r="C245" i="3"/>
  <c r="C249" i="3"/>
  <c r="C255" i="3"/>
  <c r="H25" i="14"/>
  <c r="H139" i="14" s="1"/>
  <c r="H140" i="14" s="1"/>
  <c r="G25" i="14"/>
  <c r="G139" i="14" s="1"/>
  <c r="G140" i="14" s="1"/>
  <c r="F25" i="14"/>
  <c r="F139" i="14" s="1"/>
  <c r="F140" i="14" s="1"/>
  <c r="E25" i="14"/>
  <c r="E139" i="14" s="1"/>
  <c r="E140" i="14" s="1"/>
  <c r="D25" i="14"/>
  <c r="D140" i="14" s="1"/>
  <c r="H191" i="13"/>
  <c r="H305" i="13" s="1"/>
  <c r="H306" i="13" s="1"/>
  <c r="G191" i="13"/>
  <c r="F191" i="13"/>
  <c r="F305" i="13" s="1"/>
  <c r="F306" i="13" s="1"/>
  <c r="E191" i="13"/>
  <c r="D191" i="13"/>
  <c r="H167" i="13"/>
  <c r="G167" i="13"/>
  <c r="F167" i="13"/>
  <c r="E167" i="13"/>
  <c r="D167" i="13"/>
  <c r="H143" i="13"/>
  <c r="G143" i="13"/>
  <c r="F143" i="13"/>
  <c r="E143" i="13"/>
  <c r="D143" i="13"/>
  <c r="H120" i="13"/>
  <c r="G120" i="13"/>
  <c r="F120" i="13"/>
  <c r="E120" i="13"/>
  <c r="D120" i="13"/>
  <c r="H97" i="13"/>
  <c r="G97" i="13"/>
  <c r="F97" i="13"/>
  <c r="E97" i="13"/>
  <c r="D97" i="13"/>
  <c r="H73" i="13"/>
  <c r="G73" i="13"/>
  <c r="F73" i="13"/>
  <c r="E73" i="13"/>
  <c r="D73" i="13"/>
  <c r="H49" i="13"/>
  <c r="G49" i="13"/>
  <c r="F49" i="13"/>
  <c r="E49" i="13"/>
  <c r="D49" i="13"/>
  <c r="H25" i="13"/>
  <c r="G25" i="13"/>
  <c r="F25" i="13"/>
  <c r="E25" i="13"/>
  <c r="D25" i="13"/>
  <c r="H73" i="12"/>
  <c r="G73" i="12"/>
  <c r="F73" i="12"/>
  <c r="E73" i="12"/>
  <c r="D73" i="12"/>
  <c r="H49" i="12"/>
  <c r="G49" i="12"/>
  <c r="F49" i="12"/>
  <c r="E49" i="12"/>
  <c r="D49" i="12"/>
  <c r="H25" i="12"/>
  <c r="G25" i="12"/>
  <c r="F25" i="12"/>
  <c r="E25" i="12"/>
  <c r="D25" i="12"/>
  <c r="H49" i="10"/>
  <c r="G49" i="10"/>
  <c r="F49" i="10"/>
  <c r="E49" i="10"/>
  <c r="D49" i="10"/>
  <c r="H25" i="10"/>
  <c r="G25" i="10"/>
  <c r="F25" i="10"/>
  <c r="E25" i="10"/>
  <c r="D25" i="10"/>
  <c r="H120" i="9"/>
  <c r="G120" i="9"/>
  <c r="F120" i="9"/>
  <c r="E120" i="9"/>
  <c r="D120" i="9"/>
  <c r="H96" i="9"/>
  <c r="G96" i="9"/>
  <c r="F96" i="9"/>
  <c r="E96" i="9"/>
  <c r="D96" i="9"/>
  <c r="H72" i="9"/>
  <c r="G72" i="9"/>
  <c r="F72" i="9"/>
  <c r="E72" i="9"/>
  <c r="D72" i="9"/>
  <c r="H49" i="9"/>
  <c r="G49" i="9"/>
  <c r="F49" i="9"/>
  <c r="E49" i="9"/>
  <c r="D49" i="9"/>
  <c r="H25" i="9"/>
  <c r="G25" i="9"/>
  <c r="F25" i="9"/>
  <c r="E25" i="9"/>
  <c r="D25" i="9"/>
  <c r="H27" i="11"/>
  <c r="G27" i="11"/>
  <c r="G17" i="1" s="1"/>
  <c r="F27" i="11"/>
  <c r="D27" i="11"/>
  <c r="I49" i="8"/>
  <c r="H25" i="8"/>
  <c r="H139" i="8" s="1"/>
  <c r="H140" i="8" s="1"/>
  <c r="G25" i="8"/>
  <c r="G139" i="8" s="1"/>
  <c r="G140" i="8" s="1"/>
  <c r="F25" i="8"/>
  <c r="F139" i="8" s="1"/>
  <c r="F140" i="8" s="1"/>
  <c r="E25" i="8"/>
  <c r="E139" i="8" s="1"/>
  <c r="E140" i="8" s="1"/>
  <c r="D25" i="8"/>
  <c r="D139" i="8" s="1"/>
  <c r="D140" i="8" s="1"/>
  <c r="H73" i="7"/>
  <c r="G73" i="7"/>
  <c r="F73" i="7"/>
  <c r="E73" i="7"/>
  <c r="D73" i="7"/>
  <c r="H49" i="7"/>
  <c r="G49" i="7"/>
  <c r="F49" i="7"/>
  <c r="E49" i="7"/>
  <c r="D49" i="7"/>
  <c r="H25" i="7"/>
  <c r="G25" i="7"/>
  <c r="F25" i="7"/>
  <c r="E25" i="7"/>
  <c r="D25" i="7"/>
  <c r="I143" i="6"/>
  <c r="H119" i="6"/>
  <c r="G119" i="6"/>
  <c r="F119" i="6"/>
  <c r="E119" i="6"/>
  <c r="D119" i="6"/>
  <c r="H95" i="6"/>
  <c r="G95" i="6"/>
  <c r="F95" i="6"/>
  <c r="E95" i="6"/>
  <c r="D95" i="6"/>
  <c r="H71" i="6"/>
  <c r="G71" i="6"/>
  <c r="F71" i="6"/>
  <c r="E71" i="6"/>
  <c r="D71" i="6"/>
  <c r="H48" i="6"/>
  <c r="G48" i="6"/>
  <c r="F48" i="6"/>
  <c r="E48" i="6"/>
  <c r="D48" i="6"/>
  <c r="H25" i="6"/>
  <c r="G25" i="6"/>
  <c r="F25" i="6"/>
  <c r="E25" i="6"/>
  <c r="D25" i="6"/>
  <c r="H96" i="5"/>
  <c r="G96" i="5"/>
  <c r="F96" i="5"/>
  <c r="E96" i="5"/>
  <c r="D96" i="5"/>
  <c r="H72" i="5"/>
  <c r="G72" i="5"/>
  <c r="F72" i="5"/>
  <c r="E72" i="5"/>
  <c r="D72" i="5"/>
  <c r="H49" i="5"/>
  <c r="G49" i="5"/>
  <c r="F49" i="5"/>
  <c r="E49" i="5"/>
  <c r="D49" i="5"/>
  <c r="H25" i="5"/>
  <c r="G25" i="5"/>
  <c r="F25" i="5"/>
  <c r="E25" i="5"/>
  <c r="I25" i="5" s="1"/>
  <c r="D25" i="5"/>
  <c r="H144" i="3"/>
  <c r="H239" i="3" s="1"/>
  <c r="H240" i="3" s="1"/>
  <c r="G144" i="3"/>
  <c r="G239" i="3" s="1"/>
  <c r="G240" i="3" s="1"/>
  <c r="F144" i="3"/>
  <c r="E144" i="3"/>
  <c r="D144" i="3"/>
  <c r="H120" i="3"/>
  <c r="G120" i="3"/>
  <c r="F120" i="3"/>
  <c r="E120" i="3"/>
  <c r="D120" i="3"/>
  <c r="H96" i="3"/>
  <c r="G96" i="3"/>
  <c r="F96" i="3"/>
  <c r="E96" i="3"/>
  <c r="D96" i="3"/>
  <c r="H73" i="3"/>
  <c r="G73" i="3"/>
  <c r="F73" i="3"/>
  <c r="E73" i="3"/>
  <c r="D73" i="3"/>
  <c r="H49" i="3"/>
  <c r="G49" i="3"/>
  <c r="F49" i="3"/>
  <c r="E49" i="3"/>
  <c r="D49" i="3"/>
  <c r="H25" i="3"/>
  <c r="G25" i="3"/>
  <c r="F25" i="3"/>
  <c r="E25" i="3"/>
  <c r="D25" i="3"/>
  <c r="G305" i="13" l="1"/>
  <c r="G306" i="13" s="1"/>
  <c r="D305" i="13"/>
  <c r="D306" i="13" s="1"/>
  <c r="E305" i="13"/>
  <c r="E306" i="13" s="1"/>
  <c r="D239" i="3"/>
  <c r="D240" i="3" s="1"/>
  <c r="E239" i="3"/>
  <c r="E240" i="3" s="1"/>
  <c r="F239" i="3"/>
  <c r="F240" i="3" s="1"/>
  <c r="I156" i="8"/>
  <c r="U4" i="1" s="1"/>
  <c r="M8" i="1"/>
  <c r="I96" i="5"/>
  <c r="O7" i="1"/>
  <c r="P12" i="1"/>
  <c r="I25" i="7"/>
  <c r="P14" i="1"/>
  <c r="I49" i="7"/>
  <c r="I96" i="9"/>
  <c r="I25" i="9"/>
  <c r="H75" i="12"/>
  <c r="I15" i="1" s="1"/>
  <c r="I95" i="6"/>
  <c r="I25" i="14"/>
  <c r="I49" i="12"/>
  <c r="D75" i="12"/>
  <c r="D15" i="1" s="1"/>
  <c r="F75" i="12"/>
  <c r="F76" i="12" s="1"/>
  <c r="N15" i="1" s="1"/>
  <c r="G51" i="10"/>
  <c r="G52" i="10" s="1"/>
  <c r="O16" i="1" s="1"/>
  <c r="H51" i="10"/>
  <c r="H52" i="10" s="1"/>
  <c r="P16" i="1" s="1"/>
  <c r="I25" i="10"/>
  <c r="E51" i="10"/>
  <c r="E16" i="1" s="1"/>
  <c r="F51" i="10"/>
  <c r="F16" i="1" s="1"/>
  <c r="I16" i="1"/>
  <c r="I72" i="9"/>
  <c r="G122" i="9"/>
  <c r="G123" i="9" s="1"/>
  <c r="O10" i="1" s="1"/>
  <c r="F75" i="7"/>
  <c r="F6" i="1" s="1"/>
  <c r="H75" i="7"/>
  <c r="I6" i="1" s="1"/>
  <c r="D75" i="7"/>
  <c r="D76" i="7" s="1"/>
  <c r="L6" i="1" s="1"/>
  <c r="I119" i="6"/>
  <c r="I48" i="6"/>
  <c r="G145" i="6"/>
  <c r="D145" i="6"/>
  <c r="D4" i="1" s="1"/>
  <c r="F145" i="6"/>
  <c r="F146" i="6" s="1"/>
  <c r="N4" i="1" s="1"/>
  <c r="G98" i="5"/>
  <c r="G99" i="5" s="1"/>
  <c r="O11" i="1" s="1"/>
  <c r="I72" i="5"/>
  <c r="F98" i="5"/>
  <c r="F99" i="5" s="1"/>
  <c r="N11" i="1" s="1"/>
  <c r="H98" i="5"/>
  <c r="I11" i="1" s="1"/>
  <c r="D98" i="5"/>
  <c r="D99" i="5" s="1"/>
  <c r="L11" i="1" s="1"/>
  <c r="P13" i="1"/>
  <c r="G28" i="11"/>
  <c r="O17" i="1" s="1"/>
  <c r="G146" i="6"/>
  <c r="O4" i="1" s="1"/>
  <c r="G4" i="1"/>
  <c r="D7" i="1"/>
  <c r="L7" i="1"/>
  <c r="I139" i="14"/>
  <c r="K14" i="1" s="1"/>
  <c r="E14" i="1"/>
  <c r="D28" i="11"/>
  <c r="L17" i="1" s="1"/>
  <c r="D17" i="1"/>
  <c r="F28" i="11"/>
  <c r="N17" i="1" s="1"/>
  <c r="F17" i="1"/>
  <c r="H28" i="11"/>
  <c r="P17" i="1" s="1"/>
  <c r="I17" i="1"/>
  <c r="F15" i="1"/>
  <c r="L14" i="1"/>
  <c r="D14" i="1"/>
  <c r="O13" i="1"/>
  <c r="O8" i="1"/>
  <c r="D122" i="9"/>
  <c r="F122" i="9"/>
  <c r="H122" i="9"/>
  <c r="I49" i="10"/>
  <c r="I49" i="14"/>
  <c r="E98" i="5"/>
  <c r="E122" i="9"/>
  <c r="P8" i="1"/>
  <c r="I49" i="5"/>
  <c r="I25" i="6"/>
  <c r="I71" i="6"/>
  <c r="H145" i="6"/>
  <c r="I73" i="7"/>
  <c r="E75" i="7"/>
  <c r="G75" i="7"/>
  <c r="I25" i="11"/>
  <c r="E27" i="11"/>
  <c r="I27" i="11" s="1"/>
  <c r="K17" i="1" s="1"/>
  <c r="I49" i="9"/>
  <c r="I120" i="9"/>
  <c r="D51" i="10"/>
  <c r="I25" i="12"/>
  <c r="I73" i="12"/>
  <c r="E75" i="12"/>
  <c r="G75" i="12"/>
  <c r="E145" i="6"/>
  <c r="I143" i="13"/>
  <c r="F12" i="1"/>
  <c r="I73" i="13"/>
  <c r="I49" i="13"/>
  <c r="O12" i="1"/>
  <c r="I215" i="13"/>
  <c r="I25" i="13"/>
  <c r="I167" i="13"/>
  <c r="I191" i="13"/>
  <c r="I120" i="13"/>
  <c r="I97" i="13"/>
  <c r="I96" i="3"/>
  <c r="I25" i="3"/>
  <c r="I73" i="3"/>
  <c r="I144" i="3"/>
  <c r="F8" i="1"/>
  <c r="I168" i="3"/>
  <c r="I49" i="3"/>
  <c r="I120" i="3"/>
  <c r="I25" i="8"/>
  <c r="G16" i="1" l="1"/>
  <c r="H76" i="7"/>
  <c r="P6" i="1" s="1"/>
  <c r="F11" i="1"/>
  <c r="G11" i="1"/>
  <c r="F76" i="7"/>
  <c r="N6" i="1" s="1"/>
  <c r="I14" i="1"/>
  <c r="G7" i="1"/>
  <c r="I139" i="8"/>
  <c r="K7" i="1" s="1"/>
  <c r="D6" i="1"/>
  <c r="H76" i="12"/>
  <c r="P15" i="1" s="1"/>
  <c r="D12" i="1"/>
  <c r="E7" i="1"/>
  <c r="E52" i="10"/>
  <c r="M16" i="1" s="1"/>
  <c r="M14" i="1"/>
  <c r="I140" i="14"/>
  <c r="D76" i="12"/>
  <c r="L15" i="1" s="1"/>
  <c r="I75" i="12"/>
  <c r="K15" i="1" s="1"/>
  <c r="F52" i="10"/>
  <c r="N16" i="1" s="1"/>
  <c r="G10" i="1"/>
  <c r="F4" i="1"/>
  <c r="D146" i="6"/>
  <c r="L4" i="1" s="1"/>
  <c r="H99" i="5"/>
  <c r="P11" i="1" s="1"/>
  <c r="D11" i="1"/>
  <c r="E146" i="6"/>
  <c r="E4" i="1"/>
  <c r="I145" i="6"/>
  <c r="K4" i="1" s="1"/>
  <c r="G15" i="1"/>
  <c r="G76" i="12"/>
  <c r="O15" i="1" s="1"/>
  <c r="D52" i="10"/>
  <c r="D16" i="1"/>
  <c r="C16" i="1" s="1"/>
  <c r="J16" i="1" s="1"/>
  <c r="N7" i="1"/>
  <c r="F7" i="1"/>
  <c r="E6" i="1"/>
  <c r="I75" i="7"/>
  <c r="K6" i="1" s="1"/>
  <c r="E76" i="7"/>
  <c r="I4" i="1"/>
  <c r="H146" i="6"/>
  <c r="P4" i="1" s="1"/>
  <c r="O5" i="1"/>
  <c r="N13" i="1"/>
  <c r="E11" i="1"/>
  <c r="E99" i="5"/>
  <c r="I98" i="5"/>
  <c r="K11" i="1" s="1"/>
  <c r="O14" i="1"/>
  <c r="G14" i="1"/>
  <c r="I10" i="1"/>
  <c r="H123" i="9"/>
  <c r="P10" i="1" s="1"/>
  <c r="D10" i="1"/>
  <c r="D123" i="9"/>
  <c r="L10" i="1" s="1"/>
  <c r="I51" i="10"/>
  <c r="K16" i="1" s="1"/>
  <c r="I140" i="8"/>
  <c r="M7" i="1"/>
  <c r="N14" i="1"/>
  <c r="F14" i="1"/>
  <c r="C14" i="1" s="1"/>
  <c r="B14" i="1" s="1"/>
  <c r="E15" i="1"/>
  <c r="C15" i="1" s="1"/>
  <c r="B15" i="1" s="1"/>
  <c r="E76" i="12"/>
  <c r="E17" i="1"/>
  <c r="C17" i="1" s="1"/>
  <c r="B17" i="1" s="1"/>
  <c r="E28" i="11"/>
  <c r="M17" i="1" s="1"/>
  <c r="P7" i="1"/>
  <c r="I7" i="1"/>
  <c r="G6" i="1"/>
  <c r="G76" i="7"/>
  <c r="O6" i="1" s="1"/>
  <c r="N5" i="1"/>
  <c r="L13" i="1"/>
  <c r="E123" i="9"/>
  <c r="E10" i="1"/>
  <c r="I122" i="9"/>
  <c r="K10" i="1" s="1"/>
  <c r="F10" i="1"/>
  <c r="F123" i="9"/>
  <c r="N10" i="1" s="1"/>
  <c r="P5" i="1"/>
  <c r="L5" i="1"/>
  <c r="N12" i="1"/>
  <c r="I12" i="1"/>
  <c r="G12" i="1"/>
  <c r="L12" i="1"/>
  <c r="E12" i="1"/>
  <c r="I305" i="13"/>
  <c r="K12" i="1" s="1"/>
  <c r="I239" i="3"/>
  <c r="K8" i="1" s="1"/>
  <c r="E8" i="1"/>
  <c r="L8" i="1"/>
  <c r="G8" i="1"/>
  <c r="I8" i="1"/>
  <c r="D8" i="1"/>
  <c r="N8" i="1"/>
  <c r="C6" i="1" l="1"/>
  <c r="C12" i="1"/>
  <c r="B12" i="1" s="1"/>
  <c r="C7" i="1"/>
  <c r="B7" i="1" s="1"/>
  <c r="C11" i="1"/>
  <c r="B11" i="1" s="1"/>
  <c r="C4" i="1"/>
  <c r="B4" i="1" s="1"/>
  <c r="J15" i="1"/>
  <c r="C5" i="1"/>
  <c r="H5" i="1" s="1"/>
  <c r="J6" i="1"/>
  <c r="B6" i="1"/>
  <c r="H16" i="1"/>
  <c r="B16" i="1"/>
  <c r="C10" i="1"/>
  <c r="B10" i="1" s="1"/>
  <c r="H14" i="1"/>
  <c r="J14" i="1"/>
  <c r="M10" i="1"/>
  <c r="I123" i="9"/>
  <c r="H6" i="1"/>
  <c r="J17" i="1"/>
  <c r="H17" i="1"/>
  <c r="M15" i="1"/>
  <c r="I76" i="12"/>
  <c r="I171" i="4"/>
  <c r="M5" i="1"/>
  <c r="M11" i="1"/>
  <c r="I99" i="5"/>
  <c r="M6" i="1"/>
  <c r="I76" i="7"/>
  <c r="L16" i="1"/>
  <c r="I52" i="10"/>
  <c r="I76" i="2"/>
  <c r="M13" i="1"/>
  <c r="C13" i="1"/>
  <c r="B13" i="1" s="1"/>
  <c r="I28" i="11"/>
  <c r="H15" i="1"/>
  <c r="M4" i="1"/>
  <c r="I146" i="6"/>
  <c r="M12" i="1"/>
  <c r="I306" i="13"/>
  <c r="C8" i="1"/>
  <c r="I240" i="3"/>
  <c r="H11" i="1" l="1"/>
  <c r="J12" i="1"/>
  <c r="H12" i="1"/>
  <c r="J7" i="1"/>
  <c r="H7" i="1"/>
  <c r="J11" i="1"/>
  <c r="H4" i="1"/>
  <c r="J4" i="1"/>
  <c r="J8" i="1"/>
  <c r="B8" i="1"/>
  <c r="B5" i="1"/>
  <c r="J5" i="1"/>
  <c r="H10" i="1"/>
  <c r="J10" i="1"/>
  <c r="H13" i="1"/>
  <c r="J13" i="1"/>
  <c r="H8" i="1"/>
</calcChain>
</file>

<file path=xl/sharedStrings.xml><?xml version="1.0" encoding="utf-8"?>
<sst xmlns="http://schemas.openxmlformats.org/spreadsheetml/2006/main" count="2524" uniqueCount="95">
  <si>
    <t>W</t>
  </si>
  <si>
    <t>L</t>
  </si>
  <si>
    <t>T</t>
  </si>
  <si>
    <t>GF</t>
  </si>
  <si>
    <t>GA</t>
  </si>
  <si>
    <t>Dave Harris</t>
  </si>
  <si>
    <t>Rob Brewer</t>
  </si>
  <si>
    <t>Mauro Facca</t>
  </si>
  <si>
    <t>Bobby Chapman</t>
  </si>
  <si>
    <t>Dan Townsend</t>
  </si>
  <si>
    <t>Bruno Jesus</t>
  </si>
  <si>
    <t>Rick Descary</t>
  </si>
  <si>
    <t>Bob Lim</t>
  </si>
  <si>
    <t>Mike Kelsey</t>
  </si>
  <si>
    <t>Jeff Robson</t>
  </si>
  <si>
    <t>GP</t>
  </si>
  <si>
    <t>Win%</t>
  </si>
  <si>
    <t>Tim Agar</t>
  </si>
  <si>
    <t>Kevin Bros</t>
  </si>
  <si>
    <t>Season</t>
  </si>
  <si>
    <t>Date</t>
  </si>
  <si>
    <t>Time</t>
  </si>
  <si>
    <t xml:space="preserve">L </t>
  </si>
  <si>
    <t>Opponent</t>
  </si>
  <si>
    <t>2011/2012</t>
  </si>
  <si>
    <t>Devils  </t>
  </si>
  <si>
    <t>Stars  </t>
  </si>
  <si>
    <t>Flames  </t>
  </si>
  <si>
    <t>Bruins  </t>
  </si>
  <si>
    <t>Lightning  </t>
  </si>
  <si>
    <t>Total</t>
  </si>
  <si>
    <t>2012/2013</t>
  </si>
  <si>
    <t>2013/2014</t>
  </si>
  <si>
    <t>Red Wings  </t>
  </si>
  <si>
    <t>Kings  </t>
  </si>
  <si>
    <t>Leafs  </t>
  </si>
  <si>
    <t>2014/2015</t>
  </si>
  <si>
    <t>2015/2016</t>
  </si>
  <si>
    <t>2016/2017</t>
  </si>
  <si>
    <t>Canadiens  </t>
  </si>
  <si>
    <t>Whalers  </t>
  </si>
  <si>
    <t>2017/2018</t>
  </si>
  <si>
    <t>2018/2019</t>
  </si>
  <si>
    <t>Predators  </t>
  </si>
  <si>
    <t>Penguins  </t>
  </si>
  <si>
    <t>Maple Leafs  </t>
  </si>
  <si>
    <t>2019/2020</t>
  </si>
  <si>
    <t>Rangers  </t>
  </si>
  <si>
    <t>Blackhawks  </t>
  </si>
  <si>
    <t>Average</t>
  </si>
  <si>
    <t>Golden Knights  </t>
  </si>
  <si>
    <t>Captain   Career</t>
  </si>
  <si>
    <t>Mark Van Tol</t>
  </si>
  <si>
    <t>SEASON AVERAGE</t>
  </si>
  <si>
    <t>GF/GP</t>
  </si>
  <si>
    <t>GA/GP</t>
  </si>
  <si>
    <t>CAPTAIN</t>
  </si>
  <si>
    <t>CAREER TOTALS</t>
  </si>
  <si>
    <t>Red Wings (R)</t>
  </si>
  <si>
    <t>Red Wings (W)</t>
  </si>
  <si>
    <t>Career Vs Opponent</t>
  </si>
  <si>
    <t>Career Game Time</t>
  </si>
  <si>
    <t>Red Wings (R) </t>
  </si>
  <si>
    <t>Red Wings (W)  </t>
  </si>
  <si>
    <t>Deember 5, 2019</t>
  </si>
  <si>
    <t>Seasons</t>
  </si>
  <si>
    <t>Captain Career</t>
  </si>
  <si>
    <t>2021/2022</t>
  </si>
  <si>
    <t>Maple Leafs</t>
  </si>
  <si>
    <t>Brett Stevens</t>
  </si>
  <si>
    <t>Oilers  </t>
  </si>
  <si>
    <t>Avalanche</t>
  </si>
  <si>
    <t>St. Pats</t>
  </si>
  <si>
    <t>2022/2023</t>
  </si>
  <si>
    <t>St. Pats  </t>
  </si>
  <si>
    <t>Avalanche  </t>
  </si>
  <si>
    <t>Oilers</t>
  </si>
  <si>
    <t>Red Wings (W) </t>
  </si>
  <si>
    <t>Nick Pandza</t>
  </si>
  <si>
    <t>Kings</t>
  </si>
  <si>
    <t>Blackhawks</t>
  </si>
  <si>
    <t>Golden Knights</t>
  </si>
  <si>
    <t>Predators</t>
  </si>
  <si>
    <t>Stars</t>
  </si>
  <si>
    <t>Whalers</t>
  </si>
  <si>
    <t>Penguins</t>
  </si>
  <si>
    <t>2023/2024</t>
  </si>
  <si>
    <t>Red Wings (R) </t>
  </si>
  <si>
    <t>Red Wings (R)  </t>
  </si>
  <si>
    <t>2024/2025</t>
  </si>
  <si>
    <t>Canucks</t>
  </si>
  <si>
    <t>Rangers (W)</t>
  </si>
  <si>
    <t>Leafs</t>
  </si>
  <si>
    <t>Rangers (B)</t>
  </si>
  <si>
    <t>Dave Skjarum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</si>
</sst>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[$-409]mmmm\ d\,\ yyyy;@"/>
    <numFmt numFmtId="173" formatCode="[$-409]h:mm\ AM/PM;@"/>
  </numFmts>
  <fonts count="16" x14ac:knownFonts="1">
    <font>
      <sz val="11"/>
      <color theme="1"/>
      <name val="Calibri"/>
      <family val="2"/>
      <scheme val="minor"/>
    </font>
    <font>
      <b/>
      <sz val="16"/>
      <color indexed="8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13"/>
      <color theme="1"/>
      <name val="Cambria"/>
      <family val="1"/>
      <scheme val="major"/>
    </font>
    <font>
      <b/>
      <sz val="16"/>
      <color theme="0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13"/>
      <color theme="1"/>
      <name val="Cambria"/>
      <family val="1"/>
      <scheme val="major"/>
    </font>
    <font>
      <sz val="13"/>
      <color theme="1"/>
      <name val="Calibri"/>
      <family val="2"/>
      <scheme val="minor"/>
    </font>
    <font>
      <b/>
      <sz val="13"/>
      <name val="Cambria"/>
      <family val="1"/>
      <scheme val="major"/>
    </font>
    <font>
      <sz val="13"/>
      <name val="Cambria"/>
      <family val="1"/>
      <scheme val="major"/>
    </font>
    <font>
      <b/>
      <sz val="16"/>
      <color rgb="FFFF0000"/>
      <name val="Cambria"/>
      <family val="1"/>
      <scheme val="major"/>
    </font>
    <font>
      <b/>
      <u/>
      <sz val="16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16"/>
      <name val="Cambria"/>
      <family val="1"/>
      <scheme val="major"/>
    </font>
    <font>
      <sz val="16"/>
      <name val="Cambria"/>
      <family val="1"/>
      <scheme val="major"/>
    </font>
    <font>
      <b/>
      <sz val="16"/>
      <color rgb="FF00B0F0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2">
    <xf numFmtId="0" fontId="0" fillId="0" borderId="0" xfId="0"/>
    <xf numFmtId="0" fontId="1" fillId="0" borderId="10" xfId="0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18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8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66" fontId="2" fillId="3" borderId="12" xfId="0" applyNumberFormat="1" applyFont="1" applyFill="1" applyBorder="1" applyAlignment="1">
      <alignment horizontal="center" vertical="center"/>
    </xf>
    <xf numFmtId="18" fontId="2" fillId="3" borderId="12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8" fontId="3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" fontId="2" fillId="3" borderId="12" xfId="0" applyNumberFormat="1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18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6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6" fontId="4" fillId="4" borderId="22" xfId="0" applyNumberFormat="1" applyFont="1" applyFill="1" applyBorder="1" applyAlignment="1">
      <alignment horizontal="center" vertical="center"/>
    </xf>
    <xf numFmtId="18" fontId="4" fillId="4" borderId="22" xfId="0" applyNumberFormat="1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8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8" fontId="2" fillId="5" borderId="8" xfId="0" applyNumberFormat="1" applyFont="1" applyFill="1" applyBorder="1" applyAlignment="1">
      <alignment horizontal="center" vertical="center"/>
    </xf>
    <xf numFmtId="1" fontId="2" fillId="5" borderId="8" xfId="0" applyNumberFormat="1" applyFont="1" applyFill="1" applyBorder="1" applyAlignment="1">
      <alignment horizontal="center" vertical="center"/>
    </xf>
    <xf numFmtId="164" fontId="2" fillId="5" borderId="9" xfId="0" applyNumberFormat="1" applyFont="1" applyFill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1" fontId="5" fillId="6" borderId="6" xfId="0" applyNumberFormat="1" applyFont="1" applyFill="1" applyBorder="1" applyAlignment="1">
      <alignment horizontal="center" vertical="center"/>
    </xf>
    <xf numFmtId="1" fontId="5" fillId="6" borderId="8" xfId="0" applyNumberFormat="1" applyFont="1" applyFill="1" applyBorder="1" applyAlignment="1">
      <alignment horizontal="center" vertical="center"/>
    </xf>
    <xf numFmtId="1" fontId="5" fillId="6" borderId="9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8" fontId="2" fillId="5" borderId="16" xfId="0" applyNumberFormat="1" applyFont="1" applyFill="1" applyBorder="1" applyAlignment="1">
      <alignment horizontal="center" vertical="center"/>
    </xf>
    <xf numFmtId="1" fontId="2" fillId="5" borderId="16" xfId="0" applyNumberFormat="1" applyFont="1" applyFill="1" applyBorder="1" applyAlignment="1">
      <alignment horizontal="center" vertical="center"/>
    </xf>
    <xf numFmtId="164" fontId="2" fillId="5" borderId="17" xfId="0" applyNumberFormat="1" applyFont="1" applyFill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66" fontId="2" fillId="3" borderId="11" xfId="0" applyNumberFormat="1" applyFont="1" applyFill="1" applyBorder="1" applyAlignment="1">
      <alignment horizontal="center" vertical="center"/>
    </xf>
    <xf numFmtId="18" fontId="2" fillId="3" borderId="11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164" fontId="2" fillId="3" borderId="29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26" xfId="0" applyNumberFormat="1" applyFont="1" applyBorder="1" applyAlignment="1">
      <alignment horizontal="center" vertical="center"/>
    </xf>
    <xf numFmtId="166" fontId="3" fillId="0" borderId="27" xfId="0" applyNumberFormat="1" applyFont="1" applyBorder="1" applyAlignment="1">
      <alignment horizontal="center" vertical="center"/>
    </xf>
    <xf numFmtId="166" fontId="3" fillId="0" borderId="28" xfId="0" applyNumberFormat="1" applyFont="1" applyBorder="1" applyAlignment="1">
      <alignment horizontal="center" vertical="center"/>
    </xf>
    <xf numFmtId="166" fontId="2" fillId="3" borderId="34" xfId="0" applyNumberFormat="1" applyFont="1" applyFill="1" applyBorder="1" applyAlignment="1">
      <alignment horizontal="center" vertical="center"/>
    </xf>
    <xf numFmtId="166" fontId="3" fillId="0" borderId="35" xfId="0" applyNumberFormat="1" applyFont="1" applyBorder="1" applyAlignment="1">
      <alignment horizontal="center" vertical="center"/>
    </xf>
    <xf numFmtId="166" fontId="3" fillId="0" borderId="36" xfId="0" applyNumberFormat="1" applyFont="1" applyBorder="1" applyAlignment="1">
      <alignment horizontal="center" vertical="center"/>
    </xf>
    <xf numFmtId="166" fontId="2" fillId="3" borderId="37" xfId="0" applyNumberFormat="1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166" fontId="2" fillId="3" borderId="14" xfId="0" applyNumberFormat="1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166" fontId="4" fillId="4" borderId="11" xfId="0" applyNumberFormat="1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18" fontId="4" fillId="4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164" fontId="2" fillId="2" borderId="49" xfId="0" applyNumberFormat="1" applyFont="1" applyFill="1" applyBorder="1" applyAlignment="1">
      <alignment horizontal="center" vertical="center"/>
    </xf>
    <xf numFmtId="18" fontId="2" fillId="5" borderId="50" xfId="0" applyNumberFormat="1" applyFont="1" applyFill="1" applyBorder="1" applyAlignment="1">
      <alignment horizontal="center" vertical="center"/>
    </xf>
    <xf numFmtId="1" fontId="2" fillId="5" borderId="50" xfId="0" applyNumberFormat="1" applyFont="1" applyFill="1" applyBorder="1" applyAlignment="1">
      <alignment horizontal="center" vertical="center"/>
    </xf>
    <xf numFmtId="164" fontId="2" fillId="5" borderId="51" xfId="0" applyNumberFormat="1" applyFont="1" applyFill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66" fontId="1" fillId="0" borderId="56" xfId="0" applyNumberFormat="1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1" fontId="2" fillId="0" borderId="56" xfId="0" applyNumberFormat="1" applyFont="1" applyBorder="1" applyAlignment="1">
      <alignment horizontal="center" vertical="center"/>
    </xf>
    <xf numFmtId="1" fontId="2" fillId="0" borderId="57" xfId="0" applyNumberFormat="1" applyFont="1" applyBorder="1" applyAlignment="1">
      <alignment horizontal="center" vertical="center"/>
    </xf>
    <xf numFmtId="166" fontId="3" fillId="0" borderId="47" xfId="0" applyNumberFormat="1" applyFont="1" applyBorder="1" applyAlignment="1">
      <alignment horizontal="center" vertical="center"/>
    </xf>
    <xf numFmtId="18" fontId="3" fillId="0" borderId="47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166" fontId="3" fillId="0" borderId="50" xfId="0" applyNumberFormat="1" applyFont="1" applyBorder="1" applyAlignment="1">
      <alignment horizontal="center" vertical="center"/>
    </xf>
    <xf numFmtId="18" fontId="3" fillId="0" borderId="50" xfId="0" applyNumberFormat="1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166" fontId="2" fillId="3" borderId="62" xfId="0" applyNumberFormat="1" applyFont="1" applyFill="1" applyBorder="1" applyAlignment="1">
      <alignment horizontal="center" vertical="center"/>
    </xf>
    <xf numFmtId="18" fontId="2" fillId="3" borderId="62" xfId="0" applyNumberFormat="1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164" fontId="2" fillId="3" borderId="63" xfId="0" applyNumberFormat="1" applyFont="1" applyFill="1" applyBorder="1" applyAlignment="1">
      <alignment horizontal="center" vertical="center"/>
    </xf>
    <xf numFmtId="0" fontId="4" fillId="4" borderId="54" xfId="0" applyFont="1" applyFill="1" applyBorder="1" applyAlignment="1">
      <alignment horizontal="center" vertical="center"/>
    </xf>
    <xf numFmtId="166" fontId="4" fillId="4" borderId="19" xfId="0" applyNumberFormat="1" applyFont="1" applyFill="1" applyBorder="1" applyAlignment="1">
      <alignment horizontal="center" vertical="center"/>
    </xf>
    <xf numFmtId="18" fontId="4" fillId="4" borderId="19" xfId="0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166" fontId="2" fillId="3" borderId="10" xfId="0" applyNumberFormat="1" applyFont="1" applyFill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66" fontId="3" fillId="0" borderId="16" xfId="0" applyNumberFormat="1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16" fontId="3" fillId="0" borderId="19" xfId="0" applyNumberFormat="1" applyFont="1" applyBorder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6" fontId="1" fillId="0" borderId="37" xfId="0" applyNumberFormat="1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18" fontId="11" fillId="0" borderId="3" xfId="0" applyNumberFormat="1" applyFont="1" applyBorder="1" applyAlignment="1">
      <alignment horizontal="center" vertical="center"/>
    </xf>
    <xf numFmtId="18" fontId="11" fillId="0" borderId="4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166" fontId="2" fillId="2" borderId="16" xfId="0" applyNumberFormat="1" applyFont="1" applyFill="1" applyBorder="1" applyAlignment="1">
      <alignment horizontal="center" vertical="center" wrapText="1"/>
    </xf>
    <xf numFmtId="166" fontId="2" fillId="2" borderId="60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166" fontId="2" fillId="2" borderId="11" xfId="0" applyNumberFormat="1" applyFont="1" applyFill="1" applyBorder="1" applyAlignment="1">
      <alignment horizontal="center" vertical="center" wrapText="1"/>
    </xf>
    <xf numFmtId="166" fontId="2" fillId="2" borderId="22" xfId="0" applyNumberFormat="1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66" fontId="2" fillId="2" borderId="25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18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/>
    </xf>
    <xf numFmtId="18" fontId="3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6" fontId="3" fillId="0" borderId="8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18" fontId="3" fillId="0" borderId="8" xfId="0" applyNumberFormat="1" applyFont="1" applyFill="1" applyBorder="1" applyAlignment="1">
      <alignment horizontal="center" vertical="center"/>
    </xf>
    <xf numFmtId="173" fontId="3" fillId="0" borderId="1" xfId="0" applyNumberFormat="1" applyFont="1" applyBorder="1" applyAlignment="1">
      <alignment horizontal="center" vertical="center"/>
    </xf>
    <xf numFmtId="173" fontId="3" fillId="0" borderId="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" fontId="9" fillId="0" borderId="19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3" fontId="3" fillId="0" borderId="1" xfId="0" applyNumberFormat="1" applyFont="1" applyFill="1" applyBorder="1" applyAlignment="1">
      <alignment horizontal="center" vertical="center"/>
    </xf>
    <xf numFmtId="173" fontId="3" fillId="0" borderId="3" xfId="0" applyNumberFormat="1" applyFont="1" applyFill="1" applyBorder="1" applyAlignment="1">
      <alignment horizontal="center" vertical="center"/>
    </xf>
    <xf numFmtId="173" fontId="3" fillId="0" borderId="8" xfId="0" applyNumberFormat="1" applyFont="1" applyFill="1" applyBorder="1" applyAlignment="1">
      <alignment horizontal="center" vertical="center"/>
    </xf>
    <xf numFmtId="0" fontId="3" fillId="0" borderId="0" xfId="0" applyFont="1"/>
    <xf numFmtId="173" fontId="3" fillId="0" borderId="3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3" fontId="3" fillId="0" borderId="16" xfId="0" applyNumberFormat="1" applyFont="1" applyBorder="1" applyAlignment="1">
      <alignment horizontal="center" vertical="center"/>
    </xf>
    <xf numFmtId="164" fontId="2" fillId="2" borderId="64" xfId="0" applyNumberFormat="1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1" fontId="2" fillId="6" borderId="11" xfId="0" applyNumberFormat="1" applyFont="1" applyFill="1" applyBorder="1" applyAlignment="1">
      <alignment horizontal="center" vertical="center"/>
    </xf>
    <xf numFmtId="1" fontId="2" fillId="6" borderId="29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1" fontId="5" fillId="6" borderId="4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1" fontId="14" fillId="7" borderId="1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165" fontId="14" fillId="7" borderId="1" xfId="0" applyNumberFormat="1" applyFont="1" applyFill="1" applyBorder="1" applyAlignment="1">
      <alignment horizontal="center" vertical="center"/>
    </xf>
    <xf numFmtId="1" fontId="5" fillId="7" borderId="6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  <xf numFmtId="164" fontId="10" fillId="0" borderId="6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abSelected="1" workbookViewId="0">
      <selection activeCell="R13" sqref="R13"/>
    </sheetView>
  </sheetViews>
  <sheetFormatPr defaultColWidth="9.140625" defaultRowHeight="15" x14ac:dyDescent="0.25"/>
  <cols>
    <col min="1" max="1" width="24.85546875" customWidth="1"/>
    <col min="2" max="2" width="17" bestFit="1" customWidth="1"/>
    <col min="3" max="5" width="10.7109375" style="50" customWidth="1"/>
    <col min="6" max="12" width="10.7109375" customWidth="1"/>
    <col min="13" max="13" width="10.7109375" style="50" customWidth="1"/>
    <col min="14" max="14" width="10.7109375" style="51" customWidth="1"/>
    <col min="15" max="16" width="10.7109375" customWidth="1"/>
    <col min="18" max="18" width="24.28515625" bestFit="1" customWidth="1"/>
    <col min="19" max="21" width="12.42578125" bestFit="1" customWidth="1"/>
  </cols>
  <sheetData>
    <row r="1" spans="1:21" ht="21" thickBot="1" x14ac:dyDescent="0.3">
      <c r="A1" s="90"/>
      <c r="B1" s="90"/>
      <c r="C1" s="160" t="s">
        <v>57</v>
      </c>
      <c r="D1" s="161"/>
      <c r="E1" s="161"/>
      <c r="F1" s="161"/>
      <c r="G1" s="161"/>
      <c r="H1" s="161"/>
      <c r="I1" s="161"/>
      <c r="J1" s="161"/>
      <c r="K1" s="162"/>
      <c r="L1" s="163" t="s">
        <v>53</v>
      </c>
      <c r="M1" s="164"/>
      <c r="N1" s="164"/>
      <c r="O1" s="164"/>
      <c r="P1" s="165"/>
    </row>
    <row r="2" spans="1:21" ht="21" thickBot="1" x14ac:dyDescent="0.3">
      <c r="A2" s="158" t="s">
        <v>56</v>
      </c>
      <c r="B2" s="158" t="s">
        <v>65</v>
      </c>
      <c r="C2" s="157" t="s">
        <v>15</v>
      </c>
      <c r="D2" s="239" t="s">
        <v>0</v>
      </c>
      <c r="E2" s="239" t="s">
        <v>22</v>
      </c>
      <c r="F2" s="239" t="s">
        <v>2</v>
      </c>
      <c r="G2" s="240" t="s">
        <v>3</v>
      </c>
      <c r="H2" s="240" t="s">
        <v>54</v>
      </c>
      <c r="I2" s="240" t="s">
        <v>4</v>
      </c>
      <c r="J2" s="241" t="s">
        <v>55</v>
      </c>
      <c r="K2" s="244" t="s">
        <v>16</v>
      </c>
      <c r="L2" s="245" t="s">
        <v>0</v>
      </c>
      <c r="M2" s="246" t="s">
        <v>22</v>
      </c>
      <c r="N2" s="246" t="s">
        <v>2</v>
      </c>
      <c r="O2" s="247" t="s">
        <v>3</v>
      </c>
      <c r="P2" s="248" t="s">
        <v>4</v>
      </c>
      <c r="R2" s="154" t="s">
        <v>56</v>
      </c>
      <c r="S2" s="155">
        <v>0.69791666666666663</v>
      </c>
      <c r="T2" s="155">
        <v>0.73958333333333337</v>
      </c>
      <c r="U2" s="156">
        <v>0.78125</v>
      </c>
    </row>
    <row r="3" spans="1:21" ht="20.25" x14ac:dyDescent="0.3">
      <c r="A3" s="159" t="s">
        <v>69</v>
      </c>
      <c r="B3" s="250">
        <f>SUM(C3/23)</f>
        <v>3.652173913043478</v>
      </c>
      <c r="C3" s="251">
        <f>SUM(D3:F3)</f>
        <v>84</v>
      </c>
      <c r="D3" s="251">
        <f>'Brett Stevens'!D91</f>
        <v>46</v>
      </c>
      <c r="E3" s="251">
        <f>'Brett Stevens'!E91</f>
        <v>26</v>
      </c>
      <c r="F3" s="251">
        <f>'Brett Stevens'!F91</f>
        <v>12</v>
      </c>
      <c r="G3" s="251">
        <f>'Brett Stevens'!G91</f>
        <v>417</v>
      </c>
      <c r="H3" s="252">
        <f>SUM(G3/C3)</f>
        <v>4.9642857142857144</v>
      </c>
      <c r="I3" s="251">
        <f>'Brett Stevens'!H91</f>
        <v>339</v>
      </c>
      <c r="J3" s="252">
        <f>SUM(I3/C3)</f>
        <v>4.0357142857142856</v>
      </c>
      <c r="K3" s="253">
        <f>'Brett Stevens'!I91</f>
        <v>0.63888888888888884</v>
      </c>
      <c r="L3" s="254">
        <f>'Brett Stevens'!D92</f>
        <v>11.5</v>
      </c>
      <c r="M3" s="254">
        <f>'Brett Stevens'!E92</f>
        <v>6.5</v>
      </c>
      <c r="N3" s="254">
        <f>'Brett Stevens'!F92</f>
        <v>3</v>
      </c>
      <c r="O3" s="254">
        <f>'Brett Stevens'!G92</f>
        <v>104.25</v>
      </c>
      <c r="P3" s="255">
        <f>'Brett Stevens'!H92</f>
        <v>84.75</v>
      </c>
      <c r="R3" s="151" t="s">
        <v>69</v>
      </c>
      <c r="S3" s="265">
        <f>'Brett Stevens'!I104</f>
        <v>0.66666666666666663</v>
      </c>
      <c r="T3" s="265">
        <f>'Brett Stevens'!I105</f>
        <v>0.66666666666666663</v>
      </c>
      <c r="U3" s="153">
        <f>'Brett Stevens'!I106</f>
        <v>0.59259259259259256</v>
      </c>
    </row>
    <row r="4" spans="1:21" ht="20.25" x14ac:dyDescent="0.3">
      <c r="A4" s="260" t="s">
        <v>5</v>
      </c>
      <c r="B4" s="261">
        <f>SUM(C4/23)</f>
        <v>5.9130434782608692</v>
      </c>
      <c r="C4" s="262">
        <f>SUM(D4:F4)</f>
        <v>136</v>
      </c>
      <c r="D4" s="262">
        <f>'Dave Harris'!D145</f>
        <v>78</v>
      </c>
      <c r="E4" s="262">
        <f>'Dave Harris'!E145</f>
        <v>50</v>
      </c>
      <c r="F4" s="262">
        <f>'Dave Harris'!F145</f>
        <v>8</v>
      </c>
      <c r="G4" s="262">
        <f>'Dave Harris'!G145</f>
        <v>668</v>
      </c>
      <c r="H4" s="263">
        <f>SUM(G4/C4)</f>
        <v>4.9117647058823533</v>
      </c>
      <c r="I4" s="262">
        <f>'Dave Harris'!H145</f>
        <v>537</v>
      </c>
      <c r="J4" s="263">
        <f>SUM(I4/C4)</f>
        <v>3.9485294117647061</v>
      </c>
      <c r="K4" s="249">
        <f>'Dave Harris'!I145</f>
        <v>0.609375</v>
      </c>
      <c r="L4" s="259">
        <f>'Dave Harris'!D146</f>
        <v>13</v>
      </c>
      <c r="M4" s="259">
        <f>'Dave Harris'!E146</f>
        <v>8.3333333333333339</v>
      </c>
      <c r="N4" s="259">
        <f>'Dave Harris'!F146</f>
        <v>1.3333333333333333</v>
      </c>
      <c r="O4" s="259">
        <f>'Dave Harris'!G146</f>
        <v>111.33333333333333</v>
      </c>
      <c r="P4" s="264">
        <f>'Dave Harris'!H146</f>
        <v>89.5</v>
      </c>
      <c r="R4" s="151" t="s">
        <v>18</v>
      </c>
      <c r="S4" s="152">
        <f>'Kevin Bros'!I154</f>
        <v>0.51515151515151514</v>
      </c>
      <c r="T4" s="152">
        <f>'Kevin Bros'!I155</f>
        <v>0.5</v>
      </c>
      <c r="U4" s="153">
        <f>'Kevin Bros'!I156</f>
        <v>0.53488372093023251</v>
      </c>
    </row>
    <row r="5" spans="1:21" ht="20.25" x14ac:dyDescent="0.3">
      <c r="A5" s="260" t="s">
        <v>10</v>
      </c>
      <c r="B5" s="261">
        <f>SUM(C5/23)</f>
        <v>6.9565217391304346</v>
      </c>
      <c r="C5" s="262">
        <f>SUM(D5:F5)</f>
        <v>160</v>
      </c>
      <c r="D5" s="262">
        <f>'Bruno Jesus'!D170</f>
        <v>83</v>
      </c>
      <c r="E5" s="262">
        <f>'Bruno Jesus'!E170</f>
        <v>60</v>
      </c>
      <c r="F5" s="262">
        <f>'Bruno Jesus'!F170</f>
        <v>17</v>
      </c>
      <c r="G5" s="262">
        <f>'Bruno Jesus'!G170</f>
        <v>791</v>
      </c>
      <c r="H5" s="263">
        <f>SUM(G5/C5)</f>
        <v>4.9437499999999996</v>
      </c>
      <c r="I5" s="262">
        <f>'Bruno Jesus'!H170</f>
        <v>705</v>
      </c>
      <c r="J5" s="263">
        <f>SUM(I5/C5)</f>
        <v>4.40625</v>
      </c>
      <c r="K5" s="249">
        <f>'Bruno Jesus'!I170</f>
        <v>0.58041958041958042</v>
      </c>
      <c r="L5" s="259">
        <f>'Bruno Jesus'!D171</f>
        <v>11.857142857142858</v>
      </c>
      <c r="M5" s="259">
        <f>'Bruno Jesus'!E171</f>
        <v>8.5714285714285712</v>
      </c>
      <c r="N5" s="259">
        <f>'Bruno Jesus'!F171</f>
        <v>2.4285714285714284</v>
      </c>
      <c r="O5" s="259">
        <f>'Bruno Jesus'!G171</f>
        <v>113</v>
      </c>
      <c r="P5" s="264">
        <f>'Bruno Jesus'!H171</f>
        <v>100.71428571428571</v>
      </c>
      <c r="R5" s="151" t="s">
        <v>78</v>
      </c>
      <c r="S5" s="152">
        <f>'Nick Pandza'!I56</f>
        <v>0.5714285714285714</v>
      </c>
      <c r="T5" s="271">
        <f>'Nick Pandza'!I57</f>
        <v>0.33333333333333331</v>
      </c>
      <c r="U5" s="267">
        <f>'Nick Pandza'!I58</f>
        <v>0.61538461538461542</v>
      </c>
    </row>
    <row r="6" spans="1:21" ht="20.25" x14ac:dyDescent="0.3">
      <c r="A6" s="260" t="s">
        <v>14</v>
      </c>
      <c r="B6" s="261">
        <f>SUM(C6/23)</f>
        <v>3</v>
      </c>
      <c r="C6" s="262">
        <f>SUM(D6:F6)</f>
        <v>69</v>
      </c>
      <c r="D6" s="262">
        <f>'Jeff Robson'!D75</f>
        <v>36</v>
      </c>
      <c r="E6" s="262">
        <f>'Jeff Robson'!E75</f>
        <v>28</v>
      </c>
      <c r="F6" s="262">
        <f>'Jeff Robson'!F75</f>
        <v>5</v>
      </c>
      <c r="G6" s="262">
        <f>'Jeff Robson'!G75</f>
        <v>302</v>
      </c>
      <c r="H6" s="263">
        <f>SUM(G6/C6)</f>
        <v>4.3768115942028984</v>
      </c>
      <c r="I6" s="262">
        <f>'Jeff Robson'!H75</f>
        <v>280</v>
      </c>
      <c r="J6" s="263">
        <f>SUM(I6/C6)</f>
        <v>4.0579710144927539</v>
      </c>
      <c r="K6" s="249">
        <f>'Jeff Robson'!I75</f>
        <v>0.5625</v>
      </c>
      <c r="L6" s="259">
        <f>'Jeff Robson'!D76</f>
        <v>12</v>
      </c>
      <c r="M6" s="259">
        <f>'Jeff Robson'!E76</f>
        <v>9.3333333333333339</v>
      </c>
      <c r="N6" s="259">
        <f>'Jeff Robson'!F76</f>
        <v>1.6666666666666667</v>
      </c>
      <c r="O6" s="259">
        <f>'Jeff Robson'!G76</f>
        <v>100.66666666666667</v>
      </c>
      <c r="P6" s="264">
        <f>'Jeff Robson'!H76</f>
        <v>93.333333333333329</v>
      </c>
      <c r="R6" s="151" t="s">
        <v>8</v>
      </c>
      <c r="S6" s="152">
        <f>'Bobby Chapman'!I258</f>
        <v>0.55384615384615388</v>
      </c>
      <c r="T6" s="152">
        <f>'Bobby Chapman'!I259</f>
        <v>0.44615384615384618</v>
      </c>
      <c r="U6" s="153">
        <f>'Bobby Chapman'!I260</f>
        <v>0.54411764705882348</v>
      </c>
    </row>
    <row r="7" spans="1:21" ht="20.25" x14ac:dyDescent="0.3">
      <c r="A7" s="151" t="s">
        <v>18</v>
      </c>
      <c r="B7" s="149">
        <f>SUM(C7/23)</f>
        <v>5.6521739130434785</v>
      </c>
      <c r="C7" s="52">
        <f>SUM(D7:F7)</f>
        <v>130</v>
      </c>
      <c r="D7" s="52">
        <f>'Kevin Bros'!D139</f>
        <v>59</v>
      </c>
      <c r="E7" s="52">
        <f>'Kevin Bros'!E139</f>
        <v>55</v>
      </c>
      <c r="F7" s="52">
        <f>'Kevin Bros'!F139</f>
        <v>16</v>
      </c>
      <c r="G7" s="52">
        <f>'Kevin Bros'!G139</f>
        <v>586</v>
      </c>
      <c r="H7" s="53">
        <f>SUM(G7/C7)</f>
        <v>4.5076923076923077</v>
      </c>
      <c r="I7" s="52">
        <f>'Kevin Bros'!H139</f>
        <v>607</v>
      </c>
      <c r="J7" s="53">
        <f>SUM(I7/C7)</f>
        <v>4.6692307692307695</v>
      </c>
      <c r="K7" s="249">
        <f>'Kevin Bros'!I139</f>
        <v>0.51754385964912286</v>
      </c>
      <c r="L7" s="56">
        <f>'Kevin Bros'!D140</f>
        <v>9.8333333333333339</v>
      </c>
      <c r="M7" s="56">
        <f>'Kevin Bros'!E140</f>
        <v>9.1666666666666661</v>
      </c>
      <c r="N7" s="56">
        <f>'Kevin Bros'!F140</f>
        <v>2.6666666666666665</v>
      </c>
      <c r="O7" s="56">
        <f>'Kevin Bros'!G140</f>
        <v>97.666666666666671</v>
      </c>
      <c r="P7" s="57">
        <f>'Kevin Bros'!H140</f>
        <v>101.16666666666667</v>
      </c>
      <c r="R7" s="151" t="s">
        <v>6</v>
      </c>
      <c r="S7" s="152">
        <f>'Rob Brewer'!I327</f>
        <v>0.4375</v>
      </c>
      <c r="T7" s="152">
        <f>'Rob Brewer'!I328</f>
        <v>0.41304347826086957</v>
      </c>
      <c r="U7" s="269">
        <f>'Rob Brewer'!I329</f>
        <v>0.50632911392405067</v>
      </c>
    </row>
    <row r="8" spans="1:21" ht="20.25" x14ac:dyDescent="0.3">
      <c r="A8" s="151" t="s">
        <v>8</v>
      </c>
      <c r="B8" s="149">
        <f>SUM(C8/23)</f>
        <v>9.8260869565217384</v>
      </c>
      <c r="C8" s="52">
        <f>SUM(D8:F8)</f>
        <v>226</v>
      </c>
      <c r="D8" s="52">
        <f>'Bobby Chapman'!D239</f>
        <v>103</v>
      </c>
      <c r="E8" s="52">
        <f>'Bobby Chapman'!E239</f>
        <v>97</v>
      </c>
      <c r="F8" s="52">
        <f>'Bobby Chapman'!F239</f>
        <v>26</v>
      </c>
      <c r="G8" s="52">
        <f>'Bobby Chapman'!G239</f>
        <v>1176</v>
      </c>
      <c r="H8" s="53">
        <f>SUM(G8/C8)</f>
        <v>5.2035398230088497</v>
      </c>
      <c r="I8" s="52">
        <f>'Bobby Chapman'!H239</f>
        <v>1075</v>
      </c>
      <c r="J8" s="53">
        <f>SUM(I8/C8)</f>
        <v>4.7566371681415927</v>
      </c>
      <c r="K8" s="249">
        <f>'Bobby Chapman'!I239</f>
        <v>0.51500000000000001</v>
      </c>
      <c r="L8" s="56">
        <f>'Bobby Chapman'!D240</f>
        <v>10.3</v>
      </c>
      <c r="M8" s="56">
        <f>'Bobby Chapman'!E240</f>
        <v>9.6999999999999993</v>
      </c>
      <c r="N8" s="56">
        <f>'Bobby Chapman'!F240</f>
        <v>2.6</v>
      </c>
      <c r="O8" s="56">
        <f>'Bobby Chapman'!G240</f>
        <v>117.6</v>
      </c>
      <c r="P8" s="57">
        <f>'Bobby Chapman'!H240</f>
        <v>107.5</v>
      </c>
      <c r="R8" s="151" t="s">
        <v>17</v>
      </c>
      <c r="S8" s="271">
        <f>'Tim Agar'!I152</f>
        <v>0.34375</v>
      </c>
      <c r="T8" s="152">
        <f>'Tim Agar'!I153</f>
        <v>0.41025641025641024</v>
      </c>
      <c r="U8" s="153">
        <f>'Tim Agar'!I154</f>
        <v>0.52173913043478259</v>
      </c>
    </row>
    <row r="9" spans="1:21" ht="21" thickBot="1" x14ac:dyDescent="0.35">
      <c r="A9" s="260" t="s">
        <v>78</v>
      </c>
      <c r="B9" s="261">
        <f>SUM(C9/23)</f>
        <v>1.8695652173913044</v>
      </c>
      <c r="C9" s="262">
        <f>SUM(D9:F9)</f>
        <v>43</v>
      </c>
      <c r="D9" s="261">
        <f>'Nick Pandza'!D48</f>
        <v>20</v>
      </c>
      <c r="E9" s="261">
        <f>'Nick Pandza'!E48</f>
        <v>19</v>
      </c>
      <c r="F9" s="261">
        <f>'Nick Pandza'!F48</f>
        <v>4</v>
      </c>
      <c r="G9" s="261">
        <f>'Nick Pandza'!G48</f>
        <v>176</v>
      </c>
      <c r="H9" s="263">
        <f>SUM(G9/C9)</f>
        <v>4.0930232558139537</v>
      </c>
      <c r="I9" s="261">
        <f>'Nick Pandza'!H48</f>
        <v>176</v>
      </c>
      <c r="J9" s="263">
        <f>SUM(I9/C9)</f>
        <v>4.0930232558139537</v>
      </c>
      <c r="K9" s="249">
        <f>'Nick Pandza'!I48</f>
        <v>0.51282051282051277</v>
      </c>
      <c r="L9" s="259">
        <f>'Nick Pandza'!D49</f>
        <v>10</v>
      </c>
      <c r="M9" s="259">
        <f>'Nick Pandza'!E49</f>
        <v>9.5</v>
      </c>
      <c r="N9" s="259">
        <f>'Nick Pandza'!F49</f>
        <v>2</v>
      </c>
      <c r="O9" s="259">
        <f>'Nick Pandza'!G49</f>
        <v>88</v>
      </c>
      <c r="P9" s="264">
        <f>'Nick Pandza'!H49</f>
        <v>88</v>
      </c>
      <c r="R9" s="268" t="s">
        <v>94</v>
      </c>
      <c r="S9" s="266">
        <f>'Dave Skjarum'!I35</f>
        <v>0.2</v>
      </c>
      <c r="T9" s="266">
        <f>'Dave Skjarum'!I36</f>
        <v>0.125</v>
      </c>
      <c r="U9" s="270">
        <f>'Dave Skjarum'!I37</f>
        <v>0.22222222222222221</v>
      </c>
    </row>
    <row r="10" spans="1:21" ht="20.25" x14ac:dyDescent="0.25">
      <c r="A10" s="260" t="s">
        <v>7</v>
      </c>
      <c r="B10" s="261">
        <f>SUM(C10/23)</f>
        <v>4.9565217391304346</v>
      </c>
      <c r="C10" s="262">
        <f>SUM(D10:F10)</f>
        <v>114</v>
      </c>
      <c r="D10" s="262">
        <f>'Mauro Facca'!D122</f>
        <v>51</v>
      </c>
      <c r="E10" s="262">
        <f>'Mauro Facca'!E122</f>
        <v>50</v>
      </c>
      <c r="F10" s="262">
        <f>'Mauro Facca'!F122</f>
        <v>13</v>
      </c>
      <c r="G10" s="262">
        <f>'Mauro Facca'!G122</f>
        <v>527</v>
      </c>
      <c r="H10" s="263">
        <f>SUM(G10/C10)</f>
        <v>4.6228070175438596</v>
      </c>
      <c r="I10" s="262">
        <f>'Mauro Facca'!H122</f>
        <v>519</v>
      </c>
      <c r="J10" s="263">
        <f>SUM(I10/C10)</f>
        <v>4.5526315789473681</v>
      </c>
      <c r="K10" s="249">
        <f>'Mauro Facca'!I122</f>
        <v>0.50495049504950495</v>
      </c>
      <c r="L10" s="259">
        <f>'Mauro Facca'!D123</f>
        <v>10.199999999999999</v>
      </c>
      <c r="M10" s="259">
        <f>'Mauro Facca'!E123</f>
        <v>10</v>
      </c>
      <c r="N10" s="259">
        <f>'Mauro Facca'!F123</f>
        <v>2.6</v>
      </c>
      <c r="O10" s="259">
        <f>'Mauro Facca'!G123</f>
        <v>105.4</v>
      </c>
      <c r="P10" s="264">
        <f>'Mauro Facca'!H123</f>
        <v>103.8</v>
      </c>
    </row>
    <row r="11" spans="1:21" ht="20.25" x14ac:dyDescent="0.25">
      <c r="A11" s="260" t="s">
        <v>9</v>
      </c>
      <c r="B11" s="261">
        <f>SUM(C11/23)</f>
        <v>3.9565217391304346</v>
      </c>
      <c r="C11" s="262">
        <f>SUM(D11:F11)</f>
        <v>91</v>
      </c>
      <c r="D11" s="262">
        <f>'Dan Townsend'!D98</f>
        <v>39</v>
      </c>
      <c r="E11" s="262">
        <f>'Dan Townsend'!E98</f>
        <v>40</v>
      </c>
      <c r="F11" s="262">
        <f>'Dan Townsend'!F98</f>
        <v>12</v>
      </c>
      <c r="G11" s="262">
        <f>'Dan Townsend'!G98</f>
        <v>357</v>
      </c>
      <c r="H11" s="263">
        <f>SUM(G11/C11)</f>
        <v>3.9230769230769229</v>
      </c>
      <c r="I11" s="262">
        <f>'Dan Townsend'!H98</f>
        <v>362</v>
      </c>
      <c r="J11" s="263">
        <f>SUM(I11/C11)</f>
        <v>3.9780219780219781</v>
      </c>
      <c r="K11" s="249">
        <f>'Dan Townsend'!I98</f>
        <v>0.49367088607594939</v>
      </c>
      <c r="L11" s="259">
        <f>'Dan Townsend'!D99</f>
        <v>9.75</v>
      </c>
      <c r="M11" s="259">
        <f>'Dan Townsend'!E99</f>
        <v>10</v>
      </c>
      <c r="N11" s="259">
        <f>'Dan Townsend'!F99</f>
        <v>3</v>
      </c>
      <c r="O11" s="259">
        <f>'Dan Townsend'!G99</f>
        <v>89.25</v>
      </c>
      <c r="P11" s="264">
        <f>'Dan Townsend'!H99</f>
        <v>90.5</v>
      </c>
    </row>
    <row r="12" spans="1:21" ht="20.25" x14ac:dyDescent="0.25">
      <c r="A12" s="151" t="s">
        <v>6</v>
      </c>
      <c r="B12" s="149">
        <f>SUM(C12/23)</f>
        <v>12.565217391304348</v>
      </c>
      <c r="C12" s="52">
        <f>SUM(D12:F12)</f>
        <v>289</v>
      </c>
      <c r="D12" s="52">
        <f>'Rob Brewer'!D305</f>
        <v>113</v>
      </c>
      <c r="E12" s="52">
        <f>'Rob Brewer'!E305</f>
        <v>139</v>
      </c>
      <c r="F12" s="52">
        <f>'Rob Brewer'!F305</f>
        <v>37</v>
      </c>
      <c r="G12" s="52">
        <f>'Rob Brewer'!G305</f>
        <v>1255</v>
      </c>
      <c r="H12" s="53">
        <f>SUM(G12/C12)</f>
        <v>4.3425605536332181</v>
      </c>
      <c r="I12" s="52">
        <f>'Rob Brewer'!H305</f>
        <v>1384</v>
      </c>
      <c r="J12" s="53">
        <f>SUM(I12/C12)</f>
        <v>4.7889273356401381</v>
      </c>
      <c r="K12" s="249">
        <f>'Rob Brewer'!I305</f>
        <v>0.44841269841269843</v>
      </c>
      <c r="L12" s="56">
        <f>'Rob Brewer'!D306</f>
        <v>8.6923076923076916</v>
      </c>
      <c r="M12" s="56">
        <f>'Rob Brewer'!E306</f>
        <v>10.692307692307692</v>
      </c>
      <c r="N12" s="56">
        <f>'Rob Brewer'!F306</f>
        <v>2.8461538461538463</v>
      </c>
      <c r="O12" s="56">
        <f>'Rob Brewer'!G306</f>
        <v>96.538461538461533</v>
      </c>
      <c r="P12" s="57">
        <f>'Rob Brewer'!H306</f>
        <v>106.46153846153847</v>
      </c>
    </row>
    <row r="13" spans="1:21" ht="20.25" x14ac:dyDescent="0.25">
      <c r="A13" s="260" t="s">
        <v>12</v>
      </c>
      <c r="B13" s="261">
        <f>SUM(C13/23)</f>
        <v>3</v>
      </c>
      <c r="C13" s="262">
        <f>SUM(D13:F13)</f>
        <v>69</v>
      </c>
      <c r="D13" s="262">
        <f>'Bob Lim'!D75</f>
        <v>27</v>
      </c>
      <c r="E13" s="262">
        <f>'Bob Lim'!E75</f>
        <v>34</v>
      </c>
      <c r="F13" s="262">
        <f>'Bob Lim'!F75</f>
        <v>8</v>
      </c>
      <c r="G13" s="262">
        <f>'Bob Lim'!G75</f>
        <v>294</v>
      </c>
      <c r="H13" s="263">
        <f>SUM(G13/C13)</f>
        <v>4.2608695652173916</v>
      </c>
      <c r="I13" s="262">
        <f>'Bob Lim'!H75</f>
        <v>320</v>
      </c>
      <c r="J13" s="263">
        <f>SUM(I13/C13)</f>
        <v>4.63768115942029</v>
      </c>
      <c r="K13" s="249">
        <f>'Bob Lim'!I75</f>
        <v>0.44262295081967212</v>
      </c>
      <c r="L13" s="259">
        <f>'Bob Lim'!D76</f>
        <v>9</v>
      </c>
      <c r="M13" s="259">
        <f>'Bob Lim'!E76</f>
        <v>11.333333333333334</v>
      </c>
      <c r="N13" s="259">
        <f>'Bob Lim'!F76</f>
        <v>2.6666666666666665</v>
      </c>
      <c r="O13" s="259">
        <f>'Bob Lim'!G76</f>
        <v>98</v>
      </c>
      <c r="P13" s="264">
        <f>'Bob Lim'!H76</f>
        <v>106.66666666666667</v>
      </c>
    </row>
    <row r="14" spans="1:21" ht="20.25" x14ac:dyDescent="0.25">
      <c r="A14" s="151" t="s">
        <v>17</v>
      </c>
      <c r="B14" s="149">
        <f>SUM(C14/23)</f>
        <v>5.6521739130434785</v>
      </c>
      <c r="C14" s="52">
        <f>SUM(D14:F14)</f>
        <v>130</v>
      </c>
      <c r="D14" s="52">
        <f>'Tim Agar'!D139</f>
        <v>51</v>
      </c>
      <c r="E14" s="52">
        <f>'Tim Agar'!E139</f>
        <v>66</v>
      </c>
      <c r="F14" s="52">
        <f>'Tim Agar'!F139</f>
        <v>13</v>
      </c>
      <c r="G14" s="52">
        <f>'Tim Agar'!G139</f>
        <v>582</v>
      </c>
      <c r="H14" s="53">
        <f>SUM(G14/C14)</f>
        <v>4.476923076923077</v>
      </c>
      <c r="I14" s="52">
        <f>'Tim Agar'!H139</f>
        <v>682</v>
      </c>
      <c r="J14" s="53">
        <f>SUM(I14/C14)</f>
        <v>5.2461538461538462</v>
      </c>
      <c r="K14" s="249">
        <f>'Tim Agar'!I139</f>
        <v>0.4358974358974359</v>
      </c>
      <c r="L14" s="56">
        <f>'Tim Agar'!D140</f>
        <v>8.5</v>
      </c>
      <c r="M14" s="56">
        <f>'Tim Agar'!E140</f>
        <v>11</v>
      </c>
      <c r="N14" s="56">
        <f>'Tim Agar'!F140</f>
        <v>2.1666666666666665</v>
      </c>
      <c r="O14" s="56">
        <f>'Tim Agar'!G140</f>
        <v>97</v>
      </c>
      <c r="P14" s="57">
        <f>'Tim Agar'!H140</f>
        <v>113.66666666666667</v>
      </c>
    </row>
    <row r="15" spans="1:21" ht="20.25" x14ac:dyDescent="0.25">
      <c r="A15" s="260" t="s">
        <v>11</v>
      </c>
      <c r="B15" s="261">
        <f>SUM(C15/23)</f>
        <v>3</v>
      </c>
      <c r="C15" s="262">
        <f>SUM(D15:F15)</f>
        <v>69</v>
      </c>
      <c r="D15" s="262">
        <f>'Rick Descary'!D75</f>
        <v>23</v>
      </c>
      <c r="E15" s="262">
        <f>'Rick Descary'!E75</f>
        <v>36</v>
      </c>
      <c r="F15" s="262">
        <f>'Rick Descary'!F75</f>
        <v>10</v>
      </c>
      <c r="G15" s="262">
        <f>'Rick Descary'!G75</f>
        <v>272</v>
      </c>
      <c r="H15" s="263">
        <f>SUM(G15/C15)</f>
        <v>3.9420289855072466</v>
      </c>
      <c r="I15" s="262">
        <f>'Rick Descary'!H75</f>
        <v>329</v>
      </c>
      <c r="J15" s="263">
        <f>SUM(I15/C15)</f>
        <v>4.7681159420289854</v>
      </c>
      <c r="K15" s="249">
        <f>'Rick Descary'!I75</f>
        <v>0.38983050847457629</v>
      </c>
      <c r="L15" s="259">
        <f>'Rick Descary'!D76</f>
        <v>7.666666666666667</v>
      </c>
      <c r="M15" s="259">
        <f>'Rick Descary'!E76</f>
        <v>12</v>
      </c>
      <c r="N15" s="259">
        <f>'Rick Descary'!F76</f>
        <v>3.3333333333333335</v>
      </c>
      <c r="O15" s="259">
        <f>'Rick Descary'!G76</f>
        <v>90.666666666666671</v>
      </c>
      <c r="P15" s="264">
        <f>'Rick Descary'!H76</f>
        <v>109.66666666666667</v>
      </c>
    </row>
    <row r="16" spans="1:21" ht="20.25" x14ac:dyDescent="0.25">
      <c r="A16" s="260" t="s">
        <v>13</v>
      </c>
      <c r="B16" s="261">
        <f>SUM(C16/23)</f>
        <v>2</v>
      </c>
      <c r="C16" s="262">
        <f>SUM(D16:F16)</f>
        <v>46</v>
      </c>
      <c r="D16" s="262">
        <f>'Mike Kelsey'!D51</f>
        <v>16</v>
      </c>
      <c r="E16" s="262">
        <f>'Mike Kelsey'!E51</f>
        <v>26</v>
      </c>
      <c r="F16" s="262">
        <f>'Mike Kelsey'!F51</f>
        <v>4</v>
      </c>
      <c r="G16" s="262">
        <f>'Mike Kelsey'!G51</f>
        <v>213</v>
      </c>
      <c r="H16" s="263">
        <f>SUM(G16/C16)</f>
        <v>4.6304347826086953</v>
      </c>
      <c r="I16" s="262">
        <f>'Mike Kelsey'!H51</f>
        <v>246</v>
      </c>
      <c r="J16" s="263">
        <f>SUM(I16/C16)</f>
        <v>5.3478260869565215</v>
      </c>
      <c r="K16" s="249">
        <f>'Mike Kelsey'!I51</f>
        <v>0.38095238095238093</v>
      </c>
      <c r="L16" s="259">
        <f>'Mike Kelsey'!D52</f>
        <v>8</v>
      </c>
      <c r="M16" s="259">
        <f>'Mike Kelsey'!E52</f>
        <v>13</v>
      </c>
      <c r="N16" s="259">
        <f>'Mike Kelsey'!F52</f>
        <v>2</v>
      </c>
      <c r="O16" s="259">
        <f>'Mike Kelsey'!G52</f>
        <v>106.5</v>
      </c>
      <c r="P16" s="264">
        <f>'Mike Kelsey'!H52</f>
        <v>123</v>
      </c>
    </row>
    <row r="17" spans="1:16" ht="20.25" x14ac:dyDescent="0.25">
      <c r="A17" s="260" t="s">
        <v>52</v>
      </c>
      <c r="B17" s="261">
        <f>SUM(C17/23)</f>
        <v>1</v>
      </c>
      <c r="C17" s="262">
        <f>SUM(D17:F17)</f>
        <v>23</v>
      </c>
      <c r="D17" s="262">
        <f>'Mark Van Tol'!D27</f>
        <v>7</v>
      </c>
      <c r="E17" s="262">
        <f>'Mark Van Tol'!E27</f>
        <v>12</v>
      </c>
      <c r="F17" s="262">
        <f>'Mark Van Tol'!F27</f>
        <v>4</v>
      </c>
      <c r="G17" s="262">
        <f>'Mark Van Tol'!G27</f>
        <v>103</v>
      </c>
      <c r="H17" s="263">
        <f>SUM(G17/C17)</f>
        <v>4.4782608695652177</v>
      </c>
      <c r="I17" s="262">
        <f>'Mark Van Tol'!H27</f>
        <v>112</v>
      </c>
      <c r="J17" s="263">
        <f>SUM(I17/C17)</f>
        <v>4.8695652173913047</v>
      </c>
      <c r="K17" s="249">
        <f>'Mark Van Tol'!I27</f>
        <v>0.36842105263157893</v>
      </c>
      <c r="L17" s="259">
        <f>'Mark Van Tol'!D28</f>
        <v>7</v>
      </c>
      <c r="M17" s="259">
        <f>'Mark Van Tol'!E28</f>
        <v>12</v>
      </c>
      <c r="N17" s="259">
        <f>'Mark Van Tol'!F28</f>
        <v>4</v>
      </c>
      <c r="O17" s="259">
        <f>'Mark Van Tol'!G28</f>
        <v>103</v>
      </c>
      <c r="P17" s="264">
        <f>'Mark Van Tol'!H28</f>
        <v>112</v>
      </c>
    </row>
    <row r="18" spans="1:16" ht="21" thickBot="1" x14ac:dyDescent="0.3">
      <c r="A18" s="256" t="s">
        <v>94</v>
      </c>
      <c r="B18" s="257">
        <f>SUM(C18/23)</f>
        <v>1</v>
      </c>
      <c r="C18" s="54">
        <f>SUM(D18:F18)</f>
        <v>23</v>
      </c>
      <c r="D18" s="54">
        <f>'Dave Skjarum'!D27</f>
        <v>4</v>
      </c>
      <c r="E18" s="54">
        <f>'Dave Skjarum'!E27</f>
        <v>18</v>
      </c>
      <c r="F18" s="54">
        <f>'Dave Skjarum'!F27</f>
        <v>1</v>
      </c>
      <c r="G18" s="54">
        <f>'Dave Skjarum'!G27</f>
        <v>89</v>
      </c>
      <c r="H18" s="55">
        <f>SUM(G18/C18)</f>
        <v>3.8695652173913042</v>
      </c>
      <c r="I18" s="54">
        <f>'Dave Skjarum'!H27</f>
        <v>129</v>
      </c>
      <c r="J18" s="55">
        <f>SUM(I18/C18)</f>
        <v>5.6086956521739131</v>
      </c>
      <c r="K18" s="258">
        <f>'Dave Skjarum'!I27</f>
        <v>0.18181818181818182</v>
      </c>
      <c r="L18" s="58">
        <f>'Dave Skjarum'!D28</f>
        <v>4</v>
      </c>
      <c r="M18" s="58">
        <f>'Dave Skjarum'!E28</f>
        <v>18</v>
      </c>
      <c r="N18" s="58">
        <f>'Dave Skjarum'!F28</f>
        <v>1</v>
      </c>
      <c r="O18" s="58">
        <f>'Dave Skjarum'!G28</f>
        <v>89</v>
      </c>
      <c r="P18" s="59">
        <f>'Dave Skjarum'!H28</f>
        <v>129</v>
      </c>
    </row>
  </sheetData>
  <autoFilter ref="A2:P2" xr:uid="{00000000-0009-0000-0000-000000000000}">
    <sortState xmlns:xlrd2="http://schemas.microsoft.com/office/spreadsheetml/2017/richdata2" ref="A3:P18">
      <sortCondition descending="1" ref="K2"/>
    </sortState>
  </autoFilter>
  <sortState xmlns:xlrd2="http://schemas.microsoft.com/office/spreadsheetml/2017/richdata2" ref="A3:P17">
    <sortCondition descending="1" ref="K3:K17"/>
  </sortState>
  <mergeCells count="2">
    <mergeCell ref="C1:K1"/>
    <mergeCell ref="L1:P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56"/>
  <sheetViews>
    <sheetView zoomScaleNormal="100" workbookViewId="0">
      <selection activeCell="J143" sqref="J143"/>
    </sheetView>
  </sheetViews>
  <sheetFormatPr defaultColWidth="9.140625" defaultRowHeight="15" x14ac:dyDescent="0.25"/>
  <cols>
    <col min="1" max="1" width="16.7109375" style="147" bestFit="1" customWidth="1"/>
    <col min="2" max="2" width="27.5703125" style="147" bestFit="1" customWidth="1"/>
    <col min="3" max="3" width="14.5703125" style="147" bestFit="1" customWidth="1"/>
    <col min="4" max="4" width="9.7109375" style="147" bestFit="1" customWidth="1"/>
    <col min="5" max="5" width="8.28515625" style="147" bestFit="1" customWidth="1"/>
    <col min="6" max="6" width="9.85546875" style="147" bestFit="1" customWidth="1"/>
    <col min="7" max="7" width="9.7109375" style="147" bestFit="1" customWidth="1"/>
    <col min="8" max="8" width="9.85546875" style="147" bestFit="1" customWidth="1"/>
    <col min="9" max="9" width="20" style="147" bestFit="1" customWidth="1"/>
    <col min="10" max="16384" width="9.140625" style="147"/>
  </cols>
  <sheetData>
    <row r="1" spans="1:9" ht="21" thickBot="1" x14ac:dyDescent="0.3">
      <c r="A1" s="146" t="s">
        <v>19</v>
      </c>
      <c r="B1" s="145" t="s">
        <v>20</v>
      </c>
      <c r="C1" s="3" t="s">
        <v>21</v>
      </c>
      <c r="D1" s="4" t="s">
        <v>0</v>
      </c>
      <c r="E1" s="4" t="s">
        <v>22</v>
      </c>
      <c r="F1" s="4" t="s">
        <v>2</v>
      </c>
      <c r="G1" s="4" t="s">
        <v>3</v>
      </c>
      <c r="H1" s="5" t="s">
        <v>4</v>
      </c>
      <c r="I1" s="6" t="s">
        <v>23</v>
      </c>
    </row>
    <row r="2" spans="1:9" ht="17.45" hidden="1" customHeight="1" x14ac:dyDescent="0.25">
      <c r="A2" s="183" t="s">
        <v>42</v>
      </c>
      <c r="B2" s="79">
        <v>43356</v>
      </c>
      <c r="C2" s="8">
        <v>0.69791666666666663</v>
      </c>
      <c r="D2" s="9">
        <v>1</v>
      </c>
      <c r="E2" s="9"/>
      <c r="F2" s="26"/>
      <c r="G2" s="9">
        <v>9</v>
      </c>
      <c r="H2" s="9">
        <v>6</v>
      </c>
      <c r="I2" s="10" t="s">
        <v>44</v>
      </c>
    </row>
    <row r="3" spans="1:9" ht="17.45" hidden="1" customHeight="1" x14ac:dyDescent="0.25">
      <c r="A3" s="184"/>
      <c r="B3" s="80">
        <v>43363</v>
      </c>
      <c r="C3" s="12">
        <v>0.78125</v>
      </c>
      <c r="D3" s="13">
        <v>1</v>
      </c>
      <c r="E3" s="13"/>
      <c r="F3" s="14"/>
      <c r="G3" s="13">
        <v>5</v>
      </c>
      <c r="H3" s="13">
        <v>2</v>
      </c>
      <c r="I3" s="15" t="s">
        <v>39</v>
      </c>
    </row>
    <row r="4" spans="1:9" ht="17.45" hidden="1" customHeight="1" x14ac:dyDescent="0.25">
      <c r="A4" s="184"/>
      <c r="B4" s="80">
        <v>43370</v>
      </c>
      <c r="C4" s="12">
        <v>0.78125</v>
      </c>
      <c r="D4" s="13">
        <v>1</v>
      </c>
      <c r="E4" s="13"/>
      <c r="F4" s="14"/>
      <c r="G4" s="13">
        <v>10</v>
      </c>
      <c r="H4" s="13">
        <v>8</v>
      </c>
      <c r="I4" s="15" t="s">
        <v>50</v>
      </c>
    </row>
    <row r="5" spans="1:9" ht="17.45" hidden="1" customHeight="1" x14ac:dyDescent="0.25">
      <c r="A5" s="184"/>
      <c r="B5" s="80">
        <v>43377</v>
      </c>
      <c r="C5" s="12">
        <v>0.73958333333333337</v>
      </c>
      <c r="D5" s="13">
        <v>1</v>
      </c>
      <c r="E5" s="13"/>
      <c r="F5" s="14"/>
      <c r="G5" s="13">
        <v>8</v>
      </c>
      <c r="H5" s="13">
        <v>3</v>
      </c>
      <c r="I5" s="15" t="s">
        <v>45</v>
      </c>
    </row>
    <row r="6" spans="1:9" ht="17.45" hidden="1" customHeight="1" x14ac:dyDescent="0.25">
      <c r="A6" s="184"/>
      <c r="B6" s="80">
        <v>43384</v>
      </c>
      <c r="C6" s="12">
        <v>0.78125</v>
      </c>
      <c r="D6" s="13">
        <v>1</v>
      </c>
      <c r="E6" s="13"/>
      <c r="F6" s="14"/>
      <c r="G6" s="13">
        <v>6</v>
      </c>
      <c r="H6" s="13">
        <v>1</v>
      </c>
      <c r="I6" s="15" t="s">
        <v>63</v>
      </c>
    </row>
    <row r="7" spans="1:9" ht="17.45" hidden="1" customHeight="1" x14ac:dyDescent="0.25">
      <c r="A7" s="184"/>
      <c r="B7" s="80">
        <v>43391</v>
      </c>
      <c r="C7" s="12">
        <v>0.73958333333333337</v>
      </c>
      <c r="D7" s="13">
        <v>1</v>
      </c>
      <c r="E7" s="13"/>
      <c r="F7" s="14"/>
      <c r="G7" s="13">
        <v>6</v>
      </c>
      <c r="H7" s="13">
        <v>5</v>
      </c>
      <c r="I7" s="15" t="s">
        <v>44</v>
      </c>
    </row>
    <row r="8" spans="1:9" ht="17.45" hidden="1" customHeight="1" x14ac:dyDescent="0.25">
      <c r="A8" s="184"/>
      <c r="B8" s="80">
        <v>43398</v>
      </c>
      <c r="C8" s="12">
        <v>0.69791666666666663</v>
      </c>
      <c r="D8" s="13">
        <v>1</v>
      </c>
      <c r="E8" s="13"/>
      <c r="F8" s="14"/>
      <c r="G8" s="13">
        <v>5</v>
      </c>
      <c r="H8" s="13">
        <v>4</v>
      </c>
      <c r="I8" s="15" t="s">
        <v>39</v>
      </c>
    </row>
    <row r="9" spans="1:9" ht="17.45" hidden="1" customHeight="1" x14ac:dyDescent="0.25">
      <c r="A9" s="184"/>
      <c r="B9" s="80">
        <v>43405</v>
      </c>
      <c r="C9" s="12">
        <v>0.69791666666666663</v>
      </c>
      <c r="D9" s="13"/>
      <c r="E9" s="13">
        <v>1</v>
      </c>
      <c r="F9" s="14"/>
      <c r="G9" s="13">
        <v>3</v>
      </c>
      <c r="H9" s="13">
        <v>7</v>
      </c>
      <c r="I9" s="15" t="s">
        <v>50</v>
      </c>
    </row>
    <row r="10" spans="1:9" ht="17.45" hidden="1" customHeight="1" x14ac:dyDescent="0.25">
      <c r="A10" s="184"/>
      <c r="B10" s="80">
        <v>43412</v>
      </c>
      <c r="C10" s="12">
        <v>0.78125</v>
      </c>
      <c r="D10" s="13">
        <v>1</v>
      </c>
      <c r="E10" s="13"/>
      <c r="F10" s="14"/>
      <c r="G10" s="13">
        <v>11</v>
      </c>
      <c r="H10" s="13">
        <v>2</v>
      </c>
      <c r="I10" s="15" t="s">
        <v>45</v>
      </c>
    </row>
    <row r="11" spans="1:9" ht="17.45" hidden="1" customHeight="1" x14ac:dyDescent="0.25">
      <c r="A11" s="184"/>
      <c r="B11" s="80">
        <v>43419</v>
      </c>
      <c r="C11" s="12">
        <v>0.69791666666666663</v>
      </c>
      <c r="D11" s="13">
        <v>1</v>
      </c>
      <c r="E11" s="13"/>
      <c r="F11" s="14"/>
      <c r="G11" s="13">
        <v>8</v>
      </c>
      <c r="H11" s="13">
        <v>5</v>
      </c>
      <c r="I11" s="15" t="s">
        <v>63</v>
      </c>
    </row>
    <row r="12" spans="1:9" ht="17.45" hidden="1" customHeight="1" x14ac:dyDescent="0.25">
      <c r="A12" s="184"/>
      <c r="B12" s="80">
        <v>43426</v>
      </c>
      <c r="C12" s="12">
        <v>0.78125</v>
      </c>
      <c r="D12" s="13">
        <v>1</v>
      </c>
      <c r="E12" s="13"/>
      <c r="F12" s="14"/>
      <c r="G12" s="13">
        <v>10</v>
      </c>
      <c r="H12" s="13">
        <v>6</v>
      </c>
      <c r="I12" s="15" t="s">
        <v>44</v>
      </c>
    </row>
    <row r="13" spans="1:9" ht="17.45" hidden="1" customHeight="1" x14ac:dyDescent="0.25">
      <c r="A13" s="184"/>
      <c r="B13" s="80">
        <v>43433</v>
      </c>
      <c r="C13" s="12">
        <v>0.73958333333333337</v>
      </c>
      <c r="D13" s="13"/>
      <c r="E13" s="13"/>
      <c r="F13" s="13">
        <v>1</v>
      </c>
      <c r="G13" s="13">
        <v>3</v>
      </c>
      <c r="H13" s="13">
        <v>3</v>
      </c>
      <c r="I13" s="15" t="s">
        <v>39</v>
      </c>
    </row>
    <row r="14" spans="1:9" ht="17.45" hidden="1" customHeight="1" x14ac:dyDescent="0.25">
      <c r="A14" s="184"/>
      <c r="B14" s="80">
        <v>43440</v>
      </c>
      <c r="C14" s="12">
        <v>0.73958333333333337</v>
      </c>
      <c r="D14" s="13">
        <v>1</v>
      </c>
      <c r="E14" s="13"/>
      <c r="F14" s="14"/>
      <c r="G14" s="13">
        <v>8</v>
      </c>
      <c r="H14" s="13">
        <v>2</v>
      </c>
      <c r="I14" s="15" t="s">
        <v>50</v>
      </c>
    </row>
    <row r="15" spans="1:9" ht="17.45" hidden="1" customHeight="1" x14ac:dyDescent="0.25">
      <c r="A15" s="184"/>
      <c r="B15" s="80">
        <v>43447</v>
      </c>
      <c r="C15" s="12">
        <v>0.69791666666666663</v>
      </c>
      <c r="D15" s="13">
        <v>1</v>
      </c>
      <c r="E15" s="13"/>
      <c r="F15" s="14"/>
      <c r="G15" s="13">
        <v>5</v>
      </c>
      <c r="H15" s="13">
        <v>4</v>
      </c>
      <c r="I15" s="15" t="s">
        <v>45</v>
      </c>
    </row>
    <row r="16" spans="1:9" ht="17.45" hidden="1" customHeight="1" x14ac:dyDescent="0.25">
      <c r="A16" s="184"/>
      <c r="B16" s="80">
        <v>43454</v>
      </c>
      <c r="C16" s="12">
        <v>0.73958333333333337</v>
      </c>
      <c r="D16" s="13"/>
      <c r="E16" s="13">
        <v>1</v>
      </c>
      <c r="F16" s="14"/>
      <c r="G16" s="13">
        <v>4</v>
      </c>
      <c r="H16" s="13">
        <v>8</v>
      </c>
      <c r="I16" s="15" t="s">
        <v>63</v>
      </c>
    </row>
    <row r="17" spans="1:9" ht="17.45" hidden="1" customHeight="1" x14ac:dyDescent="0.25">
      <c r="A17" s="184"/>
      <c r="B17" s="80">
        <v>43468</v>
      </c>
      <c r="C17" s="12">
        <v>0.69791666666666663</v>
      </c>
      <c r="D17" s="13">
        <v>1</v>
      </c>
      <c r="E17" s="13"/>
      <c r="F17" s="14"/>
      <c r="G17" s="13">
        <v>9</v>
      </c>
      <c r="H17" s="13">
        <v>4</v>
      </c>
      <c r="I17" s="15" t="s">
        <v>44</v>
      </c>
    </row>
    <row r="18" spans="1:9" ht="17.45" hidden="1" customHeight="1" x14ac:dyDescent="0.25">
      <c r="A18" s="184"/>
      <c r="B18" s="80">
        <v>43475</v>
      </c>
      <c r="C18" s="12">
        <v>0.78125</v>
      </c>
      <c r="D18" s="13"/>
      <c r="E18" s="13">
        <v>1</v>
      </c>
      <c r="F18" s="14"/>
      <c r="G18" s="13">
        <v>4</v>
      </c>
      <c r="H18" s="13">
        <v>7</v>
      </c>
      <c r="I18" s="15" t="s">
        <v>39</v>
      </c>
    </row>
    <row r="19" spans="1:9" ht="17.45" hidden="1" customHeight="1" x14ac:dyDescent="0.25">
      <c r="A19" s="184"/>
      <c r="B19" s="80">
        <v>43489</v>
      </c>
      <c r="C19" s="12">
        <v>0.78125</v>
      </c>
      <c r="D19" s="13"/>
      <c r="E19" s="13">
        <v>1</v>
      </c>
      <c r="F19" s="14"/>
      <c r="G19" s="13">
        <v>3</v>
      </c>
      <c r="H19" s="13">
        <v>7</v>
      </c>
      <c r="I19" s="15" t="s">
        <v>50</v>
      </c>
    </row>
    <row r="20" spans="1:9" ht="17.45" hidden="1" customHeight="1" x14ac:dyDescent="0.25">
      <c r="A20" s="184"/>
      <c r="B20" s="80">
        <v>43496</v>
      </c>
      <c r="C20" s="12">
        <v>0.73958333333333337</v>
      </c>
      <c r="D20" s="13"/>
      <c r="E20" s="13"/>
      <c r="F20" s="13">
        <v>1</v>
      </c>
      <c r="G20" s="13">
        <v>6</v>
      </c>
      <c r="H20" s="13">
        <v>6</v>
      </c>
      <c r="I20" s="15" t="s">
        <v>45</v>
      </c>
    </row>
    <row r="21" spans="1:9" ht="17.45" hidden="1" customHeight="1" x14ac:dyDescent="0.25">
      <c r="A21" s="184"/>
      <c r="B21" s="80">
        <v>43503</v>
      </c>
      <c r="C21" s="12">
        <v>0.78125</v>
      </c>
      <c r="D21" s="13"/>
      <c r="E21" s="13">
        <v>1</v>
      </c>
      <c r="F21" s="14"/>
      <c r="G21" s="13">
        <v>5</v>
      </c>
      <c r="H21" s="13">
        <v>7</v>
      </c>
      <c r="I21" s="15" t="s">
        <v>63</v>
      </c>
    </row>
    <row r="22" spans="1:9" ht="17.45" hidden="1" customHeight="1" x14ac:dyDescent="0.25">
      <c r="A22" s="184"/>
      <c r="B22" s="80">
        <v>43510</v>
      </c>
      <c r="C22" s="12">
        <v>0.73958333333333337</v>
      </c>
      <c r="D22" s="13"/>
      <c r="E22" s="13">
        <v>1</v>
      </c>
      <c r="F22" s="14"/>
      <c r="G22" s="13">
        <v>5</v>
      </c>
      <c r="H22" s="13">
        <v>11</v>
      </c>
      <c r="I22" s="15" t="s">
        <v>44</v>
      </c>
    </row>
    <row r="23" spans="1:9" ht="17.45" hidden="1" customHeight="1" x14ac:dyDescent="0.25">
      <c r="A23" s="184"/>
      <c r="B23" s="80">
        <v>43517</v>
      </c>
      <c r="C23" s="12">
        <v>0.73958333333333337</v>
      </c>
      <c r="D23" s="13"/>
      <c r="E23" s="13">
        <v>1</v>
      </c>
      <c r="F23" s="14"/>
      <c r="G23" s="13">
        <v>2</v>
      </c>
      <c r="H23" s="13">
        <v>4</v>
      </c>
      <c r="I23" s="15" t="s">
        <v>39</v>
      </c>
    </row>
    <row r="24" spans="1:9" ht="17.45" hidden="1" customHeight="1" thickBot="1" x14ac:dyDescent="0.3">
      <c r="A24" s="185"/>
      <c r="B24" s="81">
        <v>43524</v>
      </c>
      <c r="C24" s="17">
        <v>0.69791666666666663</v>
      </c>
      <c r="D24" s="18">
        <v>1</v>
      </c>
      <c r="E24" s="18"/>
      <c r="F24" s="19"/>
      <c r="G24" s="18">
        <v>7</v>
      </c>
      <c r="H24" s="18">
        <v>4</v>
      </c>
      <c r="I24" s="20" t="s">
        <v>50</v>
      </c>
    </row>
    <row r="25" spans="1:9" ht="20.100000000000001" customHeight="1" thickBot="1" x14ac:dyDescent="0.3">
      <c r="A25" s="86" t="s">
        <v>42</v>
      </c>
      <c r="B25" s="85" t="s">
        <v>82</v>
      </c>
      <c r="C25" s="72" t="s">
        <v>30</v>
      </c>
      <c r="D25" s="73">
        <f>SUM(D2:D24)</f>
        <v>14</v>
      </c>
      <c r="E25" s="73">
        <f>SUM(E2:E24)</f>
        <v>7</v>
      </c>
      <c r="F25" s="73">
        <f>SUM(F2:F24)</f>
        <v>2</v>
      </c>
      <c r="G25" s="73">
        <f>SUM(G2:G24)</f>
        <v>142</v>
      </c>
      <c r="H25" s="73">
        <f>SUM(H2:H24)</f>
        <v>116</v>
      </c>
      <c r="I25" s="74">
        <f>SUM(D25)/SUM(E25+D25)</f>
        <v>0.66666666666666663</v>
      </c>
    </row>
    <row r="26" spans="1:9" ht="17.45" hidden="1" customHeight="1" x14ac:dyDescent="0.25">
      <c r="A26" s="200" t="s">
        <v>46</v>
      </c>
      <c r="B26" s="79">
        <v>43720</v>
      </c>
      <c r="C26" s="8">
        <v>0.69791666666666663</v>
      </c>
      <c r="D26" s="9">
        <v>1</v>
      </c>
      <c r="E26" s="9"/>
      <c r="F26" s="26"/>
      <c r="G26" s="9">
        <v>5</v>
      </c>
      <c r="H26" s="9">
        <v>3</v>
      </c>
      <c r="I26" s="10" t="s">
        <v>44</v>
      </c>
    </row>
    <row r="27" spans="1:9" ht="17.45" hidden="1" customHeight="1" x14ac:dyDescent="0.25">
      <c r="A27" s="201"/>
      <c r="B27" s="80">
        <v>43727</v>
      </c>
      <c r="C27" s="12">
        <v>0.78125</v>
      </c>
      <c r="D27" s="13"/>
      <c r="E27" s="13">
        <v>1</v>
      </c>
      <c r="F27" s="14"/>
      <c r="G27" s="13">
        <v>0</v>
      </c>
      <c r="H27" s="13">
        <v>8</v>
      </c>
      <c r="I27" s="15" t="s">
        <v>39</v>
      </c>
    </row>
    <row r="28" spans="1:9" ht="17.45" hidden="1" customHeight="1" x14ac:dyDescent="0.25">
      <c r="A28" s="201"/>
      <c r="B28" s="80">
        <v>43734</v>
      </c>
      <c r="C28" s="12">
        <v>0.78125</v>
      </c>
      <c r="D28" s="13"/>
      <c r="E28" s="13">
        <v>1</v>
      </c>
      <c r="F28" s="14"/>
      <c r="G28" s="13">
        <v>2</v>
      </c>
      <c r="H28" s="13">
        <v>4</v>
      </c>
      <c r="I28" s="15" t="s">
        <v>50</v>
      </c>
    </row>
    <row r="29" spans="1:9" ht="17.45" hidden="1" customHeight="1" x14ac:dyDescent="0.25">
      <c r="A29" s="201"/>
      <c r="B29" s="80">
        <v>43741</v>
      </c>
      <c r="C29" s="12">
        <v>0.73958333333333337</v>
      </c>
      <c r="D29" s="13">
        <v>1</v>
      </c>
      <c r="E29" s="13"/>
      <c r="F29" s="14"/>
      <c r="G29" s="13">
        <v>7</v>
      </c>
      <c r="H29" s="13">
        <v>3</v>
      </c>
      <c r="I29" s="15" t="s">
        <v>45</v>
      </c>
    </row>
    <row r="30" spans="1:9" ht="17.45" hidden="1" customHeight="1" x14ac:dyDescent="0.25">
      <c r="A30" s="201"/>
      <c r="B30" s="80">
        <v>43748</v>
      </c>
      <c r="C30" s="12">
        <v>0.78125</v>
      </c>
      <c r="D30" s="13">
        <v>1</v>
      </c>
      <c r="E30" s="13"/>
      <c r="F30" s="14"/>
      <c r="G30" s="13">
        <v>8</v>
      </c>
      <c r="H30" s="13">
        <v>6</v>
      </c>
      <c r="I30" s="15" t="s">
        <v>63</v>
      </c>
    </row>
    <row r="31" spans="1:9" ht="17.45" hidden="1" customHeight="1" x14ac:dyDescent="0.25">
      <c r="A31" s="201"/>
      <c r="B31" s="80">
        <v>43755</v>
      </c>
      <c r="C31" s="12">
        <v>0.73958333333333337</v>
      </c>
      <c r="D31" s="13">
        <v>1</v>
      </c>
      <c r="E31" s="13"/>
      <c r="F31" s="14"/>
      <c r="G31" s="13">
        <v>5</v>
      </c>
      <c r="H31" s="13">
        <v>3</v>
      </c>
      <c r="I31" s="15" t="s">
        <v>44</v>
      </c>
    </row>
    <row r="32" spans="1:9" ht="17.45" hidden="1" customHeight="1" x14ac:dyDescent="0.25">
      <c r="A32" s="201"/>
      <c r="B32" s="80">
        <v>43762</v>
      </c>
      <c r="C32" s="12">
        <v>0.69791666666666663</v>
      </c>
      <c r="D32" s="13">
        <v>1</v>
      </c>
      <c r="E32" s="13"/>
      <c r="F32" s="14"/>
      <c r="G32" s="13">
        <v>7</v>
      </c>
      <c r="H32" s="13">
        <v>1</v>
      </c>
      <c r="I32" s="15" t="s">
        <v>39</v>
      </c>
    </row>
    <row r="33" spans="1:9" ht="17.45" hidden="1" customHeight="1" x14ac:dyDescent="0.25">
      <c r="A33" s="201"/>
      <c r="B33" s="80">
        <v>43769</v>
      </c>
      <c r="C33" s="12">
        <v>0.69791666666666663</v>
      </c>
      <c r="D33" s="13">
        <v>1</v>
      </c>
      <c r="E33" s="13"/>
      <c r="F33" s="14"/>
      <c r="G33" s="13">
        <v>9</v>
      </c>
      <c r="H33" s="13">
        <v>6</v>
      </c>
      <c r="I33" s="15" t="s">
        <v>50</v>
      </c>
    </row>
    <row r="34" spans="1:9" ht="17.45" hidden="1" customHeight="1" x14ac:dyDescent="0.25">
      <c r="A34" s="201"/>
      <c r="B34" s="80">
        <v>43776</v>
      </c>
      <c r="C34" s="12">
        <v>0.78125</v>
      </c>
      <c r="D34" s="13"/>
      <c r="E34" s="13"/>
      <c r="F34" s="13">
        <v>1</v>
      </c>
      <c r="G34" s="13">
        <v>6</v>
      </c>
      <c r="H34" s="13">
        <v>6</v>
      </c>
      <c r="I34" s="15" t="s">
        <v>45</v>
      </c>
    </row>
    <row r="35" spans="1:9" ht="17.45" hidden="1" customHeight="1" x14ac:dyDescent="0.25">
      <c r="A35" s="201"/>
      <c r="B35" s="80">
        <v>43783</v>
      </c>
      <c r="C35" s="12">
        <v>0.69791666666666663</v>
      </c>
      <c r="D35" s="13">
        <v>1</v>
      </c>
      <c r="E35" s="13"/>
      <c r="F35" s="14"/>
      <c r="G35" s="13">
        <v>5</v>
      </c>
      <c r="H35" s="13">
        <v>4</v>
      </c>
      <c r="I35" s="15" t="s">
        <v>63</v>
      </c>
    </row>
    <row r="36" spans="1:9" ht="17.45" hidden="1" customHeight="1" x14ac:dyDescent="0.25">
      <c r="A36" s="201"/>
      <c r="B36" s="80">
        <v>43790</v>
      </c>
      <c r="C36" s="12">
        <v>0.78125</v>
      </c>
      <c r="D36" s="13"/>
      <c r="E36" s="13">
        <v>1</v>
      </c>
      <c r="F36" s="14"/>
      <c r="G36" s="13">
        <v>1</v>
      </c>
      <c r="H36" s="13">
        <v>5</v>
      </c>
      <c r="I36" s="15" t="s">
        <v>44</v>
      </c>
    </row>
    <row r="37" spans="1:9" ht="17.45" hidden="1" customHeight="1" x14ac:dyDescent="0.25">
      <c r="A37" s="201"/>
      <c r="B37" s="80">
        <v>43797</v>
      </c>
      <c r="C37" s="12">
        <v>0.73958333333333337</v>
      </c>
      <c r="D37" s="13"/>
      <c r="E37" s="13">
        <v>1</v>
      </c>
      <c r="F37" s="14"/>
      <c r="G37" s="13">
        <v>1</v>
      </c>
      <c r="H37" s="13">
        <v>9</v>
      </c>
      <c r="I37" s="15" t="s">
        <v>39</v>
      </c>
    </row>
    <row r="38" spans="1:9" ht="17.45" hidden="1" customHeight="1" x14ac:dyDescent="0.25">
      <c r="A38" s="201"/>
      <c r="B38" s="80" t="s">
        <v>64</v>
      </c>
      <c r="C38" s="12">
        <v>0.73958333333333337</v>
      </c>
      <c r="D38" s="13">
        <v>1</v>
      </c>
      <c r="E38" s="13"/>
      <c r="F38" s="14"/>
      <c r="G38" s="13">
        <v>8</v>
      </c>
      <c r="H38" s="13">
        <v>2</v>
      </c>
      <c r="I38" s="15" t="s">
        <v>50</v>
      </c>
    </row>
    <row r="39" spans="1:9" ht="17.45" hidden="1" customHeight="1" x14ac:dyDescent="0.25">
      <c r="A39" s="201"/>
      <c r="B39" s="80">
        <v>43811</v>
      </c>
      <c r="C39" s="12">
        <v>0.69791666666666663</v>
      </c>
      <c r="D39" s="13">
        <v>1</v>
      </c>
      <c r="E39" s="13"/>
      <c r="F39" s="14"/>
      <c r="G39" s="13">
        <v>9</v>
      </c>
      <c r="H39" s="13">
        <v>3</v>
      </c>
      <c r="I39" s="15" t="s">
        <v>45</v>
      </c>
    </row>
    <row r="40" spans="1:9" ht="17.45" hidden="1" customHeight="1" x14ac:dyDescent="0.25">
      <c r="A40" s="201"/>
      <c r="B40" s="80">
        <v>43818</v>
      </c>
      <c r="C40" s="12">
        <v>0.73958333333333337</v>
      </c>
      <c r="D40" s="13">
        <v>1</v>
      </c>
      <c r="E40" s="13"/>
      <c r="F40" s="14"/>
      <c r="G40" s="13">
        <v>7</v>
      </c>
      <c r="H40" s="13">
        <v>4</v>
      </c>
      <c r="I40" s="15" t="s">
        <v>63</v>
      </c>
    </row>
    <row r="41" spans="1:9" ht="17.45" hidden="1" customHeight="1" x14ac:dyDescent="0.25">
      <c r="A41" s="201"/>
      <c r="B41" s="80">
        <v>43832</v>
      </c>
      <c r="C41" s="12">
        <v>0.69791666666666663</v>
      </c>
      <c r="D41" s="13"/>
      <c r="E41" s="13"/>
      <c r="F41" s="13">
        <v>1</v>
      </c>
      <c r="G41" s="13">
        <v>5</v>
      </c>
      <c r="H41" s="13">
        <v>5</v>
      </c>
      <c r="I41" s="15" t="s">
        <v>44</v>
      </c>
    </row>
    <row r="42" spans="1:9" ht="17.45" hidden="1" customHeight="1" x14ac:dyDescent="0.25">
      <c r="A42" s="201"/>
      <c r="B42" s="80">
        <v>43839</v>
      </c>
      <c r="C42" s="12">
        <v>0.78125</v>
      </c>
      <c r="D42" s="13"/>
      <c r="E42" s="13"/>
      <c r="F42" s="13">
        <v>1</v>
      </c>
      <c r="G42" s="13">
        <v>2</v>
      </c>
      <c r="H42" s="13">
        <v>2</v>
      </c>
      <c r="I42" s="15" t="s">
        <v>39</v>
      </c>
    </row>
    <row r="43" spans="1:9" ht="17.45" hidden="1" customHeight="1" x14ac:dyDescent="0.25">
      <c r="A43" s="201"/>
      <c r="B43" s="80">
        <v>43853</v>
      </c>
      <c r="C43" s="12">
        <v>0.78125</v>
      </c>
      <c r="D43" s="13">
        <v>1</v>
      </c>
      <c r="E43" s="13"/>
      <c r="F43" s="14"/>
      <c r="G43" s="13">
        <v>4</v>
      </c>
      <c r="H43" s="13">
        <v>3</v>
      </c>
      <c r="I43" s="15" t="s">
        <v>50</v>
      </c>
    </row>
    <row r="44" spans="1:9" ht="17.45" hidden="1" customHeight="1" x14ac:dyDescent="0.25">
      <c r="A44" s="201"/>
      <c r="B44" s="80">
        <v>43860</v>
      </c>
      <c r="C44" s="12">
        <v>0.73958333333333337</v>
      </c>
      <c r="D44" s="13"/>
      <c r="E44" s="13">
        <v>1</v>
      </c>
      <c r="F44" s="14"/>
      <c r="G44" s="13">
        <v>4</v>
      </c>
      <c r="H44" s="13">
        <v>5</v>
      </c>
      <c r="I44" s="15" t="s">
        <v>45</v>
      </c>
    </row>
    <row r="45" spans="1:9" ht="17.45" hidden="1" customHeight="1" x14ac:dyDescent="0.25">
      <c r="A45" s="201"/>
      <c r="B45" s="80">
        <v>43867</v>
      </c>
      <c r="C45" s="12">
        <v>0.78125</v>
      </c>
      <c r="D45" s="13"/>
      <c r="E45" s="13"/>
      <c r="F45" s="13">
        <v>1</v>
      </c>
      <c r="G45" s="13">
        <v>3</v>
      </c>
      <c r="H45" s="13">
        <v>3</v>
      </c>
      <c r="I45" s="15" t="s">
        <v>63</v>
      </c>
    </row>
    <row r="46" spans="1:9" ht="17.45" hidden="1" customHeight="1" x14ac:dyDescent="0.25">
      <c r="A46" s="201"/>
      <c r="B46" s="80">
        <v>43874</v>
      </c>
      <c r="C46" s="12">
        <v>0.73958333333333337</v>
      </c>
      <c r="D46" s="13"/>
      <c r="E46" s="13">
        <v>1</v>
      </c>
      <c r="F46" s="14"/>
      <c r="G46" s="13">
        <v>2</v>
      </c>
      <c r="H46" s="13">
        <v>4</v>
      </c>
      <c r="I46" s="15" t="s">
        <v>44</v>
      </c>
    </row>
    <row r="47" spans="1:9" ht="17.45" hidden="1" customHeight="1" x14ac:dyDescent="0.25">
      <c r="A47" s="201"/>
      <c r="B47" s="80">
        <v>43881</v>
      </c>
      <c r="C47" s="12">
        <v>0.73958333333333337</v>
      </c>
      <c r="D47" s="13">
        <v>1</v>
      </c>
      <c r="E47" s="13"/>
      <c r="F47" s="14"/>
      <c r="G47" s="13">
        <v>2</v>
      </c>
      <c r="H47" s="13">
        <v>0</v>
      </c>
      <c r="I47" s="15" t="s">
        <v>39</v>
      </c>
    </row>
    <row r="48" spans="1:9" ht="17.45" hidden="1" customHeight="1" thickBot="1" x14ac:dyDescent="0.3">
      <c r="A48" s="202"/>
      <c r="B48" s="81">
        <v>43888</v>
      </c>
      <c r="C48" s="17">
        <v>0.69791666666666663</v>
      </c>
      <c r="D48" s="18">
        <v>1</v>
      </c>
      <c r="E48" s="18"/>
      <c r="F48" s="19"/>
      <c r="G48" s="18">
        <v>4</v>
      </c>
      <c r="H48" s="18">
        <v>2</v>
      </c>
      <c r="I48" s="20" t="s">
        <v>50</v>
      </c>
    </row>
    <row r="49" spans="1:11" ht="20.100000000000001" customHeight="1" thickBot="1" x14ac:dyDescent="0.3">
      <c r="A49" s="86" t="s">
        <v>46</v>
      </c>
      <c r="B49" s="82" t="s">
        <v>82</v>
      </c>
      <c r="C49" s="23" t="s">
        <v>30</v>
      </c>
      <c r="D49" s="24">
        <f>SUM(D26:D48)</f>
        <v>13</v>
      </c>
      <c r="E49" s="24">
        <f>SUM(E26:E48)</f>
        <v>6</v>
      </c>
      <c r="F49" s="24">
        <f>SUM(F26:F48)</f>
        <v>4</v>
      </c>
      <c r="G49" s="24">
        <f>SUM(G26:G48)</f>
        <v>106</v>
      </c>
      <c r="H49" s="24">
        <f>SUM(H26:H48)</f>
        <v>91</v>
      </c>
      <c r="I49" s="25">
        <f>SUM(D49)/SUM(E49+D49)</f>
        <v>0.68421052631578949</v>
      </c>
    </row>
    <row r="50" spans="1:11" ht="17.45" hidden="1" customHeight="1" x14ac:dyDescent="0.25">
      <c r="A50" s="183" t="s">
        <v>67</v>
      </c>
      <c r="B50" s="79">
        <v>44483</v>
      </c>
      <c r="C50" s="8">
        <v>0.73958333333333337</v>
      </c>
      <c r="D50" s="9"/>
      <c r="E50" s="9"/>
      <c r="F50" s="133">
        <v>1</v>
      </c>
      <c r="G50" s="133">
        <v>3</v>
      </c>
      <c r="H50" s="133">
        <v>3</v>
      </c>
      <c r="I50" s="66" t="s">
        <v>59</v>
      </c>
      <c r="J50" s="148"/>
      <c r="K50" s="148"/>
    </row>
    <row r="51" spans="1:11" ht="17.45" hidden="1" customHeight="1" x14ac:dyDescent="0.25">
      <c r="A51" s="184"/>
      <c r="B51" s="80">
        <v>44490</v>
      </c>
      <c r="C51" s="12">
        <v>0.73958333333333337</v>
      </c>
      <c r="D51" s="130">
        <v>1</v>
      </c>
      <c r="E51" s="130"/>
      <c r="F51" s="13"/>
      <c r="G51" s="130">
        <v>8</v>
      </c>
      <c r="H51" s="130">
        <v>4</v>
      </c>
      <c r="I51" s="67" t="s">
        <v>45</v>
      </c>
      <c r="J51" s="148"/>
      <c r="K51" s="148"/>
    </row>
    <row r="52" spans="1:11" ht="17.45" hidden="1" customHeight="1" x14ac:dyDescent="0.25">
      <c r="A52" s="184"/>
      <c r="B52" s="80">
        <v>44497</v>
      </c>
      <c r="C52" s="12">
        <v>0.78125</v>
      </c>
      <c r="D52" s="130">
        <v>1</v>
      </c>
      <c r="E52" s="130"/>
      <c r="F52" s="13"/>
      <c r="G52" s="130">
        <v>4</v>
      </c>
      <c r="H52" s="130">
        <v>2</v>
      </c>
      <c r="I52" s="67" t="s">
        <v>44</v>
      </c>
      <c r="J52" s="148"/>
      <c r="K52" s="148"/>
    </row>
    <row r="53" spans="1:11" ht="17.45" hidden="1" customHeight="1" x14ac:dyDescent="0.25">
      <c r="A53" s="184"/>
      <c r="B53" s="80">
        <v>44504</v>
      </c>
      <c r="C53" s="12">
        <v>0.78125</v>
      </c>
      <c r="D53" s="130"/>
      <c r="E53" s="130">
        <v>1</v>
      </c>
      <c r="F53" s="13"/>
      <c r="G53" s="130">
        <v>3</v>
      </c>
      <c r="H53" s="130">
        <v>8</v>
      </c>
      <c r="I53" s="67" t="s">
        <v>59</v>
      </c>
      <c r="J53" s="148"/>
      <c r="K53" s="148"/>
    </row>
    <row r="54" spans="1:11" ht="17.45" hidden="1" customHeight="1" x14ac:dyDescent="0.25">
      <c r="A54" s="184"/>
      <c r="B54" s="80">
        <v>44511</v>
      </c>
      <c r="C54" s="12">
        <v>0.78125</v>
      </c>
      <c r="D54" s="130"/>
      <c r="E54" s="130">
        <v>1</v>
      </c>
      <c r="F54" s="13"/>
      <c r="G54" s="130">
        <v>5</v>
      </c>
      <c r="H54" s="130">
        <v>7</v>
      </c>
      <c r="I54" s="67" t="s">
        <v>45</v>
      </c>
      <c r="J54" s="148"/>
      <c r="K54" s="148"/>
    </row>
    <row r="55" spans="1:11" ht="17.45" hidden="1" customHeight="1" x14ac:dyDescent="0.25">
      <c r="A55" s="184"/>
      <c r="B55" s="80">
        <v>44518</v>
      </c>
      <c r="C55" s="12">
        <v>0.73958333333333337</v>
      </c>
      <c r="D55" s="130"/>
      <c r="E55" s="130">
        <v>1</v>
      </c>
      <c r="F55" s="13"/>
      <c r="G55" s="130">
        <v>2</v>
      </c>
      <c r="H55" s="130">
        <v>4</v>
      </c>
      <c r="I55" s="67" t="s">
        <v>44</v>
      </c>
      <c r="J55" s="148"/>
      <c r="K55" s="148"/>
    </row>
    <row r="56" spans="1:11" ht="17.45" hidden="1" customHeight="1" x14ac:dyDescent="0.25">
      <c r="A56" s="184"/>
      <c r="B56" s="80">
        <v>44525</v>
      </c>
      <c r="C56" s="12">
        <v>0.73958333333333337</v>
      </c>
      <c r="D56" s="130"/>
      <c r="E56" s="130">
        <v>1</v>
      </c>
      <c r="F56" s="13"/>
      <c r="G56" s="130">
        <v>1</v>
      </c>
      <c r="H56" s="130">
        <v>5</v>
      </c>
      <c r="I56" s="67" t="s">
        <v>59</v>
      </c>
      <c r="J56" s="148"/>
      <c r="K56" s="148"/>
    </row>
    <row r="57" spans="1:11" ht="17.45" hidden="1" customHeight="1" x14ac:dyDescent="0.25">
      <c r="A57" s="184"/>
      <c r="B57" s="80">
        <v>44532</v>
      </c>
      <c r="C57" s="12">
        <v>0.73958333333333337</v>
      </c>
      <c r="D57" s="130"/>
      <c r="E57" s="130"/>
      <c r="F57" s="13">
        <v>1</v>
      </c>
      <c r="G57" s="130">
        <v>7</v>
      </c>
      <c r="H57" s="130">
        <v>7</v>
      </c>
      <c r="I57" s="67" t="s">
        <v>45</v>
      </c>
      <c r="J57" s="148"/>
      <c r="K57" s="148"/>
    </row>
    <row r="58" spans="1:11" ht="17.45" hidden="1" customHeight="1" x14ac:dyDescent="0.25">
      <c r="A58" s="184"/>
      <c r="B58" s="80">
        <v>44539</v>
      </c>
      <c r="C58" s="12">
        <v>0.78125</v>
      </c>
      <c r="D58" s="130"/>
      <c r="E58" s="130">
        <v>1</v>
      </c>
      <c r="F58" s="13"/>
      <c r="G58" s="130">
        <v>3</v>
      </c>
      <c r="H58" s="130">
        <v>4</v>
      </c>
      <c r="I58" s="67" t="s">
        <v>44</v>
      </c>
      <c r="J58" s="148"/>
      <c r="K58" s="148"/>
    </row>
    <row r="59" spans="1:11" ht="17.45" hidden="1" customHeight="1" x14ac:dyDescent="0.25">
      <c r="A59" s="184"/>
      <c r="B59" s="80">
        <v>44546</v>
      </c>
      <c r="C59" s="12">
        <v>0.78125</v>
      </c>
      <c r="D59" s="130"/>
      <c r="E59" s="130">
        <v>1</v>
      </c>
      <c r="F59" s="13"/>
      <c r="G59" s="130">
        <v>3</v>
      </c>
      <c r="H59" s="130">
        <v>6</v>
      </c>
      <c r="I59" s="67" t="s">
        <v>59</v>
      </c>
      <c r="J59" s="148"/>
      <c r="K59" s="148"/>
    </row>
    <row r="60" spans="1:11" ht="17.45" hidden="1" customHeight="1" x14ac:dyDescent="0.25">
      <c r="A60" s="184"/>
      <c r="B60" s="80">
        <v>44595</v>
      </c>
      <c r="C60" s="12">
        <v>0.78125</v>
      </c>
      <c r="D60" s="130"/>
      <c r="E60" s="130">
        <v>1</v>
      </c>
      <c r="F60" s="13"/>
      <c r="G60" s="130">
        <v>5</v>
      </c>
      <c r="H60" s="130">
        <v>8</v>
      </c>
      <c r="I60" s="67" t="s">
        <v>45</v>
      </c>
      <c r="J60" s="148"/>
      <c r="K60" s="148"/>
    </row>
    <row r="61" spans="1:11" ht="17.45" hidden="1" customHeight="1" x14ac:dyDescent="0.25">
      <c r="A61" s="184"/>
      <c r="B61" s="80">
        <v>44602</v>
      </c>
      <c r="C61" s="12">
        <v>0.73958333333333337</v>
      </c>
      <c r="D61" s="130">
        <v>1</v>
      </c>
      <c r="E61" s="130"/>
      <c r="F61" s="13"/>
      <c r="G61" s="130">
        <v>2</v>
      </c>
      <c r="H61" s="130">
        <v>0</v>
      </c>
      <c r="I61" s="67" t="s">
        <v>44</v>
      </c>
      <c r="J61" s="148"/>
      <c r="K61" s="148"/>
    </row>
    <row r="62" spans="1:11" ht="17.45" hidden="1" customHeight="1" x14ac:dyDescent="0.25">
      <c r="A62" s="184"/>
      <c r="B62" s="80">
        <v>44609</v>
      </c>
      <c r="C62" s="12">
        <v>0.73958333333333337</v>
      </c>
      <c r="D62" s="130"/>
      <c r="E62" s="130"/>
      <c r="F62" s="13">
        <v>1</v>
      </c>
      <c r="G62" s="130">
        <v>2</v>
      </c>
      <c r="H62" s="130">
        <v>2</v>
      </c>
      <c r="I62" s="67" t="s">
        <v>59</v>
      </c>
      <c r="J62" s="148"/>
      <c r="K62" s="148"/>
    </row>
    <row r="63" spans="1:11" ht="17.45" hidden="1" customHeight="1" x14ac:dyDescent="0.25">
      <c r="A63" s="184"/>
      <c r="B63" s="80">
        <v>44616</v>
      </c>
      <c r="C63" s="12">
        <v>0.73958333333333337</v>
      </c>
      <c r="D63" s="130"/>
      <c r="E63" s="130">
        <v>1</v>
      </c>
      <c r="F63" s="13"/>
      <c r="G63" s="130">
        <v>4</v>
      </c>
      <c r="H63" s="130">
        <v>6</v>
      </c>
      <c r="I63" s="67" t="s">
        <v>45</v>
      </c>
      <c r="J63" s="148"/>
      <c r="K63" s="148"/>
    </row>
    <row r="64" spans="1:11" ht="17.45" hidden="1" customHeight="1" x14ac:dyDescent="0.25">
      <c r="A64" s="184"/>
      <c r="B64" s="80">
        <v>44623</v>
      </c>
      <c r="C64" s="12">
        <v>0.78125</v>
      </c>
      <c r="D64" s="130">
        <v>1</v>
      </c>
      <c r="E64" s="130"/>
      <c r="F64" s="13"/>
      <c r="G64" s="130">
        <v>7</v>
      </c>
      <c r="H64" s="130">
        <v>0</v>
      </c>
      <c r="I64" s="67" t="s">
        <v>44</v>
      </c>
      <c r="J64" s="148"/>
      <c r="K64" s="148"/>
    </row>
    <row r="65" spans="1:11" ht="17.45" hidden="1" customHeight="1" x14ac:dyDescent="0.25">
      <c r="A65" s="184"/>
      <c r="B65" s="80">
        <v>44630</v>
      </c>
      <c r="C65" s="12">
        <v>0.78125</v>
      </c>
      <c r="D65" s="130"/>
      <c r="E65" s="130"/>
      <c r="F65" s="13">
        <v>1</v>
      </c>
      <c r="G65" s="130">
        <v>1</v>
      </c>
      <c r="H65" s="130">
        <v>1</v>
      </c>
      <c r="I65" s="67" t="s">
        <v>59</v>
      </c>
      <c r="J65" s="148"/>
      <c r="K65" s="148"/>
    </row>
    <row r="66" spans="1:11" ht="17.45" hidden="1" customHeight="1" x14ac:dyDescent="0.25">
      <c r="A66" s="184"/>
      <c r="B66" s="80">
        <v>44637</v>
      </c>
      <c r="C66" s="12">
        <v>0.78125</v>
      </c>
      <c r="D66" s="130"/>
      <c r="E66" s="130">
        <v>1</v>
      </c>
      <c r="F66" s="13"/>
      <c r="G66" s="130">
        <v>4</v>
      </c>
      <c r="H66" s="130">
        <v>7</v>
      </c>
      <c r="I66" s="67" t="s">
        <v>45</v>
      </c>
      <c r="J66" s="148"/>
      <c r="K66" s="148"/>
    </row>
    <row r="67" spans="1:11" ht="17.45" hidden="1" customHeight="1" thickBot="1" x14ac:dyDescent="0.3">
      <c r="A67" s="185"/>
      <c r="B67" s="81">
        <v>44641</v>
      </c>
      <c r="C67" s="17">
        <v>0.73958333333333337</v>
      </c>
      <c r="D67" s="134"/>
      <c r="E67" s="134">
        <v>1</v>
      </c>
      <c r="F67" s="18"/>
      <c r="G67" s="134">
        <v>1</v>
      </c>
      <c r="H67" s="134">
        <v>6</v>
      </c>
      <c r="I67" s="68" t="s">
        <v>44</v>
      </c>
      <c r="J67" s="148"/>
      <c r="K67" s="148"/>
    </row>
    <row r="68" spans="1:11" ht="20.100000000000001" customHeight="1" thickBot="1" x14ac:dyDescent="0.3">
      <c r="A68" s="86" t="s">
        <v>67</v>
      </c>
      <c r="B68" s="82" t="s">
        <v>82</v>
      </c>
      <c r="C68" s="23" t="s">
        <v>30</v>
      </c>
      <c r="D68" s="24">
        <f>SUM(D50:D67)</f>
        <v>4</v>
      </c>
      <c r="E68" s="24">
        <f>SUM(E50:E67)</f>
        <v>10</v>
      </c>
      <c r="F68" s="24">
        <f>SUM(F50:F67)</f>
        <v>4</v>
      </c>
      <c r="G68" s="24">
        <f>SUM(G50:G67)</f>
        <v>65</v>
      </c>
      <c r="H68" s="24">
        <f>SUM(H50:H67)</f>
        <v>80</v>
      </c>
      <c r="I68" s="25">
        <f>SUM(D68)/SUM(E68+D68)</f>
        <v>0.2857142857142857</v>
      </c>
      <c r="J68" s="148"/>
      <c r="K68" s="148"/>
    </row>
    <row r="69" spans="1:11" ht="17.45" hidden="1" customHeight="1" x14ac:dyDescent="0.25">
      <c r="A69" s="183" t="s">
        <v>73</v>
      </c>
      <c r="B69" s="79">
        <v>44819</v>
      </c>
      <c r="C69" s="8">
        <v>0.69791666666666663</v>
      </c>
      <c r="D69" s="133">
        <v>1</v>
      </c>
      <c r="E69" s="133"/>
      <c r="F69" s="9"/>
      <c r="G69" s="133">
        <v>3</v>
      </c>
      <c r="H69" s="133">
        <v>2</v>
      </c>
      <c r="I69" s="66" t="s">
        <v>72</v>
      </c>
      <c r="J69" s="148"/>
      <c r="K69" s="148"/>
    </row>
    <row r="70" spans="1:11" ht="17.45" hidden="1" customHeight="1" x14ac:dyDescent="0.25">
      <c r="A70" s="184"/>
      <c r="B70" s="80">
        <v>44826</v>
      </c>
      <c r="C70" s="12">
        <v>0.78125</v>
      </c>
      <c r="D70" s="130"/>
      <c r="E70" s="130">
        <v>1</v>
      </c>
      <c r="F70" s="13"/>
      <c r="G70" s="130">
        <v>1</v>
      </c>
      <c r="H70" s="130">
        <v>8</v>
      </c>
      <c r="I70" s="67" t="s">
        <v>71</v>
      </c>
      <c r="J70" s="148"/>
      <c r="K70" s="148"/>
    </row>
    <row r="71" spans="1:11" ht="17.45" hidden="1" customHeight="1" x14ac:dyDescent="0.25">
      <c r="A71" s="184"/>
      <c r="B71" s="80">
        <v>44833</v>
      </c>
      <c r="C71" s="12">
        <v>0.78125</v>
      </c>
      <c r="D71" s="130">
        <v>1</v>
      </c>
      <c r="E71" s="130"/>
      <c r="F71" s="13"/>
      <c r="G71" s="130">
        <v>4</v>
      </c>
      <c r="H71" s="130">
        <v>3</v>
      </c>
      <c r="I71" s="67" t="s">
        <v>50</v>
      </c>
      <c r="J71" s="148"/>
      <c r="K71" s="148"/>
    </row>
    <row r="72" spans="1:11" ht="17.45" hidden="1" customHeight="1" x14ac:dyDescent="0.25">
      <c r="A72" s="184"/>
      <c r="B72" s="80">
        <v>44840</v>
      </c>
      <c r="C72" s="12">
        <v>0.73958333333333337</v>
      </c>
      <c r="D72" s="130"/>
      <c r="E72" s="130">
        <v>1</v>
      </c>
      <c r="F72" s="13"/>
      <c r="G72" s="130">
        <v>0</v>
      </c>
      <c r="H72" s="130">
        <v>2</v>
      </c>
      <c r="I72" s="67" t="s">
        <v>76</v>
      </c>
      <c r="J72" s="148"/>
      <c r="K72" s="148"/>
    </row>
    <row r="73" spans="1:11" ht="17.45" hidden="1" customHeight="1" x14ac:dyDescent="0.25">
      <c r="A73" s="184"/>
      <c r="B73" s="80">
        <v>44847</v>
      </c>
      <c r="C73" s="12">
        <v>0.78125</v>
      </c>
      <c r="D73" s="130">
        <v>1</v>
      </c>
      <c r="E73" s="130"/>
      <c r="F73" s="13"/>
      <c r="G73" s="130">
        <v>10</v>
      </c>
      <c r="H73" s="130">
        <v>5</v>
      </c>
      <c r="I73" s="67" t="s">
        <v>58</v>
      </c>
      <c r="J73" s="148"/>
      <c r="K73" s="148"/>
    </row>
    <row r="74" spans="1:11" ht="17.45" hidden="1" customHeight="1" x14ac:dyDescent="0.25">
      <c r="A74" s="184"/>
      <c r="B74" s="80">
        <v>44854</v>
      </c>
      <c r="C74" s="12">
        <v>0.73958333333333337</v>
      </c>
      <c r="D74" s="130"/>
      <c r="E74" s="130">
        <v>1</v>
      </c>
      <c r="F74" s="13"/>
      <c r="G74" s="130">
        <v>7</v>
      </c>
      <c r="H74" s="130">
        <v>11</v>
      </c>
      <c r="I74" s="67" t="s">
        <v>72</v>
      </c>
      <c r="J74" s="148"/>
      <c r="K74" s="148"/>
    </row>
    <row r="75" spans="1:11" ht="17.45" hidden="1" customHeight="1" x14ac:dyDescent="0.25">
      <c r="A75" s="184"/>
      <c r="B75" s="80">
        <v>44861</v>
      </c>
      <c r="C75" s="12">
        <v>0.69791666666666663</v>
      </c>
      <c r="D75" s="130">
        <v>1</v>
      </c>
      <c r="E75" s="130"/>
      <c r="F75" s="13"/>
      <c r="G75" s="130">
        <v>2</v>
      </c>
      <c r="H75" s="130">
        <v>0</v>
      </c>
      <c r="I75" s="67" t="s">
        <v>71</v>
      </c>
      <c r="J75" s="148"/>
      <c r="K75" s="148"/>
    </row>
    <row r="76" spans="1:11" ht="17.45" hidden="1" customHeight="1" x14ac:dyDescent="0.25">
      <c r="A76" s="184"/>
      <c r="B76" s="80">
        <v>44868</v>
      </c>
      <c r="C76" s="12">
        <v>0.69791666666666663</v>
      </c>
      <c r="D76" s="130">
        <v>1</v>
      </c>
      <c r="E76" s="130"/>
      <c r="F76" s="13"/>
      <c r="G76" s="130">
        <v>8</v>
      </c>
      <c r="H76" s="130">
        <v>5</v>
      </c>
      <c r="I76" s="67" t="s">
        <v>50</v>
      </c>
      <c r="J76" s="148"/>
      <c r="K76" s="148"/>
    </row>
    <row r="77" spans="1:11" ht="17.45" hidden="1" customHeight="1" x14ac:dyDescent="0.25">
      <c r="A77" s="184"/>
      <c r="B77" s="80">
        <v>44875</v>
      </c>
      <c r="C77" s="12">
        <v>0.78125</v>
      </c>
      <c r="D77" s="130">
        <v>1</v>
      </c>
      <c r="E77" s="130"/>
      <c r="F77" s="13"/>
      <c r="G77" s="130">
        <v>4</v>
      </c>
      <c r="H77" s="130">
        <v>0</v>
      </c>
      <c r="I77" s="67" t="s">
        <v>76</v>
      </c>
      <c r="J77" s="148"/>
      <c r="K77" s="148"/>
    </row>
    <row r="78" spans="1:11" ht="17.45" hidden="1" customHeight="1" x14ac:dyDescent="0.25">
      <c r="A78" s="184"/>
      <c r="B78" s="80">
        <v>44882</v>
      </c>
      <c r="C78" s="12">
        <v>0.69791666666666663</v>
      </c>
      <c r="D78" s="130"/>
      <c r="E78" s="130"/>
      <c r="F78" s="13">
        <v>1</v>
      </c>
      <c r="G78" s="130">
        <v>3</v>
      </c>
      <c r="H78" s="130">
        <v>3</v>
      </c>
      <c r="I78" s="67" t="s">
        <v>58</v>
      </c>
      <c r="J78" s="148"/>
      <c r="K78" s="148"/>
    </row>
    <row r="79" spans="1:11" ht="17.45" hidden="1" customHeight="1" x14ac:dyDescent="0.25">
      <c r="A79" s="184"/>
      <c r="B79" s="80">
        <v>44889</v>
      </c>
      <c r="C79" s="12">
        <v>0.78125</v>
      </c>
      <c r="D79" s="130">
        <v>1</v>
      </c>
      <c r="E79" s="130"/>
      <c r="F79" s="13"/>
      <c r="G79" s="130">
        <v>8</v>
      </c>
      <c r="H79" s="130">
        <v>3</v>
      </c>
      <c r="I79" s="67" t="s">
        <v>72</v>
      </c>
      <c r="J79" s="148"/>
      <c r="K79" s="148"/>
    </row>
    <row r="80" spans="1:11" ht="17.45" hidden="1" customHeight="1" x14ac:dyDescent="0.25">
      <c r="A80" s="184"/>
      <c r="B80" s="80">
        <v>44896</v>
      </c>
      <c r="C80" s="12">
        <v>0.73958333333333337</v>
      </c>
      <c r="D80" s="130">
        <v>1</v>
      </c>
      <c r="E80" s="130"/>
      <c r="F80" s="13"/>
      <c r="G80" s="130">
        <v>5</v>
      </c>
      <c r="H80" s="130">
        <v>3</v>
      </c>
      <c r="I80" s="67" t="s">
        <v>71</v>
      </c>
      <c r="J80" s="148"/>
      <c r="K80" s="148"/>
    </row>
    <row r="81" spans="1:11" ht="17.45" hidden="1" customHeight="1" x14ac:dyDescent="0.25">
      <c r="A81" s="184"/>
      <c r="B81" s="80">
        <v>44903</v>
      </c>
      <c r="C81" s="12">
        <v>0.73958333333333337</v>
      </c>
      <c r="D81" s="130"/>
      <c r="E81" s="130">
        <v>1</v>
      </c>
      <c r="F81" s="13"/>
      <c r="G81" s="130">
        <v>3</v>
      </c>
      <c r="H81" s="130">
        <v>8</v>
      </c>
      <c r="I81" s="67" t="s">
        <v>50</v>
      </c>
      <c r="J81" s="148"/>
      <c r="K81" s="148"/>
    </row>
    <row r="82" spans="1:11" ht="17.45" hidden="1" customHeight="1" x14ac:dyDescent="0.25">
      <c r="A82" s="184"/>
      <c r="B82" s="80">
        <v>44910</v>
      </c>
      <c r="C82" s="12">
        <v>0.69791666666666663</v>
      </c>
      <c r="D82" s="130"/>
      <c r="E82" s="130">
        <v>1</v>
      </c>
      <c r="F82" s="13"/>
      <c r="G82" s="130">
        <v>0</v>
      </c>
      <c r="H82" s="130">
        <v>2</v>
      </c>
      <c r="I82" s="67" t="s">
        <v>76</v>
      </c>
      <c r="J82" s="148"/>
      <c r="K82" s="148"/>
    </row>
    <row r="83" spans="1:11" ht="17.45" hidden="1" customHeight="1" x14ac:dyDescent="0.25">
      <c r="A83" s="184"/>
      <c r="B83" s="80">
        <v>44917</v>
      </c>
      <c r="C83" s="12">
        <v>0.73958333333333337</v>
      </c>
      <c r="D83" s="130">
        <v>1</v>
      </c>
      <c r="E83" s="130"/>
      <c r="F83" s="13"/>
      <c r="G83" s="130">
        <v>8</v>
      </c>
      <c r="H83" s="130">
        <v>6</v>
      </c>
      <c r="I83" s="67" t="s">
        <v>58</v>
      </c>
      <c r="J83" s="148"/>
      <c r="K83" s="148"/>
    </row>
    <row r="84" spans="1:11" ht="17.45" hidden="1" customHeight="1" x14ac:dyDescent="0.25">
      <c r="A84" s="184"/>
      <c r="B84" s="80">
        <v>44938</v>
      </c>
      <c r="C84" s="12">
        <v>0.69791666666666663</v>
      </c>
      <c r="D84" s="130"/>
      <c r="E84" s="130">
        <v>1</v>
      </c>
      <c r="F84" s="13"/>
      <c r="G84" s="130">
        <v>3</v>
      </c>
      <c r="H84" s="130">
        <v>4</v>
      </c>
      <c r="I84" s="67" t="s">
        <v>72</v>
      </c>
      <c r="J84" s="148"/>
      <c r="K84" s="148"/>
    </row>
    <row r="85" spans="1:11" ht="17.45" hidden="1" customHeight="1" x14ac:dyDescent="0.25">
      <c r="A85" s="184"/>
      <c r="B85" s="80">
        <v>44945</v>
      </c>
      <c r="C85" s="12">
        <v>0.78125</v>
      </c>
      <c r="D85" s="130">
        <v>1</v>
      </c>
      <c r="E85" s="130"/>
      <c r="F85" s="13"/>
      <c r="G85" s="130">
        <v>6</v>
      </c>
      <c r="H85" s="130">
        <v>3</v>
      </c>
      <c r="I85" s="67" t="s">
        <v>71</v>
      </c>
      <c r="J85" s="148"/>
      <c r="K85" s="148"/>
    </row>
    <row r="86" spans="1:11" ht="17.45" hidden="1" customHeight="1" x14ac:dyDescent="0.25">
      <c r="A86" s="184"/>
      <c r="B86" s="80">
        <v>44952</v>
      </c>
      <c r="C86" s="12">
        <v>0.78125</v>
      </c>
      <c r="D86" s="130">
        <v>1</v>
      </c>
      <c r="E86" s="130"/>
      <c r="F86" s="13"/>
      <c r="G86" s="130">
        <v>7</v>
      </c>
      <c r="H86" s="130">
        <v>6</v>
      </c>
      <c r="I86" s="67" t="s">
        <v>50</v>
      </c>
      <c r="J86" s="148"/>
      <c r="K86" s="148"/>
    </row>
    <row r="87" spans="1:11" ht="17.45" hidden="1" customHeight="1" x14ac:dyDescent="0.25">
      <c r="A87" s="184"/>
      <c r="B87" s="80">
        <v>44959</v>
      </c>
      <c r="C87" s="12">
        <v>0.73958333333333337</v>
      </c>
      <c r="D87" s="130">
        <v>1</v>
      </c>
      <c r="E87" s="130"/>
      <c r="F87" s="13"/>
      <c r="G87" s="130">
        <v>3</v>
      </c>
      <c r="H87" s="130">
        <v>1</v>
      </c>
      <c r="I87" s="67" t="s">
        <v>76</v>
      </c>
      <c r="J87" s="148"/>
      <c r="K87" s="148"/>
    </row>
    <row r="88" spans="1:11" ht="17.45" hidden="1" customHeight="1" thickBot="1" x14ac:dyDescent="0.3">
      <c r="A88" s="185"/>
      <c r="B88" s="81">
        <v>44966</v>
      </c>
      <c r="C88" s="17">
        <v>0.78125</v>
      </c>
      <c r="D88" s="134">
        <v>1</v>
      </c>
      <c r="E88" s="134"/>
      <c r="F88" s="18"/>
      <c r="G88" s="134">
        <v>6</v>
      </c>
      <c r="H88" s="134">
        <v>3</v>
      </c>
      <c r="I88" s="68" t="s">
        <v>58</v>
      </c>
      <c r="J88" s="148"/>
      <c r="K88" s="148"/>
    </row>
    <row r="89" spans="1:11" ht="20.100000000000001" customHeight="1" thickBot="1" x14ac:dyDescent="0.3">
      <c r="A89" s="86" t="s">
        <v>73</v>
      </c>
      <c r="B89" s="82" t="s">
        <v>82</v>
      </c>
      <c r="C89" s="23" t="s">
        <v>30</v>
      </c>
      <c r="D89" s="30">
        <f>SUM(D69:D88)</f>
        <v>13</v>
      </c>
      <c r="E89" s="30">
        <f>SUM(E69:E88)</f>
        <v>6</v>
      </c>
      <c r="F89" s="30">
        <f>SUM(F69:F88)</f>
        <v>1</v>
      </c>
      <c r="G89" s="30">
        <f>SUM(G69:G88)</f>
        <v>91</v>
      </c>
      <c r="H89" s="30">
        <f>SUM(H69:H88)</f>
        <v>78</v>
      </c>
      <c r="I89" s="25">
        <f>SUM(D89)/SUM(E89+D89)</f>
        <v>0.68421052631578949</v>
      </c>
    </row>
    <row r="90" spans="1:11" ht="16.5" hidden="1" customHeight="1" x14ac:dyDescent="0.25">
      <c r="A90" s="196" t="s">
        <v>86</v>
      </c>
      <c r="B90" s="7">
        <v>45183</v>
      </c>
      <c r="C90" s="8">
        <v>0.69791666666666663</v>
      </c>
      <c r="D90" s="133"/>
      <c r="E90" s="133">
        <v>1</v>
      </c>
      <c r="F90" s="133"/>
      <c r="G90" s="133">
        <v>4</v>
      </c>
      <c r="H90" s="133">
        <v>8</v>
      </c>
      <c r="I90" s="66" t="s">
        <v>72</v>
      </c>
    </row>
    <row r="91" spans="1:11" ht="16.5" hidden="1" customHeight="1" x14ac:dyDescent="0.25">
      <c r="A91" s="197"/>
      <c r="B91" s="11">
        <v>45190</v>
      </c>
      <c r="C91" s="12">
        <v>0.78125</v>
      </c>
      <c r="D91" s="130"/>
      <c r="E91" s="130">
        <v>1</v>
      </c>
      <c r="F91" s="130"/>
      <c r="G91" s="130">
        <v>4</v>
      </c>
      <c r="H91" s="130">
        <v>8</v>
      </c>
      <c r="I91" s="67" t="s">
        <v>71</v>
      </c>
    </row>
    <row r="92" spans="1:11" ht="16.5" hidden="1" customHeight="1" x14ac:dyDescent="0.25">
      <c r="A92" s="197"/>
      <c r="B92" s="11">
        <v>45197</v>
      </c>
      <c r="C92" s="12">
        <v>0.78125</v>
      </c>
      <c r="D92" s="130">
        <v>1</v>
      </c>
      <c r="E92" s="130"/>
      <c r="F92" s="130"/>
      <c r="G92" s="130">
        <v>2</v>
      </c>
      <c r="H92" s="130">
        <v>0</v>
      </c>
      <c r="I92" s="67" t="s">
        <v>50</v>
      </c>
    </row>
    <row r="93" spans="1:11" ht="16.5" hidden="1" customHeight="1" x14ac:dyDescent="0.25">
      <c r="A93" s="197"/>
      <c r="B93" s="11">
        <v>45204</v>
      </c>
      <c r="C93" s="12">
        <v>0.73958333333333337</v>
      </c>
      <c r="D93" s="130"/>
      <c r="E93" s="130">
        <v>1</v>
      </c>
      <c r="F93" s="130"/>
      <c r="G93" s="130">
        <v>2</v>
      </c>
      <c r="H93" s="130">
        <v>6</v>
      </c>
      <c r="I93" s="67" t="s">
        <v>76</v>
      </c>
    </row>
    <row r="94" spans="1:11" ht="16.5" hidden="1" customHeight="1" x14ac:dyDescent="0.25">
      <c r="A94" s="197"/>
      <c r="B94" s="11">
        <v>45211</v>
      </c>
      <c r="C94" s="12">
        <v>0.78125</v>
      </c>
      <c r="D94" s="130"/>
      <c r="E94" s="130">
        <v>1</v>
      </c>
      <c r="F94" s="130"/>
      <c r="G94" s="130">
        <v>4</v>
      </c>
      <c r="H94" s="130">
        <v>7</v>
      </c>
      <c r="I94" s="67" t="s">
        <v>58</v>
      </c>
    </row>
    <row r="95" spans="1:11" ht="16.5" hidden="1" customHeight="1" x14ac:dyDescent="0.25">
      <c r="A95" s="197"/>
      <c r="B95" s="11">
        <v>45218</v>
      </c>
      <c r="C95" s="12">
        <v>0.73958333333333337</v>
      </c>
      <c r="D95" s="130"/>
      <c r="E95" s="130"/>
      <c r="F95" s="130">
        <v>1</v>
      </c>
      <c r="G95" s="130">
        <v>3</v>
      </c>
      <c r="H95" s="130">
        <v>3</v>
      </c>
      <c r="I95" s="67" t="s">
        <v>72</v>
      </c>
    </row>
    <row r="96" spans="1:11" ht="16.5" hidden="1" customHeight="1" x14ac:dyDescent="0.25">
      <c r="A96" s="197"/>
      <c r="B96" s="11">
        <v>45225</v>
      </c>
      <c r="C96" s="12">
        <v>0.69791666666666663</v>
      </c>
      <c r="D96" s="130"/>
      <c r="E96" s="130">
        <v>1</v>
      </c>
      <c r="F96" s="130"/>
      <c r="G96" s="130">
        <v>2</v>
      </c>
      <c r="H96" s="130">
        <v>7</v>
      </c>
      <c r="I96" s="67" t="s">
        <v>71</v>
      </c>
    </row>
    <row r="97" spans="1:9" ht="16.5" hidden="1" customHeight="1" x14ac:dyDescent="0.25">
      <c r="A97" s="197"/>
      <c r="B97" s="11">
        <v>45232</v>
      </c>
      <c r="C97" s="12">
        <v>0.69791666666666663</v>
      </c>
      <c r="D97" s="130"/>
      <c r="E97" s="130">
        <v>1</v>
      </c>
      <c r="F97" s="130"/>
      <c r="G97" s="130">
        <v>4</v>
      </c>
      <c r="H97" s="130">
        <v>6</v>
      </c>
      <c r="I97" s="67" t="s">
        <v>50</v>
      </c>
    </row>
    <row r="98" spans="1:9" ht="16.5" hidden="1" customHeight="1" x14ac:dyDescent="0.25">
      <c r="A98" s="197"/>
      <c r="B98" s="11">
        <v>45239</v>
      </c>
      <c r="C98" s="12">
        <v>0.78125</v>
      </c>
      <c r="D98" s="130"/>
      <c r="E98" s="130"/>
      <c r="F98" s="130">
        <v>1</v>
      </c>
      <c r="G98" s="130">
        <v>4</v>
      </c>
      <c r="H98" s="130">
        <v>4</v>
      </c>
      <c r="I98" s="67" t="s">
        <v>76</v>
      </c>
    </row>
    <row r="99" spans="1:9" ht="16.5" hidden="1" customHeight="1" x14ac:dyDescent="0.25">
      <c r="A99" s="197"/>
      <c r="B99" s="11">
        <v>45246</v>
      </c>
      <c r="C99" s="12">
        <v>0.69791666666666663</v>
      </c>
      <c r="D99" s="130">
        <v>1</v>
      </c>
      <c r="E99" s="130"/>
      <c r="F99" s="130"/>
      <c r="G99" s="130">
        <v>8</v>
      </c>
      <c r="H99" s="130">
        <v>4</v>
      </c>
      <c r="I99" s="67" t="s">
        <v>58</v>
      </c>
    </row>
    <row r="100" spans="1:9" ht="16.5" hidden="1" customHeight="1" x14ac:dyDescent="0.25">
      <c r="A100" s="197"/>
      <c r="B100" s="11">
        <v>45253</v>
      </c>
      <c r="C100" s="12">
        <v>0.78125</v>
      </c>
      <c r="D100" s="130">
        <v>1</v>
      </c>
      <c r="E100" s="130"/>
      <c r="F100" s="130"/>
      <c r="G100" s="130">
        <v>5</v>
      </c>
      <c r="H100" s="130">
        <v>3</v>
      </c>
      <c r="I100" s="67" t="s">
        <v>72</v>
      </c>
    </row>
    <row r="101" spans="1:9" ht="16.5" hidden="1" customHeight="1" x14ac:dyDescent="0.25">
      <c r="A101" s="197"/>
      <c r="B101" s="11">
        <v>45260</v>
      </c>
      <c r="C101" s="12">
        <v>0.73958333333333337</v>
      </c>
      <c r="D101" s="130">
        <v>1</v>
      </c>
      <c r="E101" s="130"/>
      <c r="F101" s="130"/>
      <c r="G101" s="130">
        <v>8</v>
      </c>
      <c r="H101" s="130">
        <v>0</v>
      </c>
      <c r="I101" s="67" t="s">
        <v>71</v>
      </c>
    </row>
    <row r="102" spans="1:9" ht="16.5" hidden="1" customHeight="1" x14ac:dyDescent="0.25">
      <c r="A102" s="197"/>
      <c r="B102" s="11">
        <v>45267</v>
      </c>
      <c r="C102" s="12">
        <v>0.73958333333333337</v>
      </c>
      <c r="D102" s="130">
        <v>1</v>
      </c>
      <c r="E102" s="130"/>
      <c r="F102" s="130"/>
      <c r="G102" s="130">
        <v>6</v>
      </c>
      <c r="H102" s="130">
        <v>4</v>
      </c>
      <c r="I102" s="67" t="s">
        <v>50</v>
      </c>
    </row>
    <row r="103" spans="1:9" ht="16.5" hidden="1" customHeight="1" x14ac:dyDescent="0.25">
      <c r="A103" s="197"/>
      <c r="B103" s="11">
        <v>45274</v>
      </c>
      <c r="C103" s="12">
        <v>0.69791666666666663</v>
      </c>
      <c r="D103" s="130"/>
      <c r="E103" s="130">
        <v>1</v>
      </c>
      <c r="F103" s="130"/>
      <c r="G103" s="130">
        <v>1</v>
      </c>
      <c r="H103" s="130">
        <v>6</v>
      </c>
      <c r="I103" s="67" t="s">
        <v>76</v>
      </c>
    </row>
    <row r="104" spans="1:9" ht="16.5" hidden="1" customHeight="1" x14ac:dyDescent="0.25">
      <c r="A104" s="197"/>
      <c r="B104" s="11">
        <v>45281</v>
      </c>
      <c r="C104" s="12">
        <v>0.73958333333333337</v>
      </c>
      <c r="D104" s="130">
        <v>1</v>
      </c>
      <c r="E104" s="130"/>
      <c r="F104" s="130"/>
      <c r="G104" s="130">
        <v>6</v>
      </c>
      <c r="H104" s="130">
        <v>5</v>
      </c>
      <c r="I104" s="67" t="s">
        <v>58</v>
      </c>
    </row>
    <row r="105" spans="1:9" ht="16.5" hidden="1" customHeight="1" x14ac:dyDescent="0.25">
      <c r="A105" s="197"/>
      <c r="B105" s="11">
        <v>45302</v>
      </c>
      <c r="C105" s="12">
        <v>0.69791666666666663</v>
      </c>
      <c r="D105" s="130"/>
      <c r="E105" s="130">
        <v>1</v>
      </c>
      <c r="F105" s="130"/>
      <c r="G105" s="130">
        <v>1</v>
      </c>
      <c r="H105" s="130">
        <v>5</v>
      </c>
      <c r="I105" s="67" t="s">
        <v>72</v>
      </c>
    </row>
    <row r="106" spans="1:9" ht="16.5" hidden="1" customHeight="1" x14ac:dyDescent="0.25">
      <c r="A106" s="197"/>
      <c r="B106" s="11">
        <v>45309</v>
      </c>
      <c r="C106" s="12">
        <v>0.78125</v>
      </c>
      <c r="D106" s="130"/>
      <c r="E106" s="130">
        <v>1</v>
      </c>
      <c r="F106" s="130"/>
      <c r="G106" s="130">
        <v>5</v>
      </c>
      <c r="H106" s="130">
        <v>7</v>
      </c>
      <c r="I106" s="67" t="s">
        <v>71</v>
      </c>
    </row>
    <row r="107" spans="1:9" ht="16.5" hidden="1" customHeight="1" x14ac:dyDescent="0.25">
      <c r="A107" s="197"/>
      <c r="B107" s="11">
        <v>45316</v>
      </c>
      <c r="C107" s="12">
        <v>0.78125</v>
      </c>
      <c r="D107" s="130">
        <v>1</v>
      </c>
      <c r="E107" s="130"/>
      <c r="F107" s="130"/>
      <c r="G107" s="130">
        <v>3</v>
      </c>
      <c r="H107" s="130">
        <v>2</v>
      </c>
      <c r="I107" s="67" t="s">
        <v>50</v>
      </c>
    </row>
    <row r="108" spans="1:9" ht="16.5" hidden="1" customHeight="1" x14ac:dyDescent="0.25">
      <c r="A108" s="197"/>
      <c r="B108" s="11">
        <v>45323</v>
      </c>
      <c r="C108" s="12">
        <v>0.73958333333333337</v>
      </c>
      <c r="D108" s="130"/>
      <c r="E108" s="130">
        <v>1</v>
      </c>
      <c r="F108" s="130"/>
      <c r="G108" s="130">
        <v>4</v>
      </c>
      <c r="H108" s="130">
        <v>5</v>
      </c>
      <c r="I108" s="67" t="s">
        <v>76</v>
      </c>
    </row>
    <row r="109" spans="1:9" ht="16.5" hidden="1" customHeight="1" x14ac:dyDescent="0.25">
      <c r="A109" s="197"/>
      <c r="B109" s="11">
        <v>45330</v>
      </c>
      <c r="C109" s="12">
        <v>0.78125</v>
      </c>
      <c r="D109" s="130">
        <v>1</v>
      </c>
      <c r="E109" s="130"/>
      <c r="F109" s="130"/>
      <c r="G109" s="130">
        <v>6</v>
      </c>
      <c r="H109" s="130">
        <v>3</v>
      </c>
      <c r="I109" s="67" t="s">
        <v>58</v>
      </c>
    </row>
    <row r="110" spans="1:9" ht="16.5" hidden="1" customHeight="1" x14ac:dyDescent="0.25">
      <c r="A110" s="197"/>
      <c r="B110" s="11">
        <v>45337</v>
      </c>
      <c r="C110" s="12">
        <v>0.73958333333333337</v>
      </c>
      <c r="D110" s="130"/>
      <c r="E110" s="130">
        <v>1</v>
      </c>
      <c r="F110" s="130"/>
      <c r="G110" s="130">
        <v>2</v>
      </c>
      <c r="H110" s="130">
        <v>3</v>
      </c>
      <c r="I110" s="67" t="s">
        <v>72</v>
      </c>
    </row>
    <row r="111" spans="1:9" ht="16.5" hidden="1" customHeight="1" x14ac:dyDescent="0.25">
      <c r="A111" s="197"/>
      <c r="B111" s="11">
        <v>45344</v>
      </c>
      <c r="C111" s="12">
        <v>0.73958333333333337</v>
      </c>
      <c r="D111" s="130"/>
      <c r="E111" s="130"/>
      <c r="F111" s="130">
        <v>1</v>
      </c>
      <c r="G111" s="130">
        <v>3</v>
      </c>
      <c r="H111" s="130">
        <v>3</v>
      </c>
      <c r="I111" s="67" t="s">
        <v>71</v>
      </c>
    </row>
    <row r="112" spans="1:9" ht="16.5" hidden="1" customHeight="1" thickBot="1" x14ac:dyDescent="0.3">
      <c r="A112" s="198"/>
      <c r="B112" s="16">
        <v>45351</v>
      </c>
      <c r="C112" s="17">
        <v>0.69791666666666663</v>
      </c>
      <c r="D112" s="134"/>
      <c r="E112" s="134">
        <v>1</v>
      </c>
      <c r="F112" s="134"/>
      <c r="G112" s="134">
        <v>8</v>
      </c>
      <c r="H112" s="134">
        <v>12</v>
      </c>
      <c r="I112" s="68" t="s">
        <v>50</v>
      </c>
    </row>
    <row r="113" spans="1:11" ht="20.100000000000001" customHeight="1" thickBot="1" x14ac:dyDescent="0.3">
      <c r="A113" s="87" t="s">
        <v>86</v>
      </c>
      <c r="B113" s="85" t="s">
        <v>82</v>
      </c>
      <c r="C113" s="72" t="s">
        <v>30</v>
      </c>
      <c r="D113" s="141">
        <f>SUM(D90:D112)</f>
        <v>8</v>
      </c>
      <c r="E113" s="141">
        <f>SUM(E90:E112)</f>
        <v>12</v>
      </c>
      <c r="F113" s="141">
        <f>SUM(F90:F112)</f>
        <v>3</v>
      </c>
      <c r="G113" s="141">
        <f>SUM(G90:G112)</f>
        <v>95</v>
      </c>
      <c r="H113" s="141">
        <f>SUM(H90:H112)</f>
        <v>111</v>
      </c>
      <c r="I113" s="74">
        <f>SUM(D113)/SUM(E113+D113)</f>
        <v>0.4</v>
      </c>
    </row>
    <row r="114" spans="1:11" ht="16.5" hidden="1" customHeight="1" x14ac:dyDescent="0.25">
      <c r="A114" s="213" t="s">
        <v>89</v>
      </c>
      <c r="B114" s="214">
        <v>45547</v>
      </c>
      <c r="C114" s="234">
        <v>0.69791666666666663</v>
      </c>
      <c r="D114" s="216"/>
      <c r="E114" s="216">
        <v>1</v>
      </c>
      <c r="F114" s="216"/>
      <c r="G114" s="216">
        <v>4</v>
      </c>
      <c r="H114" s="216">
        <v>11</v>
      </c>
      <c r="I114" s="217" t="s">
        <v>72</v>
      </c>
      <c r="J114" s="232"/>
      <c r="K114" s="232"/>
    </row>
    <row r="115" spans="1:11" ht="16.5" hidden="1" customHeight="1" x14ac:dyDescent="0.25">
      <c r="A115" s="218"/>
      <c r="B115" s="210">
        <v>45554</v>
      </c>
      <c r="C115" s="233">
        <v>0.78125</v>
      </c>
      <c r="D115" s="212">
        <v>1</v>
      </c>
      <c r="E115" s="212"/>
      <c r="F115" s="212"/>
      <c r="G115" s="212">
        <v>6</v>
      </c>
      <c r="H115" s="212">
        <v>4</v>
      </c>
      <c r="I115" s="219" t="s">
        <v>91</v>
      </c>
      <c r="J115" s="232"/>
      <c r="K115" s="232"/>
    </row>
    <row r="116" spans="1:11" ht="16.5" hidden="1" customHeight="1" x14ac:dyDescent="0.25">
      <c r="A116" s="218"/>
      <c r="B116" s="210">
        <v>45561</v>
      </c>
      <c r="C116" s="233">
        <v>0.69791666666666663</v>
      </c>
      <c r="D116" s="212"/>
      <c r="E116" s="212">
        <v>1</v>
      </c>
      <c r="F116" s="212"/>
      <c r="G116" s="212">
        <v>2</v>
      </c>
      <c r="H116" s="212">
        <v>5</v>
      </c>
      <c r="I116" s="219" t="s">
        <v>90</v>
      </c>
      <c r="J116" s="232"/>
      <c r="K116" s="232"/>
    </row>
    <row r="117" spans="1:11" ht="16.5" hidden="1" customHeight="1" x14ac:dyDescent="0.25">
      <c r="A117" s="218"/>
      <c r="B117" s="210">
        <v>45568</v>
      </c>
      <c r="C117" s="233">
        <v>0.69791666666666663</v>
      </c>
      <c r="D117" s="212"/>
      <c r="E117" s="212"/>
      <c r="F117" s="212">
        <v>1</v>
      </c>
      <c r="G117" s="212">
        <v>5</v>
      </c>
      <c r="H117" s="212">
        <v>5</v>
      </c>
      <c r="I117" s="219" t="s">
        <v>92</v>
      </c>
      <c r="J117" s="232"/>
      <c r="K117" s="232"/>
    </row>
    <row r="118" spans="1:11" ht="16.5" hidden="1" customHeight="1" x14ac:dyDescent="0.25">
      <c r="A118" s="218"/>
      <c r="B118" s="210">
        <v>45575</v>
      </c>
      <c r="C118" s="233">
        <v>0.78125</v>
      </c>
      <c r="D118" s="212">
        <v>1</v>
      </c>
      <c r="E118" s="212"/>
      <c r="F118" s="212"/>
      <c r="G118" s="212">
        <v>3</v>
      </c>
      <c r="H118" s="212">
        <v>1</v>
      </c>
      <c r="I118" s="219" t="s">
        <v>58</v>
      </c>
      <c r="J118" s="232"/>
      <c r="K118" s="232"/>
    </row>
    <row r="119" spans="1:11" ht="16.5" hidden="1" customHeight="1" x14ac:dyDescent="0.25">
      <c r="A119" s="218"/>
      <c r="B119" s="210">
        <v>45582</v>
      </c>
      <c r="C119" s="233">
        <v>0.73958333333333337</v>
      </c>
      <c r="D119" s="212">
        <v>1</v>
      </c>
      <c r="E119" s="212"/>
      <c r="F119" s="212"/>
      <c r="G119" s="212">
        <v>5</v>
      </c>
      <c r="H119" s="212">
        <v>3</v>
      </c>
      <c r="I119" s="219" t="s">
        <v>72</v>
      </c>
      <c r="J119" s="232"/>
      <c r="K119" s="232"/>
    </row>
    <row r="120" spans="1:11" ht="16.5" hidden="1" customHeight="1" x14ac:dyDescent="0.25">
      <c r="A120" s="218"/>
      <c r="B120" s="210">
        <v>45589</v>
      </c>
      <c r="C120" s="233">
        <v>0.69791666666666663</v>
      </c>
      <c r="D120" s="212">
        <v>1</v>
      </c>
      <c r="E120" s="212"/>
      <c r="F120" s="212"/>
      <c r="G120" s="212">
        <v>7</v>
      </c>
      <c r="H120" s="212">
        <v>5</v>
      </c>
      <c r="I120" s="219" t="s">
        <v>91</v>
      </c>
      <c r="J120" s="232"/>
      <c r="K120" s="232"/>
    </row>
    <row r="121" spans="1:11" ht="16.5" hidden="1" customHeight="1" x14ac:dyDescent="0.25">
      <c r="A121" s="218"/>
      <c r="B121" s="210">
        <v>45596</v>
      </c>
      <c r="C121" s="233">
        <v>0.69791666666666663</v>
      </c>
      <c r="D121" s="212"/>
      <c r="E121" s="212">
        <v>1</v>
      </c>
      <c r="F121" s="212"/>
      <c r="G121" s="212">
        <v>4</v>
      </c>
      <c r="H121" s="212">
        <v>7</v>
      </c>
      <c r="I121" s="219" t="s">
        <v>90</v>
      </c>
      <c r="J121" s="232"/>
      <c r="K121" s="232"/>
    </row>
    <row r="122" spans="1:11" ht="16.5" hidden="1" customHeight="1" x14ac:dyDescent="0.25">
      <c r="A122" s="218"/>
      <c r="B122" s="210">
        <v>45603</v>
      </c>
      <c r="C122" s="233">
        <v>0.78125</v>
      </c>
      <c r="D122" s="212"/>
      <c r="E122" s="212">
        <v>1</v>
      </c>
      <c r="F122" s="212"/>
      <c r="G122" s="212">
        <v>2</v>
      </c>
      <c r="H122" s="212">
        <v>9</v>
      </c>
      <c r="I122" s="219" t="s">
        <v>92</v>
      </c>
      <c r="J122" s="232"/>
      <c r="K122" s="232"/>
    </row>
    <row r="123" spans="1:11" ht="16.5" hidden="1" customHeight="1" x14ac:dyDescent="0.25">
      <c r="A123" s="218"/>
      <c r="B123" s="210">
        <v>45610</v>
      </c>
      <c r="C123" s="233">
        <v>0.69791666666666663</v>
      </c>
      <c r="D123" s="212"/>
      <c r="E123" s="212">
        <v>1</v>
      </c>
      <c r="F123" s="212"/>
      <c r="G123" s="212">
        <v>2</v>
      </c>
      <c r="H123" s="212">
        <v>7</v>
      </c>
      <c r="I123" s="219" t="s">
        <v>58</v>
      </c>
      <c r="J123" s="232"/>
      <c r="K123" s="232"/>
    </row>
    <row r="124" spans="1:11" ht="16.5" hidden="1" customHeight="1" x14ac:dyDescent="0.25">
      <c r="A124" s="218"/>
      <c r="B124" s="210">
        <v>45617</v>
      </c>
      <c r="C124" s="233">
        <v>0.78125</v>
      </c>
      <c r="D124" s="212"/>
      <c r="E124" s="212">
        <v>1</v>
      </c>
      <c r="F124" s="212"/>
      <c r="G124" s="212">
        <v>3</v>
      </c>
      <c r="H124" s="212">
        <v>4</v>
      </c>
      <c r="I124" s="219" t="s">
        <v>72</v>
      </c>
      <c r="J124" s="232"/>
      <c r="K124" s="232"/>
    </row>
    <row r="125" spans="1:11" ht="16.5" hidden="1" customHeight="1" x14ac:dyDescent="0.25">
      <c r="A125" s="218"/>
      <c r="B125" s="210">
        <v>45624</v>
      </c>
      <c r="C125" s="233">
        <v>0.73958333333333337</v>
      </c>
      <c r="D125" s="212">
        <v>1</v>
      </c>
      <c r="E125" s="212"/>
      <c r="F125" s="212"/>
      <c r="G125" s="212">
        <v>5</v>
      </c>
      <c r="H125" s="212">
        <v>4</v>
      </c>
      <c r="I125" s="219" t="s">
        <v>91</v>
      </c>
      <c r="J125" s="232"/>
      <c r="K125" s="232"/>
    </row>
    <row r="126" spans="1:11" ht="16.5" hidden="1" customHeight="1" x14ac:dyDescent="0.25">
      <c r="A126" s="218"/>
      <c r="B126" s="210">
        <v>45631</v>
      </c>
      <c r="C126" s="233">
        <v>0.73958333333333337</v>
      </c>
      <c r="D126" s="212">
        <v>1</v>
      </c>
      <c r="E126" s="212"/>
      <c r="F126" s="212"/>
      <c r="G126" s="212">
        <v>6</v>
      </c>
      <c r="H126" s="212">
        <v>5</v>
      </c>
      <c r="I126" s="219" t="s">
        <v>90</v>
      </c>
      <c r="J126" s="232"/>
      <c r="K126" s="232"/>
    </row>
    <row r="127" spans="1:11" ht="16.5" hidden="1" customHeight="1" x14ac:dyDescent="0.25">
      <c r="A127" s="218"/>
      <c r="B127" s="210">
        <v>45638</v>
      </c>
      <c r="C127" s="233">
        <v>0.69791666666666663</v>
      </c>
      <c r="D127" s="212"/>
      <c r="E127" s="212">
        <v>1</v>
      </c>
      <c r="F127" s="212"/>
      <c r="G127" s="212">
        <v>2</v>
      </c>
      <c r="H127" s="212">
        <v>6</v>
      </c>
      <c r="I127" s="219" t="s">
        <v>92</v>
      </c>
      <c r="J127" s="232"/>
      <c r="K127" s="232"/>
    </row>
    <row r="128" spans="1:11" ht="16.5" hidden="1" customHeight="1" x14ac:dyDescent="0.25">
      <c r="A128" s="218"/>
      <c r="B128" s="210">
        <v>45645</v>
      </c>
      <c r="C128" s="233">
        <v>0.73958333333333337</v>
      </c>
      <c r="D128" s="212"/>
      <c r="E128" s="212">
        <v>1</v>
      </c>
      <c r="F128" s="212"/>
      <c r="G128" s="212">
        <v>2</v>
      </c>
      <c r="H128" s="212">
        <v>6</v>
      </c>
      <c r="I128" s="219" t="s">
        <v>58</v>
      </c>
      <c r="J128" s="232"/>
      <c r="K128" s="232"/>
    </row>
    <row r="129" spans="1:11" ht="16.5" hidden="1" customHeight="1" x14ac:dyDescent="0.25">
      <c r="A129" s="218"/>
      <c r="B129" s="210">
        <v>45666</v>
      </c>
      <c r="C129" s="233">
        <v>0.69791666666666663</v>
      </c>
      <c r="D129" s="212"/>
      <c r="E129" s="212">
        <v>1</v>
      </c>
      <c r="F129" s="212"/>
      <c r="G129" s="212">
        <v>2</v>
      </c>
      <c r="H129" s="212">
        <v>4</v>
      </c>
      <c r="I129" s="219" t="s">
        <v>72</v>
      </c>
      <c r="J129" s="232"/>
      <c r="K129" s="232"/>
    </row>
    <row r="130" spans="1:11" ht="16.5" hidden="1" customHeight="1" x14ac:dyDescent="0.25">
      <c r="A130" s="218"/>
      <c r="B130" s="210">
        <v>45673</v>
      </c>
      <c r="C130" s="233">
        <v>0.78125</v>
      </c>
      <c r="D130" s="212"/>
      <c r="E130" s="212">
        <v>1</v>
      </c>
      <c r="F130" s="212"/>
      <c r="G130" s="212">
        <v>5</v>
      </c>
      <c r="H130" s="212">
        <v>7</v>
      </c>
      <c r="I130" s="219" t="s">
        <v>91</v>
      </c>
      <c r="J130" s="232"/>
      <c r="K130" s="232"/>
    </row>
    <row r="131" spans="1:11" ht="16.5" hidden="1" customHeight="1" x14ac:dyDescent="0.25">
      <c r="A131" s="218"/>
      <c r="B131" s="210">
        <v>45680</v>
      </c>
      <c r="C131" s="233">
        <v>0.78125</v>
      </c>
      <c r="D131" s="212">
        <v>1</v>
      </c>
      <c r="E131" s="212"/>
      <c r="F131" s="212"/>
      <c r="G131" s="212">
        <v>5</v>
      </c>
      <c r="H131" s="212">
        <v>3</v>
      </c>
      <c r="I131" s="219" t="s">
        <v>90</v>
      </c>
      <c r="J131" s="232"/>
      <c r="K131" s="232"/>
    </row>
    <row r="132" spans="1:11" ht="16.5" hidden="1" customHeight="1" x14ac:dyDescent="0.25">
      <c r="A132" s="218"/>
      <c r="B132" s="210">
        <v>45687</v>
      </c>
      <c r="C132" s="233">
        <v>0.73958333333333337</v>
      </c>
      <c r="D132" s="212"/>
      <c r="E132" s="212">
        <v>1</v>
      </c>
      <c r="F132" s="212"/>
      <c r="G132" s="212">
        <v>5</v>
      </c>
      <c r="H132" s="212">
        <v>7</v>
      </c>
      <c r="I132" s="219" t="s">
        <v>92</v>
      </c>
      <c r="J132" s="232"/>
      <c r="K132" s="232"/>
    </row>
    <row r="133" spans="1:11" ht="16.5" hidden="1" customHeight="1" x14ac:dyDescent="0.25">
      <c r="A133" s="218"/>
      <c r="B133" s="210">
        <v>45694</v>
      </c>
      <c r="C133" s="233">
        <v>0.78125</v>
      </c>
      <c r="D133" s="212"/>
      <c r="E133" s="212">
        <v>1</v>
      </c>
      <c r="F133" s="212"/>
      <c r="G133" s="212">
        <v>4</v>
      </c>
      <c r="H133" s="212">
        <v>6</v>
      </c>
      <c r="I133" s="219" t="s">
        <v>58</v>
      </c>
      <c r="J133" s="232"/>
      <c r="K133" s="232"/>
    </row>
    <row r="134" spans="1:11" ht="16.5" hidden="1" customHeight="1" x14ac:dyDescent="0.25">
      <c r="A134" s="218"/>
      <c r="B134" s="210">
        <v>45701</v>
      </c>
      <c r="C134" s="233">
        <v>0.73958333333333337</v>
      </c>
      <c r="D134" s="212"/>
      <c r="E134" s="212"/>
      <c r="F134" s="212">
        <v>1</v>
      </c>
      <c r="G134" s="212">
        <v>3</v>
      </c>
      <c r="H134" s="212">
        <v>3</v>
      </c>
      <c r="I134" s="219" t="s">
        <v>72</v>
      </c>
      <c r="J134" s="232"/>
      <c r="K134" s="232"/>
    </row>
    <row r="135" spans="1:11" ht="16.5" hidden="1" customHeight="1" x14ac:dyDescent="0.25">
      <c r="A135" s="218"/>
      <c r="B135" s="210">
        <v>45708</v>
      </c>
      <c r="C135" s="233">
        <v>0.73958333333333337</v>
      </c>
      <c r="D135" s="212"/>
      <c r="E135" s="212">
        <v>1</v>
      </c>
      <c r="F135" s="212"/>
      <c r="G135" s="212">
        <v>1</v>
      </c>
      <c r="H135" s="212">
        <v>8</v>
      </c>
      <c r="I135" s="219" t="s">
        <v>91</v>
      </c>
      <c r="J135" s="232"/>
      <c r="K135" s="232"/>
    </row>
    <row r="136" spans="1:11" ht="16.5" hidden="1" customHeight="1" thickBot="1" x14ac:dyDescent="0.3">
      <c r="A136" s="220"/>
      <c r="B136" s="221">
        <v>45715</v>
      </c>
      <c r="C136" s="235">
        <v>0.69791666666666663</v>
      </c>
      <c r="D136" s="222"/>
      <c r="E136" s="222">
        <v>1</v>
      </c>
      <c r="F136" s="222"/>
      <c r="G136" s="222">
        <v>4</v>
      </c>
      <c r="H136" s="222">
        <v>11</v>
      </c>
      <c r="I136" s="223" t="s">
        <v>90</v>
      </c>
      <c r="J136" s="232"/>
      <c r="K136" s="232"/>
    </row>
    <row r="137" spans="1:11" ht="20.25" x14ac:dyDescent="0.25">
      <c r="A137" s="87" t="s">
        <v>89</v>
      </c>
      <c r="B137" s="85" t="s">
        <v>82</v>
      </c>
      <c r="C137" s="72" t="s">
        <v>30</v>
      </c>
      <c r="D137" s="141">
        <f>SUM(D114:D136)</f>
        <v>7</v>
      </c>
      <c r="E137" s="141">
        <f>SUM(E114:E136)</f>
        <v>14</v>
      </c>
      <c r="F137" s="141">
        <f>SUM(F114:F136)</f>
        <v>2</v>
      </c>
      <c r="G137" s="141">
        <f>SUM(G114:G136)</f>
        <v>87</v>
      </c>
      <c r="H137" s="141">
        <f>SUM(H114:H136)</f>
        <v>131</v>
      </c>
      <c r="I137" s="74">
        <f>SUM(D137)/SUM(E137+D137)</f>
        <v>0.33333333333333331</v>
      </c>
    </row>
    <row r="138" spans="1:11" ht="21" thickBot="1" x14ac:dyDescent="0.3">
      <c r="A138" s="38"/>
      <c r="B138" s="39"/>
      <c r="C138" s="40"/>
      <c r="D138" s="41" t="s">
        <v>0</v>
      </c>
      <c r="E138" s="41" t="s">
        <v>1</v>
      </c>
      <c r="F138" s="41" t="s">
        <v>2</v>
      </c>
      <c r="G138" s="41" t="s">
        <v>3</v>
      </c>
      <c r="H138" s="41" t="s">
        <v>4</v>
      </c>
      <c r="I138" s="42" t="s">
        <v>16</v>
      </c>
    </row>
    <row r="139" spans="1:11" ht="20.25" x14ac:dyDescent="0.25">
      <c r="A139" s="179" t="s">
        <v>18</v>
      </c>
      <c r="B139" s="181" t="s">
        <v>51</v>
      </c>
      <c r="C139" s="43" t="s">
        <v>30</v>
      </c>
      <c r="D139" s="75">
        <f>SUM(D25+D49+D68+D89+D113+D137)</f>
        <v>59</v>
      </c>
      <c r="E139" s="75">
        <f>SUM(E25+E49+E68+E89+E113+E137)</f>
        <v>55</v>
      </c>
      <c r="F139" s="75">
        <f>SUM(F25+F49+F68+F89+F113+F137)</f>
        <v>16</v>
      </c>
      <c r="G139" s="75">
        <f>SUM(G25+G49+G68+G89+G113+G137)</f>
        <v>586</v>
      </c>
      <c r="H139" s="75">
        <f>SUM(H25+H49+H68+H89+H113+H137)</f>
        <v>607</v>
      </c>
      <c r="I139" s="45">
        <f>SUM(D139)/SUM(E139+D139)</f>
        <v>0.51754385964912286</v>
      </c>
    </row>
    <row r="140" spans="1:11" ht="21" thickBot="1" x14ac:dyDescent="0.3">
      <c r="A140" s="194"/>
      <c r="B140" s="195"/>
      <c r="C140" s="46" t="s">
        <v>49</v>
      </c>
      <c r="D140" s="47">
        <f>SUM(D139/6)</f>
        <v>9.8333333333333339</v>
      </c>
      <c r="E140" s="47">
        <f>SUM(E139/6)</f>
        <v>9.1666666666666661</v>
      </c>
      <c r="F140" s="47">
        <f>SUM(F139/6)</f>
        <v>2.6666666666666665</v>
      </c>
      <c r="G140" s="47">
        <f>SUM(G139/6)</f>
        <v>97.666666666666671</v>
      </c>
      <c r="H140" s="47">
        <f>SUM(H139/6)</f>
        <v>101.16666666666667</v>
      </c>
      <c r="I140" s="48">
        <f>SUM(D140)/SUM(E140+D140)</f>
        <v>0.51754385964912286</v>
      </c>
    </row>
    <row r="141" spans="1:11" ht="17.45" customHeight="1" x14ac:dyDescent="0.25">
      <c r="A141" s="176" t="s">
        <v>18</v>
      </c>
      <c r="B141" s="173" t="s">
        <v>60</v>
      </c>
      <c r="C141" s="142">
        <f>SUM(D141/SUM(D141:E141))</f>
        <v>0.5</v>
      </c>
      <c r="D141" s="143">
        <f>SUM(D85+D80+D75+D70+D91+D96+D101+D106+D111)</f>
        <v>4</v>
      </c>
      <c r="E141" s="143">
        <f>SUM(E85+E80+E75+E70+E91+E96+E101+E106+E111)</f>
        <v>4</v>
      </c>
      <c r="F141" s="143">
        <f>SUM(F85+F80+F75+F70+F91+F96+F101+F106+F111)</f>
        <v>1</v>
      </c>
      <c r="G141" s="143">
        <f>SUM(G85+G80+G75+G70+G91+G96+G101+G106+G111)</f>
        <v>36</v>
      </c>
      <c r="H141" s="143">
        <f>SUM(H85+H80+H75+H70+H91+H96+H101+H106+H111)</f>
        <v>39</v>
      </c>
      <c r="I141" s="144" t="s">
        <v>71</v>
      </c>
    </row>
    <row r="142" spans="1:11" ht="17.45" customHeight="1" x14ac:dyDescent="0.25">
      <c r="A142" s="177"/>
      <c r="B142" s="174"/>
      <c r="C142" s="65">
        <f t="shared" ref="C142:C152" si="0">SUM(D142/SUM(D142:E142))</f>
        <v>0.5</v>
      </c>
      <c r="D142" s="13">
        <f>SUM(D47+D42+D37+D32+D27+D23+D18+D13+D8+D3)</f>
        <v>4</v>
      </c>
      <c r="E142" s="13">
        <f t="shared" ref="E142:H142" si="1">SUM(E47+E42+E37+E32+E27+E23+E18+E13+E8+E3)</f>
        <v>4</v>
      </c>
      <c r="F142" s="13">
        <f t="shared" si="1"/>
        <v>2</v>
      </c>
      <c r="G142" s="13">
        <f t="shared" si="1"/>
        <v>31</v>
      </c>
      <c r="H142" s="13">
        <f t="shared" si="1"/>
        <v>40</v>
      </c>
      <c r="I142" s="15" t="s">
        <v>39</v>
      </c>
    </row>
    <row r="143" spans="1:11" ht="17.45" customHeight="1" x14ac:dyDescent="0.25">
      <c r="A143" s="177"/>
      <c r="B143" s="174"/>
      <c r="C143" s="65">
        <f t="shared" si="0"/>
        <v>0.4</v>
      </c>
      <c r="D143" s="130">
        <f>SUM(D116+D121+D126+D131+D136)</f>
        <v>2</v>
      </c>
      <c r="E143" s="130">
        <f>SUM(E116+E121+E126+E131+E136)</f>
        <v>3</v>
      </c>
      <c r="F143" s="130">
        <f>SUM(F116+F121+F126+F131+F136)</f>
        <v>0</v>
      </c>
      <c r="G143" s="130">
        <f>SUM(G116+G121+G126+G131+G136)</f>
        <v>21</v>
      </c>
      <c r="H143" s="130">
        <f>SUM(H116+H121+H126+H131+H136)</f>
        <v>31</v>
      </c>
      <c r="I143" s="15" t="s">
        <v>90</v>
      </c>
    </row>
    <row r="144" spans="1:11" ht="17.45" customHeight="1" x14ac:dyDescent="0.25">
      <c r="A144" s="177"/>
      <c r="B144" s="174"/>
      <c r="C144" s="65">
        <f t="shared" si="0"/>
        <v>0.68421052631578949</v>
      </c>
      <c r="D144" s="130">
        <f>SUM(D86+D81+D76+D71+D48+D43+D38+D33+D28+D24+D19+D14+D9+D4+D92+D97+D102+D107+D112)</f>
        <v>13</v>
      </c>
      <c r="E144" s="130">
        <f t="shared" ref="E144:H144" si="2">SUM(E86+E81+E76+E71+E48+E43+E38+E33+E28+E24+E19+E14+E9+E4+E92+E97+E102+E107+E112)</f>
        <v>6</v>
      </c>
      <c r="F144" s="130">
        <f t="shared" si="2"/>
        <v>0</v>
      </c>
      <c r="G144" s="130">
        <f t="shared" si="2"/>
        <v>103</v>
      </c>
      <c r="H144" s="130">
        <f t="shared" si="2"/>
        <v>91</v>
      </c>
      <c r="I144" s="15" t="s">
        <v>50</v>
      </c>
    </row>
    <row r="145" spans="1:9" ht="17.45" customHeight="1" x14ac:dyDescent="0.25">
      <c r="A145" s="177"/>
      <c r="B145" s="174"/>
      <c r="C145" s="65">
        <f t="shared" si="0"/>
        <v>0</v>
      </c>
      <c r="D145" s="130">
        <f>SUM(D117+D122+D127+D132)</f>
        <v>0</v>
      </c>
      <c r="E145" s="130">
        <f>SUM(E117+E122+E127+E132)</f>
        <v>3</v>
      </c>
      <c r="F145" s="130">
        <f>SUM(F117+F122+F127+F132)</f>
        <v>1</v>
      </c>
      <c r="G145" s="130">
        <f>SUM(G117+G122+G127+G132)</f>
        <v>14</v>
      </c>
      <c r="H145" s="130">
        <f>SUM(H117+H122+H127+H132)</f>
        <v>27</v>
      </c>
      <c r="I145" s="15" t="s">
        <v>92</v>
      </c>
    </row>
    <row r="146" spans="1:9" ht="17.45" customHeight="1" x14ac:dyDescent="0.25">
      <c r="A146" s="177"/>
      <c r="B146" s="174"/>
      <c r="C146" s="65">
        <f t="shared" si="0"/>
        <v>0.54545454545454541</v>
      </c>
      <c r="D146" s="130">
        <f>SUM(D66+D63+D60+D57+D54+D51+D44+D39+D34+D29+D20+D15+D10+D5)</f>
        <v>6</v>
      </c>
      <c r="E146" s="130">
        <f t="shared" ref="E146:H146" si="3">SUM(E66+E63+E60+E57+E54+E51+E44+E39+E34+E29+E20+E15+E10+E5)</f>
        <v>5</v>
      </c>
      <c r="F146" s="130">
        <f t="shared" si="3"/>
        <v>3</v>
      </c>
      <c r="G146" s="130">
        <f t="shared" si="3"/>
        <v>89</v>
      </c>
      <c r="H146" s="130">
        <f t="shared" si="3"/>
        <v>71</v>
      </c>
      <c r="I146" s="15" t="s">
        <v>45</v>
      </c>
    </row>
    <row r="147" spans="1:9" ht="17.45" customHeight="1" x14ac:dyDescent="0.25">
      <c r="A147" s="177"/>
      <c r="B147" s="174"/>
      <c r="C147" s="65">
        <f t="shared" si="0"/>
        <v>0.2857142857142857</v>
      </c>
      <c r="D147" s="130">
        <f>SUM(D87+D82+D77+D72+D93+D98+D103+D108)</f>
        <v>2</v>
      </c>
      <c r="E147" s="130">
        <f t="shared" ref="E147:H147" si="4">SUM(E87+E82+E77+E72+E93+E98+E103+E108)</f>
        <v>5</v>
      </c>
      <c r="F147" s="130">
        <f t="shared" si="4"/>
        <v>1</v>
      </c>
      <c r="G147" s="130">
        <f t="shared" si="4"/>
        <v>18</v>
      </c>
      <c r="H147" s="130">
        <f t="shared" si="4"/>
        <v>26</v>
      </c>
      <c r="I147" s="15" t="s">
        <v>70</v>
      </c>
    </row>
    <row r="148" spans="1:9" ht="17.45" customHeight="1" x14ac:dyDescent="0.25">
      <c r="A148" s="177"/>
      <c r="B148" s="174"/>
      <c r="C148" s="65">
        <f t="shared" si="0"/>
        <v>0.6</v>
      </c>
      <c r="D148" s="130">
        <f>SUM(D67+D64+D61+D58+D55+D52+D46+D41+D36+D31+D26+D22+D17+D12+D7+D2)</f>
        <v>9</v>
      </c>
      <c r="E148" s="130">
        <f t="shared" ref="E148:H148" si="5">SUM(E67+E64+E61+E58+E55+E52+E46+E41+E36+E31+E26+E22+E17+E12+E7+E2)</f>
        <v>6</v>
      </c>
      <c r="F148" s="130">
        <f t="shared" si="5"/>
        <v>1</v>
      </c>
      <c r="G148" s="130">
        <f t="shared" si="5"/>
        <v>76</v>
      </c>
      <c r="H148" s="130">
        <f t="shared" si="5"/>
        <v>68</v>
      </c>
      <c r="I148" s="15" t="s">
        <v>44</v>
      </c>
    </row>
    <row r="149" spans="1:9" ht="17.45" customHeight="1" x14ac:dyDescent="0.25">
      <c r="A149" s="177"/>
      <c r="B149" s="174"/>
      <c r="C149" s="65">
        <f t="shared" si="0"/>
        <v>0.6</v>
      </c>
      <c r="D149" s="130">
        <f>SUM(D115+D120+D125+D130+D135)</f>
        <v>3</v>
      </c>
      <c r="E149" s="130">
        <f>SUM(E115+E120+E125+E130+E135)</f>
        <v>2</v>
      </c>
      <c r="F149" s="130">
        <f>SUM(F115+F120+F125+F130+F135)</f>
        <v>0</v>
      </c>
      <c r="G149" s="130">
        <f>SUM(G115+G120+G125+G130+G135)</f>
        <v>24</v>
      </c>
      <c r="H149" s="130">
        <f>SUM(H115+H120+H125+H130+H135)</f>
        <v>28</v>
      </c>
      <c r="I149" s="15" t="s">
        <v>91</v>
      </c>
    </row>
    <row r="150" spans="1:9" ht="17.45" customHeight="1" x14ac:dyDescent="0.25">
      <c r="A150" s="177"/>
      <c r="B150" s="174"/>
      <c r="C150" s="65">
        <f t="shared" si="0"/>
        <v>0.5</v>
      </c>
      <c r="D150" s="130">
        <f>SUM(D45+D40+D35+D30+D21+D16+D11+D6+D50+D53+D56+D59+D62+D65)</f>
        <v>5</v>
      </c>
      <c r="E150" s="130">
        <f t="shared" ref="E150:H150" si="6">SUM(E45+E40+E35+E30+E21+E16+E11+E6+E50+E53+E56+E59+E62+E65)</f>
        <v>5</v>
      </c>
      <c r="F150" s="130">
        <f t="shared" si="6"/>
        <v>4</v>
      </c>
      <c r="G150" s="130">
        <f t="shared" si="6"/>
        <v>59</v>
      </c>
      <c r="H150" s="130">
        <f t="shared" si="6"/>
        <v>63</v>
      </c>
      <c r="I150" s="15" t="s">
        <v>59</v>
      </c>
    </row>
    <row r="151" spans="1:9" ht="17.45" customHeight="1" x14ac:dyDescent="0.25">
      <c r="A151" s="177"/>
      <c r="B151" s="174"/>
      <c r="C151" s="65">
        <f t="shared" si="0"/>
        <v>0.63636363636363635</v>
      </c>
      <c r="D151" s="130">
        <f>SUM(D73+D78+D83+D88+D94+D99+D104+D109+D118+D123+D128+D133)</f>
        <v>7</v>
      </c>
      <c r="E151" s="130">
        <f>SUM(E73+E78+E83+E88+E94+E99+E104+E109+E118+E123+E128+E133)</f>
        <v>4</v>
      </c>
      <c r="F151" s="130">
        <f>SUM(F73+F78+F83+F88+F94+F99+F104+F109+F118+F123+F128+F133)</f>
        <v>1</v>
      </c>
      <c r="G151" s="130">
        <f>SUM(G73+G78+G83+G88+G94+G99+G104+G109+G118+G123+G128+G133)</f>
        <v>62</v>
      </c>
      <c r="H151" s="130">
        <f>SUM(H73+H78+H83+H88+H94+H99+H104+H109+H118+H123+H128+H133)</f>
        <v>56</v>
      </c>
      <c r="I151" s="15" t="s">
        <v>58</v>
      </c>
    </row>
    <row r="152" spans="1:9" ht="17.45" customHeight="1" x14ac:dyDescent="0.25">
      <c r="A152" s="177"/>
      <c r="B152" s="174"/>
      <c r="C152" s="65">
        <f t="shared" si="0"/>
        <v>0.33333333333333331</v>
      </c>
      <c r="D152" s="130">
        <f>SUM(D84+D79+D74+D69+D90+D95+D100+D105+D110+D114+D119+D124+D129+D134)</f>
        <v>4</v>
      </c>
      <c r="E152" s="130">
        <f>SUM(E84+E79+E74+E69+E90+E95+E100+E105+E110+E114+E119+E124+E129+E134)</f>
        <v>8</v>
      </c>
      <c r="F152" s="130">
        <f>SUM(F84+F79+F74+F69+F90+F95+F100+F105+F110+F114+F119+F124+F129+F134)</f>
        <v>2</v>
      </c>
      <c r="G152" s="130">
        <f>SUM(G84+G79+G74+G69+G90+G95+G100+G105+G110+G114+G119+G124+G129+G134)</f>
        <v>53</v>
      </c>
      <c r="H152" s="130">
        <f>SUM(H84+H79+H74+H69+H90+H95+H100+H105+H110+H114+H119+H124+H129+H134)</f>
        <v>67</v>
      </c>
      <c r="I152" s="15" t="s">
        <v>72</v>
      </c>
    </row>
    <row r="153" spans="1:9" ht="21" thickBot="1" x14ac:dyDescent="0.3">
      <c r="A153" s="38"/>
      <c r="B153" s="39"/>
      <c r="C153" s="40" t="s">
        <v>21</v>
      </c>
      <c r="D153" s="41" t="s">
        <v>0</v>
      </c>
      <c r="E153" s="41" t="s">
        <v>1</v>
      </c>
      <c r="F153" s="41" t="s">
        <v>2</v>
      </c>
      <c r="G153" s="41" t="s">
        <v>3</v>
      </c>
      <c r="H153" s="41" t="s">
        <v>4</v>
      </c>
      <c r="I153" s="42" t="s">
        <v>16</v>
      </c>
    </row>
    <row r="154" spans="1:9" ht="17.45" customHeight="1" x14ac:dyDescent="0.25">
      <c r="A154" s="176" t="s">
        <v>18</v>
      </c>
      <c r="B154" s="173" t="s">
        <v>61</v>
      </c>
      <c r="C154" s="8">
        <v>0.69791666666666663</v>
      </c>
      <c r="D154" s="133">
        <f>SUM(D84+D82+D78+D76+D75+D69+D48+D41+D39+D35+D33+D32+D26+D24+D17+D15+D11+D9+D8+D2+D90+D96+D97+D99+D103+D105+D112+D114+D116+D117+D120+D121+D123+D127+D129+D136)</f>
        <v>17</v>
      </c>
      <c r="E154" s="133">
        <f>SUM(E84+E82+E78+E76+E75+E69+E48+E41+E39+E35+E33+E32+E26+E24+E17+E15+E11+E9+E8+E2+E90+E96+E97+E99+E103+E105+E112+E114+E116+E117+E120+E121+E123+E127+E129+E136)</f>
        <v>16</v>
      </c>
      <c r="F154" s="133">
        <f>SUM(F84+F82+F78+F76+F75+F69+F48+F41+F39+F35+F33+F32+F26+F24+F17+F15+F11+F9+F8+F2+F90+F96+F97+F99+F103+F105+F112+F114+F116+F117+F120+F121+F123+F127+F129+F136)</f>
        <v>3</v>
      </c>
      <c r="G154" s="133">
        <f>SUM(G84+G82+G78+G76+G75+G69+G48+G41+G39+G35+G33+G32+G26+G24+G17+G15+G11+G9+G8+G2+G90+G96+G97+G99+G103+G105+G112+G114+G116+G117+G120+G121+G123+G127+G129+G136)</f>
        <v>169</v>
      </c>
      <c r="H154" s="133">
        <f>SUM(H84+H82+H78+H76+H75+H69+H48+H41+H39+H35+H33+H32+H26+H24+H17+H15+H11+H9+H8+H2+H90+H96+H97+H99+H103+H105+H112+H114+H116+H117+H120+H121+H123+H127+H129+H136)</f>
        <v>183</v>
      </c>
      <c r="I154" s="66">
        <f>SUM(D154/SUM(D154:E154))</f>
        <v>0.51515151515151514</v>
      </c>
    </row>
    <row r="155" spans="1:9" ht="17.45" customHeight="1" x14ac:dyDescent="0.25">
      <c r="A155" s="177"/>
      <c r="B155" s="174"/>
      <c r="C155" s="12">
        <v>0.73958333333333337</v>
      </c>
      <c r="D155" s="130">
        <f>SUM(D87+D83+D81+D80+D74+D72+D67+D63+D62+D61+D57+D56+D55+D51+D50+D47+D46+D44+D40+D38+D37+D31+D29+D23+D22+D20+D16+D14+D13+D7+D5+D93+D95+D101+D102+D104+D108+D110+D111+D119+D125+D126+D128+D132+D134+D135)</f>
        <v>19</v>
      </c>
      <c r="E155" s="130">
        <f>SUM(E87+E83+E81+E80+E74+E72+E67+E63+E62+E61+E57+E56+E55+E51+E50+E47+E46+E44+E40+E38+E37+E31+E29+E23+E22+E20+E16+E14+E13+E7+E5+E93+E95+E101+E102+E104+E108+E110+E111+E119+E125+E126+E128+E132+E134+E135)</f>
        <v>19</v>
      </c>
      <c r="F155" s="130">
        <f>SUM(F87+F83+F81+F80+F74+F72+F67+F63+F62+F61+F57+F56+F55+F51+F50+F47+F46+F44+F40+F38+F37+F31+F29+F23+F22+F20+F16+F14+F13+F7+F5+F93+F95+F101+F102+F104+F108+F110+F111+F119+F125+F126+F128+F132+F134+F135)</f>
        <v>8</v>
      </c>
      <c r="G155" s="130">
        <f>SUM(G87+G83+G81+G80+G74+G72+G67+G63+G62+G61+G57+G56+G55+G51+G50+G47+G46+G44+G40+G38+G37+G31+G29+G23+G22+G20+G16+G14+G13+G7+G5+G93+G95+G101+G102+G104+G108+G110+G111+G119+G125+G126+G128+G132+G134+G135)</f>
        <v>195</v>
      </c>
      <c r="H155" s="130">
        <f>SUM(H87+H83+H81+H80+H74+H72+H67+H63+H62+H61+H57+H56+H55+H51+H50+H47+H46+H44+H40+H38+H37+H31+H29+H23+H22+H20+H16+H14+H13+H7+H5+H93+H95+H101+H102+H104+H108+H110+H111+H119+H125+H126+H128+H132+H134+H135)</f>
        <v>205</v>
      </c>
      <c r="I155" s="67">
        <f>SUM(D155/SUM(D155:E155))</f>
        <v>0.5</v>
      </c>
    </row>
    <row r="156" spans="1:9" ht="17.45" customHeight="1" thickBot="1" x14ac:dyDescent="0.3">
      <c r="A156" s="178"/>
      <c r="B156" s="175"/>
      <c r="C156" s="17">
        <v>0.78125</v>
      </c>
      <c r="D156" s="134">
        <f>SUM(D88+D86+D85+D79+D77+D73+D71+D70+D66+D65+D64+D60+D59+D58+D54+D53+D52+D45+D43+D42+D36+D34+D30+D28+D27+D21+D19+D18+D12+D10+D6+D4+D3+D91+D92+D94+D98+D100+D106+D107+D109+D115+D118+D122+D124+D130+D131+D133)</f>
        <v>23</v>
      </c>
      <c r="E156" s="134">
        <f>SUM(E88+E86+E85+E79+E77+E73+E71+E70+E66+E65+E64+E60+E59+E58+E54+E53+E52+E45+E43+E42+E36+E34+E30+E28+E27+E21+E19+E18+E12+E10+E6+E4+E3+E91+E92+E94+E98+E100+E106+E107+E109+E115+E118+E122+E124+E130+E131+E133)</f>
        <v>20</v>
      </c>
      <c r="F156" s="134">
        <f>SUM(F88+F86+F85+F79+F77+F73+F71+F70+F66+F65+F64+F60+F59+F58+F54+F53+F52+F45+F43+F42+F36+F34+F30+F28+F27+F21+F19+F18+F12+F10+F6+F4+F3+F91+F92+F94+F98+F100+F106+F107+F109+F115+F118+F122+F124+F130+F131+F133)</f>
        <v>5</v>
      </c>
      <c r="G156" s="134">
        <f>SUM(G88+G86+G85+G79+G77+G73+G71+G70+G66+G65+G64+G60+G59+G58+G54+G53+G52+G45+G43+G42+G36+G34+G30+G28+G27+G21+G19+G18+G12+G10+G6+G4+G3+G91+G92+G94+G98+G100+G106+G107+G109+G115+G118+G122+G124+G130+G131+G133)</f>
        <v>222</v>
      </c>
      <c r="H156" s="134">
        <f>SUM(H88+H86+H85+H79+H77+H73+H71+H70+H66+H65+H64+H60+H59+H58+H54+H53+H52+H45+H43+H42+H36+H34+H30+H28+H27+H21+H19+H18+H12+H10+H6+H4+H3+H91+H92+H94+H98+H100+H106+H107+H109+H115+H118+H122+H124+H130+H131+H133)</f>
        <v>219</v>
      </c>
      <c r="I156" s="68">
        <f>SUM(D156/SUM(D156:E156))</f>
        <v>0.53488372093023251</v>
      </c>
    </row>
  </sheetData>
  <autoFilter ref="A1:I156" xr:uid="{00000000-0009-0000-0000-000008000000}"/>
  <mergeCells count="12">
    <mergeCell ref="A141:A152"/>
    <mergeCell ref="B141:B152"/>
    <mergeCell ref="A154:A156"/>
    <mergeCell ref="B154:B156"/>
    <mergeCell ref="A2:A24"/>
    <mergeCell ref="A139:A140"/>
    <mergeCell ref="B139:B140"/>
    <mergeCell ref="A26:A48"/>
    <mergeCell ref="A50:A67"/>
    <mergeCell ref="A69:A88"/>
    <mergeCell ref="A90:A112"/>
    <mergeCell ref="A114:A13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I28"/>
  <sheetViews>
    <sheetView workbookViewId="0">
      <pane ySplit="1" topLeftCell="A2" activePane="bottomLeft" state="frozen"/>
      <selection pane="bottomLeft" sqref="A1:I28"/>
    </sheetView>
  </sheetViews>
  <sheetFormatPr defaultRowHeight="15" x14ac:dyDescent="0.25"/>
  <cols>
    <col min="1" max="1" width="16.7109375" bestFit="1" customWidth="1"/>
    <col min="2" max="2" width="22" bestFit="1" customWidth="1"/>
    <col min="3" max="3" width="13" bestFit="1" customWidth="1"/>
    <col min="4" max="4" width="8.7109375" bestFit="1" customWidth="1"/>
    <col min="5" max="5" width="8.28515625" bestFit="1" customWidth="1"/>
    <col min="6" max="6" width="7.7109375" bestFit="1" customWidth="1"/>
    <col min="7" max="7" width="9.5703125" bestFit="1" customWidth="1"/>
    <col min="8" max="8" width="9.85546875" bestFit="1" customWidth="1"/>
    <col min="9" max="9" width="20" bestFit="1" customWidth="1"/>
  </cols>
  <sheetData>
    <row r="1" spans="1:9" ht="21" thickBot="1" x14ac:dyDescent="0.3">
      <c r="A1" s="35" t="s">
        <v>19</v>
      </c>
      <c r="B1" s="36" t="s">
        <v>20</v>
      </c>
      <c r="C1" s="37" t="s">
        <v>21</v>
      </c>
      <c r="D1" s="4" t="s">
        <v>0</v>
      </c>
      <c r="E1" s="4" t="s">
        <v>22</v>
      </c>
      <c r="F1" s="4" t="s">
        <v>2</v>
      </c>
      <c r="G1" s="4" t="s">
        <v>3</v>
      </c>
      <c r="H1" s="5" t="s">
        <v>4</v>
      </c>
      <c r="I1" s="6" t="s">
        <v>23</v>
      </c>
    </row>
    <row r="2" spans="1:9" ht="16.5" customHeight="1" x14ac:dyDescent="0.25">
      <c r="A2" s="191" t="s">
        <v>46</v>
      </c>
      <c r="B2" s="76">
        <v>43720</v>
      </c>
      <c r="C2" s="8">
        <v>0.73958333333333337</v>
      </c>
      <c r="D2" s="9">
        <v>1</v>
      </c>
      <c r="E2" s="9"/>
      <c r="F2" s="26"/>
      <c r="G2" s="9">
        <v>9</v>
      </c>
      <c r="H2" s="9">
        <v>7</v>
      </c>
      <c r="I2" s="10" t="s">
        <v>50</v>
      </c>
    </row>
    <row r="3" spans="1:9" ht="16.5" customHeight="1" x14ac:dyDescent="0.25">
      <c r="A3" s="192"/>
      <c r="B3" s="77">
        <v>43727</v>
      </c>
      <c r="C3" s="12">
        <v>0.78125</v>
      </c>
      <c r="D3" s="13">
        <v>1</v>
      </c>
      <c r="E3" s="13"/>
      <c r="F3" s="14"/>
      <c r="G3" s="13">
        <v>8</v>
      </c>
      <c r="H3" s="13">
        <v>0</v>
      </c>
      <c r="I3" s="15" t="s">
        <v>43</v>
      </c>
    </row>
    <row r="4" spans="1:9" ht="16.5" customHeight="1" x14ac:dyDescent="0.25">
      <c r="A4" s="192"/>
      <c r="B4" s="77">
        <v>43734</v>
      </c>
      <c r="C4" s="12">
        <v>0.19791666666666666</v>
      </c>
      <c r="D4" s="13">
        <v>1</v>
      </c>
      <c r="E4" s="13"/>
      <c r="F4" s="14"/>
      <c r="G4" s="13">
        <v>11</v>
      </c>
      <c r="H4" s="13">
        <v>5</v>
      </c>
      <c r="I4" s="15" t="s">
        <v>45</v>
      </c>
    </row>
    <row r="5" spans="1:9" ht="16.5" customHeight="1" x14ac:dyDescent="0.25">
      <c r="A5" s="192"/>
      <c r="B5" s="77">
        <v>43741</v>
      </c>
      <c r="C5" s="12">
        <v>0.69791666666666663</v>
      </c>
      <c r="D5" s="13"/>
      <c r="E5" s="13">
        <v>1</v>
      </c>
      <c r="F5" s="14"/>
      <c r="G5" s="13">
        <v>6</v>
      </c>
      <c r="H5" s="13">
        <v>9</v>
      </c>
      <c r="I5" s="15" t="s">
        <v>63</v>
      </c>
    </row>
    <row r="6" spans="1:9" ht="16.5" customHeight="1" x14ac:dyDescent="0.25">
      <c r="A6" s="192"/>
      <c r="B6" s="77">
        <v>43748</v>
      </c>
      <c r="C6" s="12">
        <v>0.69791666666666663</v>
      </c>
      <c r="D6" s="13">
        <v>1</v>
      </c>
      <c r="E6" s="13"/>
      <c r="F6" s="14"/>
      <c r="G6" s="13">
        <v>6</v>
      </c>
      <c r="H6" s="13">
        <v>1</v>
      </c>
      <c r="I6" s="15" t="s">
        <v>44</v>
      </c>
    </row>
    <row r="7" spans="1:9" ht="16.5" customHeight="1" x14ac:dyDescent="0.25">
      <c r="A7" s="192"/>
      <c r="B7" s="77">
        <v>43755</v>
      </c>
      <c r="C7" s="12">
        <v>0.78125</v>
      </c>
      <c r="D7" s="13"/>
      <c r="E7" s="13"/>
      <c r="F7" s="13">
        <v>1</v>
      </c>
      <c r="G7" s="13">
        <v>5</v>
      </c>
      <c r="H7" s="13">
        <v>5</v>
      </c>
      <c r="I7" s="15" t="s">
        <v>50</v>
      </c>
    </row>
    <row r="8" spans="1:9" ht="16.5" customHeight="1" x14ac:dyDescent="0.25">
      <c r="A8" s="192"/>
      <c r="B8" s="77">
        <v>43762</v>
      </c>
      <c r="C8" s="12">
        <v>0.69791666666666663</v>
      </c>
      <c r="D8" s="13"/>
      <c r="E8" s="13">
        <v>1</v>
      </c>
      <c r="F8" s="14"/>
      <c r="G8" s="13">
        <v>1</v>
      </c>
      <c r="H8" s="13">
        <v>7</v>
      </c>
      <c r="I8" s="15" t="s">
        <v>43</v>
      </c>
    </row>
    <row r="9" spans="1:9" ht="16.5" customHeight="1" x14ac:dyDescent="0.25">
      <c r="A9" s="192"/>
      <c r="B9" s="77">
        <v>43769</v>
      </c>
      <c r="C9" s="12">
        <v>0.73958333333333337</v>
      </c>
      <c r="D9" s="13"/>
      <c r="E9" s="13">
        <v>1</v>
      </c>
      <c r="F9" s="14"/>
      <c r="G9" s="13">
        <v>0</v>
      </c>
      <c r="H9" s="13">
        <v>4</v>
      </c>
      <c r="I9" s="15" t="s">
        <v>45</v>
      </c>
    </row>
    <row r="10" spans="1:9" ht="16.5" customHeight="1" x14ac:dyDescent="0.25">
      <c r="A10" s="192"/>
      <c r="B10" s="77">
        <v>43776</v>
      </c>
      <c r="C10" s="12">
        <v>0.73958333333333337</v>
      </c>
      <c r="D10" s="13">
        <v>1</v>
      </c>
      <c r="E10" s="13"/>
      <c r="F10" s="14"/>
      <c r="G10" s="13">
        <v>7</v>
      </c>
      <c r="H10" s="13">
        <v>6</v>
      </c>
      <c r="I10" s="15" t="s">
        <v>63</v>
      </c>
    </row>
    <row r="11" spans="1:9" ht="17.25" customHeight="1" x14ac:dyDescent="0.25">
      <c r="A11" s="192"/>
      <c r="B11" s="77">
        <v>43783</v>
      </c>
      <c r="C11" s="12">
        <v>0.78125</v>
      </c>
      <c r="D11" s="13"/>
      <c r="E11" s="13">
        <v>1</v>
      </c>
      <c r="F11" s="14"/>
      <c r="G11" s="13">
        <v>3</v>
      </c>
      <c r="H11" s="13">
        <v>4</v>
      </c>
      <c r="I11" s="15" t="s">
        <v>44</v>
      </c>
    </row>
    <row r="12" spans="1:9" ht="16.5" x14ac:dyDescent="0.25">
      <c r="A12" s="192"/>
      <c r="B12" s="77">
        <v>43790</v>
      </c>
      <c r="C12" s="12">
        <v>0.69791666666666663</v>
      </c>
      <c r="D12" s="13"/>
      <c r="E12" s="13">
        <v>1</v>
      </c>
      <c r="F12" s="14"/>
      <c r="G12" s="13">
        <v>4</v>
      </c>
      <c r="H12" s="13">
        <v>5</v>
      </c>
      <c r="I12" s="15" t="s">
        <v>50</v>
      </c>
    </row>
    <row r="13" spans="1:9" ht="16.5" x14ac:dyDescent="0.25">
      <c r="A13" s="192"/>
      <c r="B13" s="77">
        <v>43797</v>
      </c>
      <c r="C13" s="12">
        <v>0.73958333333333337</v>
      </c>
      <c r="D13" s="13">
        <v>1</v>
      </c>
      <c r="E13" s="13"/>
      <c r="F13" s="14"/>
      <c r="G13" s="13">
        <v>9</v>
      </c>
      <c r="H13" s="13">
        <v>1</v>
      </c>
      <c r="I13" s="15" t="s">
        <v>43</v>
      </c>
    </row>
    <row r="14" spans="1:9" ht="16.5" x14ac:dyDescent="0.25">
      <c r="A14" s="192"/>
      <c r="B14" s="77" t="s">
        <v>64</v>
      </c>
      <c r="C14" s="12">
        <v>0.78125</v>
      </c>
      <c r="D14" s="13"/>
      <c r="E14" s="13">
        <v>1</v>
      </c>
      <c r="F14" s="14"/>
      <c r="G14" s="13">
        <v>6</v>
      </c>
      <c r="H14" s="13">
        <v>8</v>
      </c>
      <c r="I14" s="15" t="s">
        <v>45</v>
      </c>
    </row>
    <row r="15" spans="1:9" ht="16.5" x14ac:dyDescent="0.25">
      <c r="A15" s="192"/>
      <c r="B15" s="77">
        <v>43811</v>
      </c>
      <c r="C15" s="12">
        <v>0.78125</v>
      </c>
      <c r="D15" s="13"/>
      <c r="E15" s="13">
        <v>1</v>
      </c>
      <c r="F15" s="14"/>
      <c r="G15" s="13">
        <v>2</v>
      </c>
      <c r="H15" s="13">
        <v>12</v>
      </c>
      <c r="I15" s="15" t="s">
        <v>63</v>
      </c>
    </row>
    <row r="16" spans="1:9" ht="16.5" x14ac:dyDescent="0.25">
      <c r="A16" s="192"/>
      <c r="B16" s="77">
        <v>43818</v>
      </c>
      <c r="C16" s="12">
        <v>0.69791666666666663</v>
      </c>
      <c r="D16" s="13"/>
      <c r="E16" s="13">
        <v>1</v>
      </c>
      <c r="F16" s="14"/>
      <c r="G16" s="13">
        <v>5</v>
      </c>
      <c r="H16" s="13">
        <v>6</v>
      </c>
      <c r="I16" s="15" t="s">
        <v>44</v>
      </c>
    </row>
    <row r="17" spans="1:9" ht="16.5" x14ac:dyDescent="0.25">
      <c r="A17" s="192"/>
      <c r="B17" s="77">
        <v>43832</v>
      </c>
      <c r="C17" s="12">
        <v>0.73958333333333337</v>
      </c>
      <c r="D17" s="13">
        <v>1</v>
      </c>
      <c r="E17" s="13"/>
      <c r="F17" s="14"/>
      <c r="G17" s="13">
        <v>5</v>
      </c>
      <c r="H17" s="13">
        <v>4</v>
      </c>
      <c r="I17" s="15" t="s">
        <v>50</v>
      </c>
    </row>
    <row r="18" spans="1:9" ht="16.5" x14ac:dyDescent="0.25">
      <c r="A18" s="192"/>
      <c r="B18" s="77">
        <v>43839</v>
      </c>
      <c r="C18" s="12">
        <v>0.78125</v>
      </c>
      <c r="D18" s="13"/>
      <c r="E18" s="13"/>
      <c r="F18" s="13">
        <v>1</v>
      </c>
      <c r="G18" s="13">
        <v>2</v>
      </c>
      <c r="H18" s="13">
        <v>2</v>
      </c>
      <c r="I18" s="15" t="s">
        <v>43</v>
      </c>
    </row>
    <row r="19" spans="1:9" ht="16.5" x14ac:dyDescent="0.25">
      <c r="A19" s="192"/>
      <c r="B19" s="77">
        <v>43853</v>
      </c>
      <c r="C19" s="12">
        <v>0.69791666666666663</v>
      </c>
      <c r="D19" s="13"/>
      <c r="E19" s="13">
        <v>1</v>
      </c>
      <c r="F19" s="14"/>
      <c r="G19" s="13">
        <v>3</v>
      </c>
      <c r="H19" s="13">
        <v>7</v>
      </c>
      <c r="I19" s="15" t="s">
        <v>45</v>
      </c>
    </row>
    <row r="20" spans="1:9" ht="16.5" x14ac:dyDescent="0.25">
      <c r="A20" s="192"/>
      <c r="B20" s="77">
        <v>43860</v>
      </c>
      <c r="C20" s="12">
        <v>0.69791666666666663</v>
      </c>
      <c r="D20" s="13"/>
      <c r="E20" s="13">
        <v>1</v>
      </c>
      <c r="F20" s="14"/>
      <c r="G20" s="13">
        <v>2</v>
      </c>
      <c r="H20" s="13">
        <v>6</v>
      </c>
      <c r="I20" s="15" t="s">
        <v>63</v>
      </c>
    </row>
    <row r="21" spans="1:9" ht="16.5" x14ac:dyDescent="0.25">
      <c r="A21" s="192"/>
      <c r="B21" s="77">
        <v>43867</v>
      </c>
      <c r="C21" s="12">
        <v>0.73958333333333337</v>
      </c>
      <c r="D21" s="13"/>
      <c r="E21" s="13"/>
      <c r="F21" s="13">
        <v>1</v>
      </c>
      <c r="G21" s="13">
        <v>4</v>
      </c>
      <c r="H21" s="13">
        <v>4</v>
      </c>
      <c r="I21" s="15" t="s">
        <v>44</v>
      </c>
    </row>
    <row r="22" spans="1:9" ht="16.5" x14ac:dyDescent="0.25">
      <c r="A22" s="192"/>
      <c r="B22" s="77">
        <v>43874</v>
      </c>
      <c r="C22" s="12">
        <v>0.78125</v>
      </c>
      <c r="D22" s="13"/>
      <c r="E22" s="13"/>
      <c r="F22" s="13">
        <v>1</v>
      </c>
      <c r="G22" s="13">
        <v>5</v>
      </c>
      <c r="H22" s="13">
        <v>5</v>
      </c>
      <c r="I22" s="15" t="s">
        <v>50</v>
      </c>
    </row>
    <row r="23" spans="1:9" ht="16.5" x14ac:dyDescent="0.25">
      <c r="A23" s="192"/>
      <c r="B23" s="77">
        <v>43881</v>
      </c>
      <c r="C23" s="12">
        <v>0.73958333333333337</v>
      </c>
      <c r="D23" s="13"/>
      <c r="E23" s="13">
        <v>1</v>
      </c>
      <c r="F23" s="14"/>
      <c r="G23" s="13">
        <v>0</v>
      </c>
      <c r="H23" s="13">
        <v>2</v>
      </c>
      <c r="I23" s="15" t="s">
        <v>43</v>
      </c>
    </row>
    <row r="24" spans="1:9" ht="17.25" thickBot="1" x14ac:dyDescent="0.3">
      <c r="A24" s="193"/>
      <c r="B24" s="78">
        <v>43888</v>
      </c>
      <c r="C24" s="17">
        <v>0.78125</v>
      </c>
      <c r="D24" s="18"/>
      <c r="E24" s="18">
        <v>1</v>
      </c>
      <c r="F24" s="19"/>
      <c r="G24" s="18">
        <v>0</v>
      </c>
      <c r="H24" s="18">
        <v>2</v>
      </c>
      <c r="I24" s="20" t="s">
        <v>45</v>
      </c>
    </row>
    <row r="25" spans="1:9" ht="21" thickBot="1" x14ac:dyDescent="0.3">
      <c r="A25" s="88" t="s">
        <v>46</v>
      </c>
      <c r="B25" s="89" t="s">
        <v>19</v>
      </c>
      <c r="C25" s="23" t="s">
        <v>30</v>
      </c>
      <c r="D25" s="24">
        <f>SUM(D2:D24)</f>
        <v>7</v>
      </c>
      <c r="E25" s="24">
        <f>SUM(E2:E24)</f>
        <v>12</v>
      </c>
      <c r="F25" s="24">
        <f>SUM(F2:F24)</f>
        <v>4</v>
      </c>
      <c r="G25" s="24">
        <f>SUM(G2:G24)</f>
        <v>103</v>
      </c>
      <c r="H25" s="24">
        <f>SUM(H2:H24)</f>
        <v>112</v>
      </c>
      <c r="I25" s="25">
        <f>SUM(D25)/SUM(E25+D25)</f>
        <v>0.36842105263157893</v>
      </c>
    </row>
    <row r="26" spans="1:9" ht="21" thickBot="1" x14ac:dyDescent="0.3">
      <c r="A26" s="38"/>
      <c r="B26" s="39"/>
      <c r="C26" s="40"/>
      <c r="D26" s="41" t="s">
        <v>0</v>
      </c>
      <c r="E26" s="41" t="s">
        <v>1</v>
      </c>
      <c r="F26" s="41" t="s">
        <v>2</v>
      </c>
      <c r="G26" s="41" t="s">
        <v>3</v>
      </c>
      <c r="H26" s="41" t="s">
        <v>4</v>
      </c>
      <c r="I26" s="42" t="s">
        <v>16</v>
      </c>
    </row>
    <row r="27" spans="1:9" ht="20.25" x14ac:dyDescent="0.25">
      <c r="A27" s="179" t="s">
        <v>52</v>
      </c>
      <c r="B27" s="181" t="s">
        <v>51</v>
      </c>
      <c r="C27" s="43" t="s">
        <v>30</v>
      </c>
      <c r="D27" s="44">
        <f>SUM(D25)</f>
        <v>7</v>
      </c>
      <c r="E27" s="44">
        <f>SUM(E25)</f>
        <v>12</v>
      </c>
      <c r="F27" s="44">
        <f>SUM(F25)</f>
        <v>4</v>
      </c>
      <c r="G27" s="44">
        <f>SUM(G25)</f>
        <v>103</v>
      </c>
      <c r="H27" s="44">
        <f>SUM(H25)</f>
        <v>112</v>
      </c>
      <c r="I27" s="45">
        <f>SUM(D27)/SUM(E27+D27)</f>
        <v>0.36842105263157893</v>
      </c>
    </row>
    <row r="28" spans="1:9" ht="21" thickBot="1" x14ac:dyDescent="0.3">
      <c r="A28" s="194"/>
      <c r="B28" s="195"/>
      <c r="C28" s="46" t="s">
        <v>49</v>
      </c>
      <c r="D28" s="47">
        <f>SUM(D27/1)</f>
        <v>7</v>
      </c>
      <c r="E28" s="47">
        <f>SUM(E27/1)</f>
        <v>12</v>
      </c>
      <c r="F28" s="47">
        <f>SUM(F27/1)</f>
        <v>4</v>
      </c>
      <c r="G28" s="47">
        <f>SUM(G27/1)</f>
        <v>103</v>
      </c>
      <c r="H28" s="47">
        <f>SUM(H27/1)</f>
        <v>112</v>
      </c>
      <c r="I28" s="48">
        <f>SUM(D28)/SUM(E28+D28)</f>
        <v>0.36842105263157893</v>
      </c>
    </row>
  </sheetData>
  <autoFilter ref="A1:I1" xr:uid="{00000000-0009-0000-0000-000009000000}"/>
  <mergeCells count="3">
    <mergeCell ref="A27:A28"/>
    <mergeCell ref="B27:B28"/>
    <mergeCell ref="A2:A2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I123"/>
  <sheetViews>
    <sheetView workbookViewId="0">
      <pane ySplit="1" topLeftCell="A49" activePane="bottomLeft" state="frozen"/>
      <selection pane="bottomLeft" activeCell="M146" sqref="M145:M146"/>
    </sheetView>
  </sheetViews>
  <sheetFormatPr defaultRowHeight="15" x14ac:dyDescent="0.25"/>
  <cols>
    <col min="1" max="1" width="16.7109375" bestFit="1" customWidth="1"/>
    <col min="2" max="2" width="22" bestFit="1" customWidth="1"/>
    <col min="3" max="3" width="13" bestFit="1" customWidth="1"/>
    <col min="4" max="4" width="8.7109375" bestFit="1" customWidth="1"/>
    <col min="5" max="5" width="8.28515625" bestFit="1" customWidth="1"/>
    <col min="6" max="6" width="7.7109375" bestFit="1" customWidth="1"/>
    <col min="7" max="7" width="9.5703125" bestFit="1" customWidth="1"/>
    <col min="8" max="8" width="9.85546875" bestFit="1" customWidth="1"/>
    <col min="9" max="9" width="20" bestFit="1" customWidth="1"/>
  </cols>
  <sheetData>
    <row r="1" spans="1:9" ht="21" thickBot="1" x14ac:dyDescent="0.3">
      <c r="A1" s="1" t="s">
        <v>19</v>
      </c>
      <c r="B1" s="2" t="s">
        <v>20</v>
      </c>
      <c r="C1" s="3" t="s">
        <v>21</v>
      </c>
      <c r="D1" s="4" t="s">
        <v>0</v>
      </c>
      <c r="E1" s="4" t="s">
        <v>22</v>
      </c>
      <c r="F1" s="4" t="s">
        <v>2</v>
      </c>
      <c r="G1" s="4" t="s">
        <v>3</v>
      </c>
      <c r="H1" s="5" t="s">
        <v>4</v>
      </c>
      <c r="I1" s="6" t="s">
        <v>23</v>
      </c>
    </row>
    <row r="2" spans="1:9" ht="16.5" hidden="1" x14ac:dyDescent="0.25">
      <c r="A2" s="196" t="s">
        <v>36</v>
      </c>
      <c r="B2" s="7">
        <v>41893</v>
      </c>
      <c r="C2" s="8">
        <v>0.73958333333333337</v>
      </c>
      <c r="D2" s="9">
        <v>1</v>
      </c>
      <c r="E2" s="9"/>
      <c r="F2" s="26"/>
      <c r="G2" s="9">
        <v>6</v>
      </c>
      <c r="H2" s="9">
        <v>3</v>
      </c>
      <c r="I2" s="10" t="s">
        <v>34</v>
      </c>
    </row>
    <row r="3" spans="1:9" ht="16.5" hidden="1" x14ac:dyDescent="0.25">
      <c r="A3" s="197"/>
      <c r="B3" s="11">
        <v>41900</v>
      </c>
      <c r="C3" s="12">
        <v>0.78125</v>
      </c>
      <c r="D3" s="13"/>
      <c r="E3" s="13">
        <v>1</v>
      </c>
      <c r="F3" s="14"/>
      <c r="G3" s="13">
        <v>2</v>
      </c>
      <c r="H3" s="13">
        <v>3</v>
      </c>
      <c r="I3" s="15" t="s">
        <v>28</v>
      </c>
    </row>
    <row r="4" spans="1:9" ht="16.5" hidden="1" x14ac:dyDescent="0.25">
      <c r="A4" s="197"/>
      <c r="B4" s="11">
        <v>41907</v>
      </c>
      <c r="C4" s="12">
        <v>0.69791666666666663</v>
      </c>
      <c r="D4" s="13"/>
      <c r="E4" s="13">
        <v>1</v>
      </c>
      <c r="F4" s="14"/>
      <c r="G4" s="13">
        <v>3</v>
      </c>
      <c r="H4" s="13">
        <v>5</v>
      </c>
      <c r="I4" s="15" t="s">
        <v>35</v>
      </c>
    </row>
    <row r="5" spans="1:9" ht="16.5" hidden="1" x14ac:dyDescent="0.25">
      <c r="A5" s="197"/>
      <c r="B5" s="11">
        <v>41914</v>
      </c>
      <c r="C5" s="12">
        <v>0.69791666666666663</v>
      </c>
      <c r="D5" s="13"/>
      <c r="E5" s="13">
        <v>1</v>
      </c>
      <c r="F5" s="14"/>
      <c r="G5" s="13">
        <v>0</v>
      </c>
      <c r="H5" s="13">
        <v>4</v>
      </c>
      <c r="I5" s="15" t="s">
        <v>25</v>
      </c>
    </row>
    <row r="6" spans="1:9" ht="16.5" hidden="1" x14ac:dyDescent="0.25">
      <c r="A6" s="197"/>
      <c r="B6" s="11">
        <v>41921</v>
      </c>
      <c r="C6" s="12">
        <v>0.73958333333333337</v>
      </c>
      <c r="D6" s="13">
        <v>1</v>
      </c>
      <c r="E6" s="13"/>
      <c r="F6" s="14"/>
      <c r="G6" s="13">
        <v>4</v>
      </c>
      <c r="H6" s="13">
        <v>2</v>
      </c>
      <c r="I6" s="15" t="s">
        <v>26</v>
      </c>
    </row>
    <row r="7" spans="1:9" ht="16.5" hidden="1" x14ac:dyDescent="0.25">
      <c r="A7" s="197"/>
      <c r="B7" s="11">
        <v>41928</v>
      </c>
      <c r="C7" s="12">
        <v>0.78125</v>
      </c>
      <c r="D7" s="13">
        <v>1</v>
      </c>
      <c r="E7" s="13"/>
      <c r="F7" s="14"/>
      <c r="G7" s="13">
        <v>10</v>
      </c>
      <c r="H7" s="13">
        <v>2</v>
      </c>
      <c r="I7" s="15" t="s">
        <v>34</v>
      </c>
    </row>
    <row r="8" spans="1:9" ht="16.5" hidden="1" x14ac:dyDescent="0.25">
      <c r="A8" s="197"/>
      <c r="B8" s="11">
        <v>41935</v>
      </c>
      <c r="C8" s="12">
        <v>0.69791666666666663</v>
      </c>
      <c r="D8" s="13"/>
      <c r="E8" s="13"/>
      <c r="F8" s="13">
        <v>1</v>
      </c>
      <c r="G8" s="13">
        <v>4</v>
      </c>
      <c r="H8" s="13">
        <v>4</v>
      </c>
      <c r="I8" s="15" t="s">
        <v>28</v>
      </c>
    </row>
    <row r="9" spans="1:9" ht="16.5" hidden="1" x14ac:dyDescent="0.25">
      <c r="A9" s="197"/>
      <c r="B9" s="11">
        <v>41942</v>
      </c>
      <c r="C9" s="12">
        <v>0.73958333333333337</v>
      </c>
      <c r="D9" s="13">
        <v>1</v>
      </c>
      <c r="E9" s="13"/>
      <c r="F9" s="14"/>
      <c r="G9" s="13">
        <v>6</v>
      </c>
      <c r="H9" s="13">
        <v>3</v>
      </c>
      <c r="I9" s="15" t="s">
        <v>35</v>
      </c>
    </row>
    <row r="10" spans="1:9" ht="16.5" hidden="1" x14ac:dyDescent="0.25">
      <c r="A10" s="197"/>
      <c r="B10" s="11">
        <v>41949</v>
      </c>
      <c r="C10" s="12">
        <v>0.73958333333333337</v>
      </c>
      <c r="D10" s="13"/>
      <c r="E10" s="13">
        <v>1</v>
      </c>
      <c r="F10" s="14"/>
      <c r="G10" s="13">
        <v>3</v>
      </c>
      <c r="H10" s="13">
        <v>4</v>
      </c>
      <c r="I10" s="15" t="s">
        <v>25</v>
      </c>
    </row>
    <row r="11" spans="1:9" ht="16.5" hidden="1" x14ac:dyDescent="0.25">
      <c r="A11" s="197"/>
      <c r="B11" s="11">
        <v>41956</v>
      </c>
      <c r="C11" s="12">
        <v>0.78125</v>
      </c>
      <c r="D11" s="13"/>
      <c r="E11" s="13">
        <v>1</v>
      </c>
      <c r="F11" s="14"/>
      <c r="G11" s="13">
        <v>4</v>
      </c>
      <c r="H11" s="13">
        <v>7</v>
      </c>
      <c r="I11" s="15" t="s">
        <v>26</v>
      </c>
    </row>
    <row r="12" spans="1:9" ht="16.5" hidden="1" x14ac:dyDescent="0.25">
      <c r="A12" s="197"/>
      <c r="B12" s="11">
        <v>41963</v>
      </c>
      <c r="C12" s="12">
        <v>0.69791666666666663</v>
      </c>
      <c r="D12" s="13"/>
      <c r="E12" s="13">
        <v>1</v>
      </c>
      <c r="F12" s="14"/>
      <c r="G12" s="13">
        <v>3</v>
      </c>
      <c r="H12" s="13">
        <v>7</v>
      </c>
      <c r="I12" s="15" t="s">
        <v>34</v>
      </c>
    </row>
    <row r="13" spans="1:9" ht="16.5" hidden="1" x14ac:dyDescent="0.25">
      <c r="A13" s="197"/>
      <c r="B13" s="11">
        <v>41970</v>
      </c>
      <c r="C13" s="12">
        <v>0.73958333333333337</v>
      </c>
      <c r="D13" s="13">
        <v>1</v>
      </c>
      <c r="E13" s="13"/>
      <c r="F13" s="14"/>
      <c r="G13" s="13">
        <v>6</v>
      </c>
      <c r="H13" s="13">
        <v>4</v>
      </c>
      <c r="I13" s="15" t="s">
        <v>28</v>
      </c>
    </row>
    <row r="14" spans="1:9" ht="16.5" hidden="1" x14ac:dyDescent="0.25">
      <c r="A14" s="197"/>
      <c r="B14" s="11">
        <v>41977</v>
      </c>
      <c r="C14" s="12">
        <v>0.78125</v>
      </c>
      <c r="D14" s="13"/>
      <c r="E14" s="13">
        <v>1</v>
      </c>
      <c r="F14" s="14"/>
      <c r="G14" s="13">
        <v>2</v>
      </c>
      <c r="H14" s="13">
        <v>3</v>
      </c>
      <c r="I14" s="15" t="s">
        <v>35</v>
      </c>
    </row>
    <row r="15" spans="1:9" ht="16.5" hidden="1" x14ac:dyDescent="0.25">
      <c r="A15" s="197"/>
      <c r="B15" s="11">
        <v>41991</v>
      </c>
      <c r="C15" s="12">
        <v>0.69791666666666663</v>
      </c>
      <c r="D15" s="13">
        <v>1</v>
      </c>
      <c r="E15" s="13"/>
      <c r="F15" s="14"/>
      <c r="G15" s="13">
        <v>8</v>
      </c>
      <c r="H15" s="13">
        <v>7</v>
      </c>
      <c r="I15" s="15" t="s">
        <v>26</v>
      </c>
    </row>
    <row r="16" spans="1:9" ht="16.5" hidden="1" x14ac:dyDescent="0.25">
      <c r="A16" s="197"/>
      <c r="B16" s="11">
        <v>42012</v>
      </c>
      <c r="C16" s="12">
        <v>0.73958333333333337</v>
      </c>
      <c r="D16" s="13"/>
      <c r="E16" s="13"/>
      <c r="F16" s="13">
        <v>1</v>
      </c>
      <c r="G16" s="13">
        <v>3</v>
      </c>
      <c r="H16" s="13">
        <v>3</v>
      </c>
      <c r="I16" s="15" t="s">
        <v>34</v>
      </c>
    </row>
    <row r="17" spans="1:9" ht="16.5" hidden="1" x14ac:dyDescent="0.25">
      <c r="A17" s="197"/>
      <c r="B17" s="11">
        <v>42019</v>
      </c>
      <c r="C17" s="12">
        <v>0.78125</v>
      </c>
      <c r="D17" s="13">
        <v>1</v>
      </c>
      <c r="E17" s="13"/>
      <c r="F17" s="14"/>
      <c r="G17" s="13">
        <v>8</v>
      </c>
      <c r="H17" s="13">
        <v>2</v>
      </c>
      <c r="I17" s="15" t="s">
        <v>28</v>
      </c>
    </row>
    <row r="18" spans="1:9" ht="16.5" hidden="1" x14ac:dyDescent="0.25">
      <c r="A18" s="197"/>
      <c r="B18" s="11">
        <v>42026</v>
      </c>
      <c r="C18" s="12">
        <v>0.69791666666666663</v>
      </c>
      <c r="D18" s="13"/>
      <c r="E18" s="13">
        <v>1</v>
      </c>
      <c r="F18" s="14"/>
      <c r="G18" s="13">
        <v>2</v>
      </c>
      <c r="H18" s="13">
        <v>9</v>
      </c>
      <c r="I18" s="15" t="s">
        <v>35</v>
      </c>
    </row>
    <row r="19" spans="1:9" ht="16.5" hidden="1" x14ac:dyDescent="0.25">
      <c r="A19" s="197"/>
      <c r="B19" s="11">
        <v>42033</v>
      </c>
      <c r="C19" s="12">
        <v>0.69791666666666663</v>
      </c>
      <c r="D19" s="13">
        <v>1</v>
      </c>
      <c r="E19" s="13"/>
      <c r="F19" s="14"/>
      <c r="G19" s="13">
        <v>7</v>
      </c>
      <c r="H19" s="13">
        <v>5</v>
      </c>
      <c r="I19" s="15" t="s">
        <v>25</v>
      </c>
    </row>
    <row r="20" spans="1:9" ht="16.5" hidden="1" x14ac:dyDescent="0.25">
      <c r="A20" s="197"/>
      <c r="B20" s="11">
        <v>42040</v>
      </c>
      <c r="C20" s="12">
        <v>0.73958333333333337</v>
      </c>
      <c r="D20" s="13"/>
      <c r="E20" s="13">
        <v>1</v>
      </c>
      <c r="F20" s="14"/>
      <c r="G20" s="13">
        <v>1</v>
      </c>
      <c r="H20" s="13">
        <v>3</v>
      </c>
      <c r="I20" s="15" t="s">
        <v>26</v>
      </c>
    </row>
    <row r="21" spans="1:9" ht="16.5" hidden="1" x14ac:dyDescent="0.25">
      <c r="A21" s="197"/>
      <c r="B21" s="11">
        <v>42047</v>
      </c>
      <c r="C21" s="12">
        <v>0.78125</v>
      </c>
      <c r="D21" s="13"/>
      <c r="E21" s="13">
        <v>1</v>
      </c>
      <c r="F21" s="14"/>
      <c r="G21" s="13">
        <v>6</v>
      </c>
      <c r="H21" s="13">
        <v>15</v>
      </c>
      <c r="I21" s="15" t="s">
        <v>34</v>
      </c>
    </row>
    <row r="22" spans="1:9" ht="16.5" hidden="1" x14ac:dyDescent="0.25">
      <c r="A22" s="197"/>
      <c r="B22" s="11">
        <v>42054</v>
      </c>
      <c r="C22" s="12">
        <v>0.73958333333333337</v>
      </c>
      <c r="D22" s="13"/>
      <c r="E22" s="13"/>
      <c r="F22" s="13">
        <v>1</v>
      </c>
      <c r="G22" s="13">
        <v>5</v>
      </c>
      <c r="H22" s="13">
        <v>5</v>
      </c>
      <c r="I22" s="15" t="s">
        <v>28</v>
      </c>
    </row>
    <row r="23" spans="1:9" ht="16.5" hidden="1" x14ac:dyDescent="0.25">
      <c r="A23" s="197"/>
      <c r="B23" s="11">
        <v>42061</v>
      </c>
      <c r="C23" s="12">
        <v>0.78125</v>
      </c>
      <c r="D23" s="13">
        <v>1</v>
      </c>
      <c r="E23" s="13"/>
      <c r="F23" s="14"/>
      <c r="G23" s="13">
        <v>5</v>
      </c>
      <c r="H23" s="13">
        <v>4</v>
      </c>
      <c r="I23" s="15" t="s">
        <v>35</v>
      </c>
    </row>
    <row r="24" spans="1:9" ht="17.25" hidden="1" thickBot="1" x14ac:dyDescent="0.3">
      <c r="A24" s="198"/>
      <c r="B24" s="16">
        <v>42068</v>
      </c>
      <c r="C24" s="17">
        <v>0.69791666666666663</v>
      </c>
      <c r="D24" s="18">
        <v>1</v>
      </c>
      <c r="E24" s="18"/>
      <c r="F24" s="19"/>
      <c r="G24" s="18">
        <v>1</v>
      </c>
      <c r="H24" s="18">
        <v>0</v>
      </c>
      <c r="I24" s="20" t="s">
        <v>25</v>
      </c>
    </row>
    <row r="25" spans="1:9" ht="21" thickBot="1" x14ac:dyDescent="0.3">
      <c r="A25" s="21" t="s">
        <v>36</v>
      </c>
      <c r="B25" s="22" t="s">
        <v>19</v>
      </c>
      <c r="C25" s="23" t="s">
        <v>30</v>
      </c>
      <c r="D25" s="24">
        <f>SUM(D2:D24)</f>
        <v>10</v>
      </c>
      <c r="E25" s="24">
        <f>SUM(E2:E24)</f>
        <v>10</v>
      </c>
      <c r="F25" s="24">
        <f>SUM(F2:F24)</f>
        <v>3</v>
      </c>
      <c r="G25" s="24">
        <f>SUM(G2:G24)</f>
        <v>99</v>
      </c>
      <c r="H25" s="24">
        <f>SUM(H2:H24)</f>
        <v>104</v>
      </c>
      <c r="I25" s="25">
        <f>SUM(D25)/SUM(E25+D25)</f>
        <v>0.5</v>
      </c>
    </row>
    <row r="26" spans="1:9" ht="16.5" hidden="1" x14ac:dyDescent="0.25">
      <c r="A26" s="196" t="s">
        <v>37</v>
      </c>
      <c r="B26" s="7">
        <v>42264</v>
      </c>
      <c r="C26" s="8">
        <v>0.73958333333333337</v>
      </c>
      <c r="D26" s="9">
        <v>1</v>
      </c>
      <c r="E26" s="9"/>
      <c r="F26" s="26"/>
      <c r="G26" s="9">
        <v>5</v>
      </c>
      <c r="H26" s="9">
        <v>1</v>
      </c>
      <c r="I26" s="10" t="s">
        <v>34</v>
      </c>
    </row>
    <row r="27" spans="1:9" ht="16.5" hidden="1" x14ac:dyDescent="0.25">
      <c r="A27" s="197"/>
      <c r="B27" s="11">
        <v>42271</v>
      </c>
      <c r="C27" s="12">
        <v>0.78125</v>
      </c>
      <c r="D27" s="13">
        <v>1</v>
      </c>
      <c r="E27" s="13"/>
      <c r="F27" s="14"/>
      <c r="G27" s="13">
        <v>6</v>
      </c>
      <c r="H27" s="13">
        <v>3</v>
      </c>
      <c r="I27" s="15" t="s">
        <v>28</v>
      </c>
    </row>
    <row r="28" spans="1:9" ht="16.5" hidden="1" x14ac:dyDescent="0.25">
      <c r="A28" s="197"/>
      <c r="B28" s="11">
        <v>42278</v>
      </c>
      <c r="C28" s="12">
        <v>0.69791666666666663</v>
      </c>
      <c r="D28" s="13"/>
      <c r="E28" s="13">
        <v>1</v>
      </c>
      <c r="F28" s="14"/>
      <c r="G28" s="13">
        <v>2</v>
      </c>
      <c r="H28" s="13">
        <v>4</v>
      </c>
      <c r="I28" s="15" t="s">
        <v>35</v>
      </c>
    </row>
    <row r="29" spans="1:9" ht="16.5" hidden="1" x14ac:dyDescent="0.25">
      <c r="A29" s="197"/>
      <c r="B29" s="11">
        <v>42285</v>
      </c>
      <c r="C29" s="12">
        <v>0.69791666666666663</v>
      </c>
      <c r="D29" s="13">
        <v>1</v>
      </c>
      <c r="E29" s="13"/>
      <c r="F29" s="14"/>
      <c r="G29" s="13">
        <v>5</v>
      </c>
      <c r="H29" s="13">
        <v>2</v>
      </c>
      <c r="I29" s="15" t="s">
        <v>25</v>
      </c>
    </row>
    <row r="30" spans="1:9" ht="16.5" hidden="1" x14ac:dyDescent="0.25">
      <c r="A30" s="197"/>
      <c r="B30" s="11">
        <v>42292</v>
      </c>
      <c r="C30" s="12">
        <v>0.73958333333333337</v>
      </c>
      <c r="D30" s="13">
        <v>1</v>
      </c>
      <c r="E30" s="13"/>
      <c r="F30" s="14"/>
      <c r="G30" s="13">
        <v>4</v>
      </c>
      <c r="H30" s="13">
        <v>2</v>
      </c>
      <c r="I30" s="15" t="s">
        <v>26</v>
      </c>
    </row>
    <row r="31" spans="1:9" ht="16.5" hidden="1" x14ac:dyDescent="0.25">
      <c r="A31" s="197"/>
      <c r="B31" s="11">
        <v>42299</v>
      </c>
      <c r="C31" s="12">
        <v>0.78125</v>
      </c>
      <c r="D31" s="13"/>
      <c r="E31" s="13">
        <v>1</v>
      </c>
      <c r="F31" s="14"/>
      <c r="G31" s="13">
        <v>4</v>
      </c>
      <c r="H31" s="13">
        <v>7</v>
      </c>
      <c r="I31" s="15" t="s">
        <v>34</v>
      </c>
    </row>
    <row r="32" spans="1:9" ht="16.5" hidden="1" x14ac:dyDescent="0.25">
      <c r="A32" s="197"/>
      <c r="B32" s="11">
        <v>42306</v>
      </c>
      <c r="C32" s="12">
        <v>0.69791666666666663</v>
      </c>
      <c r="D32" s="13"/>
      <c r="E32" s="13">
        <v>1</v>
      </c>
      <c r="F32" s="14"/>
      <c r="G32" s="13">
        <v>5</v>
      </c>
      <c r="H32" s="13">
        <v>7</v>
      </c>
      <c r="I32" s="15" t="s">
        <v>28</v>
      </c>
    </row>
    <row r="33" spans="1:9" ht="16.5" hidden="1" x14ac:dyDescent="0.25">
      <c r="A33" s="197"/>
      <c r="B33" s="11">
        <v>42313</v>
      </c>
      <c r="C33" s="12">
        <v>0.73958333333333337</v>
      </c>
      <c r="D33" s="13"/>
      <c r="E33" s="13">
        <v>1</v>
      </c>
      <c r="F33" s="14"/>
      <c r="G33" s="13">
        <v>3</v>
      </c>
      <c r="H33" s="13">
        <v>5</v>
      </c>
      <c r="I33" s="15" t="s">
        <v>35</v>
      </c>
    </row>
    <row r="34" spans="1:9" ht="16.5" hidden="1" x14ac:dyDescent="0.25">
      <c r="A34" s="197"/>
      <c r="B34" s="11">
        <v>42320</v>
      </c>
      <c r="C34" s="12">
        <v>0.73958333333333337</v>
      </c>
      <c r="D34" s="13"/>
      <c r="E34" s="13">
        <v>1</v>
      </c>
      <c r="F34" s="14"/>
      <c r="G34" s="13">
        <v>3</v>
      </c>
      <c r="H34" s="13">
        <v>4</v>
      </c>
      <c r="I34" s="15" t="s">
        <v>25</v>
      </c>
    </row>
    <row r="35" spans="1:9" ht="16.5" hidden="1" x14ac:dyDescent="0.25">
      <c r="A35" s="197"/>
      <c r="B35" s="11">
        <v>42327</v>
      </c>
      <c r="C35" s="12">
        <v>0.78125</v>
      </c>
      <c r="D35" s="13">
        <v>1</v>
      </c>
      <c r="E35" s="13"/>
      <c r="F35" s="14"/>
      <c r="G35" s="13">
        <v>7</v>
      </c>
      <c r="H35" s="13">
        <v>3</v>
      </c>
      <c r="I35" s="15" t="s">
        <v>26</v>
      </c>
    </row>
    <row r="36" spans="1:9" ht="16.5" hidden="1" x14ac:dyDescent="0.25">
      <c r="A36" s="197"/>
      <c r="B36" s="11">
        <v>42334</v>
      </c>
      <c r="C36" s="12">
        <v>0.69791666666666663</v>
      </c>
      <c r="D36" s="13"/>
      <c r="E36" s="13">
        <v>1</v>
      </c>
      <c r="F36" s="14"/>
      <c r="G36" s="13">
        <v>3</v>
      </c>
      <c r="H36" s="13">
        <v>4</v>
      </c>
      <c r="I36" s="15" t="s">
        <v>34</v>
      </c>
    </row>
    <row r="37" spans="1:9" ht="16.5" hidden="1" x14ac:dyDescent="0.25">
      <c r="A37" s="197"/>
      <c r="B37" s="11">
        <v>42341</v>
      </c>
      <c r="C37" s="12">
        <v>0.73958333333333337</v>
      </c>
      <c r="D37" s="13"/>
      <c r="E37" s="13">
        <v>1</v>
      </c>
      <c r="F37" s="14"/>
      <c r="G37" s="13">
        <v>5</v>
      </c>
      <c r="H37" s="13">
        <v>7</v>
      </c>
      <c r="I37" s="15" t="s">
        <v>28</v>
      </c>
    </row>
    <row r="38" spans="1:9" ht="16.5" hidden="1" x14ac:dyDescent="0.25">
      <c r="A38" s="197"/>
      <c r="B38" s="11">
        <v>42348</v>
      </c>
      <c r="C38" s="12">
        <v>0.78125</v>
      </c>
      <c r="D38" s="13">
        <v>1</v>
      </c>
      <c r="E38" s="13"/>
      <c r="F38" s="14"/>
      <c r="G38" s="13">
        <v>6</v>
      </c>
      <c r="H38" s="13">
        <v>2</v>
      </c>
      <c r="I38" s="15" t="s">
        <v>35</v>
      </c>
    </row>
    <row r="39" spans="1:9" ht="16.5" hidden="1" x14ac:dyDescent="0.25">
      <c r="A39" s="197"/>
      <c r="B39" s="11">
        <v>42355</v>
      </c>
      <c r="C39" s="12">
        <v>0.78125</v>
      </c>
      <c r="D39" s="13">
        <v>1</v>
      </c>
      <c r="E39" s="13"/>
      <c r="F39" s="14"/>
      <c r="G39" s="13">
        <v>6</v>
      </c>
      <c r="H39" s="13">
        <v>3</v>
      </c>
      <c r="I39" s="15" t="s">
        <v>25</v>
      </c>
    </row>
    <row r="40" spans="1:9" ht="16.5" hidden="1" x14ac:dyDescent="0.25">
      <c r="A40" s="197"/>
      <c r="B40" s="11">
        <v>42376</v>
      </c>
      <c r="C40" s="12">
        <v>0.69791666666666663</v>
      </c>
      <c r="D40" s="13"/>
      <c r="E40" s="13"/>
      <c r="F40" s="13">
        <v>1</v>
      </c>
      <c r="G40" s="13">
        <v>4</v>
      </c>
      <c r="H40" s="13">
        <v>4</v>
      </c>
      <c r="I40" s="15" t="s">
        <v>26</v>
      </c>
    </row>
    <row r="41" spans="1:9" ht="16.5" hidden="1" x14ac:dyDescent="0.25">
      <c r="A41" s="197"/>
      <c r="B41" s="11">
        <v>42383</v>
      </c>
      <c r="C41" s="12">
        <v>0.73958333333333337</v>
      </c>
      <c r="D41" s="13"/>
      <c r="E41" s="13"/>
      <c r="F41" s="13">
        <v>1</v>
      </c>
      <c r="G41" s="13">
        <v>5</v>
      </c>
      <c r="H41" s="13">
        <v>5</v>
      </c>
      <c r="I41" s="15" t="s">
        <v>34</v>
      </c>
    </row>
    <row r="42" spans="1:9" ht="16.5" hidden="1" x14ac:dyDescent="0.25">
      <c r="A42" s="197"/>
      <c r="B42" s="11">
        <v>42390</v>
      </c>
      <c r="C42" s="12">
        <v>0.78125</v>
      </c>
      <c r="D42" s="13"/>
      <c r="E42" s="13">
        <v>1</v>
      </c>
      <c r="F42" s="14"/>
      <c r="G42" s="13">
        <v>4</v>
      </c>
      <c r="H42" s="13">
        <v>6</v>
      </c>
      <c r="I42" s="15" t="s">
        <v>28</v>
      </c>
    </row>
    <row r="43" spans="1:9" ht="16.5" hidden="1" x14ac:dyDescent="0.25">
      <c r="A43" s="197"/>
      <c r="B43" s="11">
        <v>42397</v>
      </c>
      <c r="C43" s="12">
        <v>0.69791666666666663</v>
      </c>
      <c r="D43" s="13"/>
      <c r="E43" s="13">
        <v>1</v>
      </c>
      <c r="F43" s="14"/>
      <c r="G43" s="13">
        <v>1</v>
      </c>
      <c r="H43" s="13">
        <v>8</v>
      </c>
      <c r="I43" s="15" t="s">
        <v>35</v>
      </c>
    </row>
    <row r="44" spans="1:9" ht="16.5" hidden="1" x14ac:dyDescent="0.25">
      <c r="A44" s="197"/>
      <c r="B44" s="11">
        <v>42404</v>
      </c>
      <c r="C44" s="12">
        <v>0.69791666666666663</v>
      </c>
      <c r="D44" s="13">
        <v>1</v>
      </c>
      <c r="E44" s="13"/>
      <c r="F44" s="14"/>
      <c r="G44" s="13">
        <v>4</v>
      </c>
      <c r="H44" s="13">
        <v>1</v>
      </c>
      <c r="I44" s="15" t="s">
        <v>25</v>
      </c>
    </row>
    <row r="45" spans="1:9" ht="16.5" hidden="1" x14ac:dyDescent="0.25">
      <c r="A45" s="197"/>
      <c r="B45" s="11">
        <v>42411</v>
      </c>
      <c r="C45" s="12">
        <v>0.73958333333333337</v>
      </c>
      <c r="D45" s="13"/>
      <c r="E45" s="13">
        <v>1</v>
      </c>
      <c r="F45" s="14"/>
      <c r="G45" s="13">
        <v>0</v>
      </c>
      <c r="H45" s="13">
        <v>1</v>
      </c>
      <c r="I45" s="15" t="s">
        <v>26</v>
      </c>
    </row>
    <row r="46" spans="1:9" ht="16.5" hidden="1" x14ac:dyDescent="0.25">
      <c r="A46" s="197"/>
      <c r="B46" s="11">
        <v>42418</v>
      </c>
      <c r="C46" s="12">
        <v>0.78125</v>
      </c>
      <c r="D46" s="13">
        <v>1</v>
      </c>
      <c r="E46" s="13"/>
      <c r="F46" s="14"/>
      <c r="G46" s="13">
        <v>6</v>
      </c>
      <c r="H46" s="13">
        <v>3</v>
      </c>
      <c r="I46" s="15" t="s">
        <v>34</v>
      </c>
    </row>
    <row r="47" spans="1:9" ht="16.5" hidden="1" x14ac:dyDescent="0.25">
      <c r="A47" s="197"/>
      <c r="B47" s="11">
        <v>42425</v>
      </c>
      <c r="C47" s="12">
        <v>0.73958333333333337</v>
      </c>
      <c r="D47" s="13"/>
      <c r="E47" s="13">
        <v>1</v>
      </c>
      <c r="F47" s="14"/>
      <c r="G47" s="13">
        <v>2</v>
      </c>
      <c r="H47" s="13">
        <v>3</v>
      </c>
      <c r="I47" s="15" t="s">
        <v>28</v>
      </c>
    </row>
    <row r="48" spans="1:9" ht="17.25" hidden="1" thickBot="1" x14ac:dyDescent="0.3">
      <c r="A48" s="198"/>
      <c r="B48" s="16">
        <v>42432</v>
      </c>
      <c r="C48" s="17">
        <v>0.78125</v>
      </c>
      <c r="D48" s="18"/>
      <c r="E48" s="18">
        <v>1</v>
      </c>
      <c r="F48" s="19"/>
      <c r="G48" s="18">
        <v>3</v>
      </c>
      <c r="H48" s="18">
        <v>4</v>
      </c>
      <c r="I48" s="20" t="s">
        <v>35</v>
      </c>
    </row>
    <row r="49" spans="1:9" ht="21" thickBot="1" x14ac:dyDescent="0.3">
      <c r="A49" s="21" t="s">
        <v>37</v>
      </c>
      <c r="B49" s="22" t="s">
        <v>19</v>
      </c>
      <c r="C49" s="23" t="s">
        <v>30</v>
      </c>
      <c r="D49" s="24">
        <f>SUM(D26:D48)</f>
        <v>9</v>
      </c>
      <c r="E49" s="24">
        <f>SUM(E26:E48)</f>
        <v>12</v>
      </c>
      <c r="F49" s="24">
        <f>SUM(F26:F48)</f>
        <v>2</v>
      </c>
      <c r="G49" s="24">
        <f>SUM(G26:G48)</f>
        <v>93</v>
      </c>
      <c r="H49" s="24">
        <f>SUM(H26:H48)</f>
        <v>89</v>
      </c>
      <c r="I49" s="25">
        <f>SUM(D49)/SUM(E49+D49)</f>
        <v>0.42857142857142855</v>
      </c>
    </row>
    <row r="50" spans="1:9" ht="16.5" hidden="1" x14ac:dyDescent="0.25">
      <c r="A50" s="196" t="s">
        <v>38</v>
      </c>
      <c r="B50" s="7">
        <v>42628</v>
      </c>
      <c r="C50" s="8">
        <v>0.73958333333333337</v>
      </c>
      <c r="D50" s="9">
        <v>1</v>
      </c>
      <c r="E50" s="9"/>
      <c r="F50" s="26"/>
      <c r="G50" s="9">
        <v>6</v>
      </c>
      <c r="H50" s="9">
        <v>4</v>
      </c>
      <c r="I50" s="10" t="s">
        <v>48</v>
      </c>
    </row>
    <row r="51" spans="1:9" ht="16.5" hidden="1" x14ac:dyDescent="0.25">
      <c r="A51" s="197"/>
      <c r="B51" s="11">
        <v>42635</v>
      </c>
      <c r="C51" s="12">
        <v>0.78125</v>
      </c>
      <c r="D51" s="13">
        <v>1</v>
      </c>
      <c r="E51" s="13"/>
      <c r="F51" s="14"/>
      <c r="G51" s="13">
        <v>7</v>
      </c>
      <c r="H51" s="13">
        <v>1</v>
      </c>
      <c r="I51" s="15" t="s">
        <v>28</v>
      </c>
    </row>
    <row r="52" spans="1:9" ht="16.5" hidden="1" x14ac:dyDescent="0.25">
      <c r="A52" s="197"/>
      <c r="B52" s="11">
        <v>42642</v>
      </c>
      <c r="C52" s="12">
        <v>0.69791666666666663</v>
      </c>
      <c r="D52" s="13"/>
      <c r="E52" s="13">
        <v>1</v>
      </c>
      <c r="F52" s="14"/>
      <c r="G52" s="13">
        <v>4</v>
      </c>
      <c r="H52" s="13">
        <v>6</v>
      </c>
      <c r="I52" s="15" t="s">
        <v>35</v>
      </c>
    </row>
    <row r="53" spans="1:9" ht="16.5" hidden="1" x14ac:dyDescent="0.25">
      <c r="A53" s="197"/>
      <c r="B53" s="11">
        <v>42649</v>
      </c>
      <c r="C53" s="12">
        <v>0.69791666666666663</v>
      </c>
      <c r="D53" s="13"/>
      <c r="E53" s="13">
        <v>1</v>
      </c>
      <c r="F53" s="14"/>
      <c r="G53" s="13">
        <v>0</v>
      </c>
      <c r="H53" s="13">
        <v>6</v>
      </c>
      <c r="I53" s="15" t="s">
        <v>63</v>
      </c>
    </row>
    <row r="54" spans="1:9" ht="16.5" hidden="1" x14ac:dyDescent="0.25">
      <c r="A54" s="197"/>
      <c r="B54" s="11">
        <v>42656</v>
      </c>
      <c r="C54" s="12">
        <v>0.73958333333333337</v>
      </c>
      <c r="D54" s="13"/>
      <c r="E54" s="13">
        <v>1</v>
      </c>
      <c r="F54" s="14"/>
      <c r="G54" s="13">
        <v>5</v>
      </c>
      <c r="H54" s="13">
        <v>7</v>
      </c>
      <c r="I54" s="15" t="s">
        <v>40</v>
      </c>
    </row>
    <row r="55" spans="1:9" ht="16.5" hidden="1" x14ac:dyDescent="0.25">
      <c r="A55" s="197"/>
      <c r="B55" s="11">
        <v>42663</v>
      </c>
      <c r="C55" s="12">
        <v>0.78125</v>
      </c>
      <c r="D55" s="13"/>
      <c r="E55" s="13">
        <v>1</v>
      </c>
      <c r="F55" s="14"/>
      <c r="G55" s="13">
        <v>2</v>
      </c>
      <c r="H55" s="13">
        <v>8</v>
      </c>
      <c r="I55" s="15" t="s">
        <v>48</v>
      </c>
    </row>
    <row r="56" spans="1:9" ht="16.5" hidden="1" x14ac:dyDescent="0.25">
      <c r="A56" s="197"/>
      <c r="B56" s="11">
        <v>42670</v>
      </c>
      <c r="C56" s="12">
        <v>0.69791666666666663</v>
      </c>
      <c r="D56" s="13"/>
      <c r="E56" s="13">
        <v>1</v>
      </c>
      <c r="F56" s="14"/>
      <c r="G56" s="13">
        <v>4</v>
      </c>
      <c r="H56" s="13">
        <v>8</v>
      </c>
      <c r="I56" s="15" t="s">
        <v>28</v>
      </c>
    </row>
    <row r="57" spans="1:9" ht="16.5" hidden="1" x14ac:dyDescent="0.25">
      <c r="A57" s="197"/>
      <c r="B57" s="11">
        <v>42677</v>
      </c>
      <c r="C57" s="12">
        <v>0.73958333333333337</v>
      </c>
      <c r="D57" s="13"/>
      <c r="E57" s="13"/>
      <c r="F57" s="13">
        <v>1</v>
      </c>
      <c r="G57" s="13">
        <v>1</v>
      </c>
      <c r="H57" s="13">
        <v>1</v>
      </c>
      <c r="I57" s="15" t="s">
        <v>35</v>
      </c>
    </row>
    <row r="58" spans="1:9" ht="16.5" hidden="1" x14ac:dyDescent="0.25">
      <c r="A58" s="197"/>
      <c r="B58" s="11">
        <v>42684</v>
      </c>
      <c r="C58" s="12">
        <v>0.73958333333333337</v>
      </c>
      <c r="D58" s="13">
        <v>1</v>
      </c>
      <c r="E58" s="13"/>
      <c r="F58" s="14"/>
      <c r="G58" s="13">
        <v>4</v>
      </c>
      <c r="H58" s="13">
        <v>0</v>
      </c>
      <c r="I58" s="15" t="s">
        <v>63</v>
      </c>
    </row>
    <row r="59" spans="1:9" ht="16.5" hidden="1" x14ac:dyDescent="0.25">
      <c r="A59" s="197"/>
      <c r="B59" s="11">
        <v>42691</v>
      </c>
      <c r="C59" s="12">
        <v>0.78125</v>
      </c>
      <c r="D59" s="13"/>
      <c r="E59" s="13"/>
      <c r="F59" s="13">
        <v>1</v>
      </c>
      <c r="G59" s="13">
        <v>3</v>
      </c>
      <c r="H59" s="13">
        <v>3</v>
      </c>
      <c r="I59" s="15" t="s">
        <v>40</v>
      </c>
    </row>
    <row r="60" spans="1:9" ht="16.5" hidden="1" x14ac:dyDescent="0.25">
      <c r="A60" s="197"/>
      <c r="B60" s="11">
        <v>42698</v>
      </c>
      <c r="C60" s="12">
        <v>0.69791666666666663</v>
      </c>
      <c r="D60" s="13"/>
      <c r="E60" s="13">
        <v>1</v>
      </c>
      <c r="F60" s="14"/>
      <c r="G60" s="13">
        <v>0</v>
      </c>
      <c r="H60" s="13">
        <v>7</v>
      </c>
      <c r="I60" s="15" t="s">
        <v>48</v>
      </c>
    </row>
    <row r="61" spans="1:9" ht="16.5" hidden="1" x14ac:dyDescent="0.25">
      <c r="A61" s="197"/>
      <c r="B61" s="11">
        <v>42705</v>
      </c>
      <c r="C61" s="12">
        <v>0.73958333333333337</v>
      </c>
      <c r="D61" s="13"/>
      <c r="E61" s="13"/>
      <c r="F61" s="13">
        <v>1</v>
      </c>
      <c r="G61" s="13">
        <v>8</v>
      </c>
      <c r="H61" s="13">
        <v>8</v>
      </c>
      <c r="I61" s="15" t="s">
        <v>28</v>
      </c>
    </row>
    <row r="62" spans="1:9" ht="16.5" hidden="1" x14ac:dyDescent="0.25">
      <c r="A62" s="197"/>
      <c r="B62" s="11">
        <v>42712</v>
      </c>
      <c r="C62" s="12">
        <v>0.78125</v>
      </c>
      <c r="D62" s="13"/>
      <c r="E62" s="13">
        <v>1</v>
      </c>
      <c r="F62" s="14"/>
      <c r="G62" s="13">
        <v>1</v>
      </c>
      <c r="H62" s="13">
        <v>5</v>
      </c>
      <c r="I62" s="15" t="s">
        <v>35</v>
      </c>
    </row>
    <row r="63" spans="1:9" ht="16.5" hidden="1" x14ac:dyDescent="0.25">
      <c r="A63" s="197"/>
      <c r="B63" s="11">
        <v>42740</v>
      </c>
      <c r="C63" s="12">
        <v>0.69791666666666663</v>
      </c>
      <c r="D63" s="13"/>
      <c r="E63" s="13"/>
      <c r="F63" s="13">
        <v>1</v>
      </c>
      <c r="G63" s="13">
        <v>6</v>
      </c>
      <c r="H63" s="13">
        <v>6</v>
      </c>
      <c r="I63" s="15" t="s">
        <v>40</v>
      </c>
    </row>
    <row r="64" spans="1:9" ht="16.5" hidden="1" x14ac:dyDescent="0.25">
      <c r="A64" s="197"/>
      <c r="B64" s="11">
        <v>42747</v>
      </c>
      <c r="C64" s="12">
        <v>0.73958333333333337</v>
      </c>
      <c r="D64" s="13"/>
      <c r="E64" s="13">
        <v>1</v>
      </c>
      <c r="F64" s="14"/>
      <c r="G64" s="13">
        <v>3</v>
      </c>
      <c r="H64" s="13">
        <v>5</v>
      </c>
      <c r="I64" s="15" t="s">
        <v>48</v>
      </c>
    </row>
    <row r="65" spans="1:9" ht="16.5" hidden="1" x14ac:dyDescent="0.25">
      <c r="A65" s="197"/>
      <c r="B65" s="11">
        <v>42754</v>
      </c>
      <c r="C65" s="12">
        <v>0.78125</v>
      </c>
      <c r="D65" s="13"/>
      <c r="E65" s="13">
        <v>1</v>
      </c>
      <c r="F65" s="14"/>
      <c r="G65" s="13">
        <v>3</v>
      </c>
      <c r="H65" s="13">
        <v>8</v>
      </c>
      <c r="I65" s="15" t="s">
        <v>28</v>
      </c>
    </row>
    <row r="66" spans="1:9" ht="16.5" hidden="1" x14ac:dyDescent="0.25">
      <c r="A66" s="197"/>
      <c r="B66" s="11">
        <v>42761</v>
      </c>
      <c r="C66" s="12">
        <v>0.69791666666666663</v>
      </c>
      <c r="D66" s="13">
        <v>1</v>
      </c>
      <c r="E66" s="13"/>
      <c r="F66" s="14"/>
      <c r="G66" s="13">
        <v>7</v>
      </c>
      <c r="H66" s="13">
        <v>2</v>
      </c>
      <c r="I66" s="15" t="s">
        <v>35</v>
      </c>
    </row>
    <row r="67" spans="1:9" ht="16.5" hidden="1" x14ac:dyDescent="0.25">
      <c r="A67" s="197"/>
      <c r="B67" s="11">
        <v>42768</v>
      </c>
      <c r="C67" s="12">
        <v>0.69791666666666663</v>
      </c>
      <c r="D67" s="13"/>
      <c r="E67" s="13">
        <v>1</v>
      </c>
      <c r="F67" s="14"/>
      <c r="G67" s="13">
        <v>4</v>
      </c>
      <c r="H67" s="13">
        <v>7</v>
      </c>
      <c r="I67" s="15" t="s">
        <v>63</v>
      </c>
    </row>
    <row r="68" spans="1:9" ht="16.5" hidden="1" x14ac:dyDescent="0.25">
      <c r="A68" s="197"/>
      <c r="B68" s="11">
        <v>42775</v>
      </c>
      <c r="C68" s="12">
        <v>0.73958333333333337</v>
      </c>
      <c r="D68" s="13">
        <v>1</v>
      </c>
      <c r="E68" s="13"/>
      <c r="F68" s="14"/>
      <c r="G68" s="13">
        <v>9</v>
      </c>
      <c r="H68" s="13">
        <v>7</v>
      </c>
      <c r="I68" s="15" t="s">
        <v>40</v>
      </c>
    </row>
    <row r="69" spans="1:9" ht="16.5" hidden="1" x14ac:dyDescent="0.25">
      <c r="A69" s="197"/>
      <c r="B69" s="11">
        <v>42782</v>
      </c>
      <c r="C69" s="12">
        <v>0.78125</v>
      </c>
      <c r="D69" s="13"/>
      <c r="E69" s="13">
        <v>1</v>
      </c>
      <c r="F69" s="14"/>
      <c r="G69" s="13">
        <v>4</v>
      </c>
      <c r="H69" s="13">
        <v>10</v>
      </c>
      <c r="I69" s="15" t="s">
        <v>48</v>
      </c>
    </row>
    <row r="70" spans="1:9" ht="16.5" hidden="1" x14ac:dyDescent="0.25">
      <c r="A70" s="197"/>
      <c r="B70" s="11">
        <v>42789</v>
      </c>
      <c r="C70" s="12">
        <v>0.73958333333333337</v>
      </c>
      <c r="D70" s="13">
        <v>1</v>
      </c>
      <c r="E70" s="13"/>
      <c r="F70" s="14"/>
      <c r="G70" s="13">
        <v>9</v>
      </c>
      <c r="H70" s="13">
        <v>8</v>
      </c>
      <c r="I70" s="15" t="s">
        <v>28</v>
      </c>
    </row>
    <row r="71" spans="1:9" ht="17.25" hidden="1" thickBot="1" x14ac:dyDescent="0.3">
      <c r="A71" s="198"/>
      <c r="B71" s="16">
        <v>42796</v>
      </c>
      <c r="C71" s="17">
        <v>0.78125</v>
      </c>
      <c r="D71" s="18">
        <v>1</v>
      </c>
      <c r="E71" s="18"/>
      <c r="F71" s="19"/>
      <c r="G71" s="18">
        <v>4</v>
      </c>
      <c r="H71" s="18">
        <v>1</v>
      </c>
      <c r="I71" s="20" t="s">
        <v>35</v>
      </c>
    </row>
    <row r="72" spans="1:9" ht="21" thickBot="1" x14ac:dyDescent="0.3">
      <c r="A72" s="21" t="s">
        <v>38</v>
      </c>
      <c r="B72" s="22" t="s">
        <v>19</v>
      </c>
      <c r="C72" s="23" t="s">
        <v>30</v>
      </c>
      <c r="D72" s="24">
        <f>SUM(D50:D71)</f>
        <v>7</v>
      </c>
      <c r="E72" s="24">
        <f>SUM(E50:E71)</f>
        <v>11</v>
      </c>
      <c r="F72" s="24">
        <f>SUM(F50:F71)</f>
        <v>4</v>
      </c>
      <c r="G72" s="24">
        <f>SUM(G50:G71)</f>
        <v>94</v>
      </c>
      <c r="H72" s="24">
        <f>SUM(H50:H71)</f>
        <v>118</v>
      </c>
      <c r="I72" s="25">
        <f>SUM(D72)/SUM(E72+D72)</f>
        <v>0.3888888888888889</v>
      </c>
    </row>
    <row r="73" spans="1:9" ht="16.5" hidden="1" x14ac:dyDescent="0.25">
      <c r="A73" s="196" t="s">
        <v>41</v>
      </c>
      <c r="B73" s="7">
        <v>42992</v>
      </c>
      <c r="C73" s="8">
        <v>0.73958333333333337</v>
      </c>
      <c r="D73" s="9"/>
      <c r="E73" s="9">
        <v>1</v>
      </c>
      <c r="F73" s="26"/>
      <c r="G73" s="9">
        <v>7</v>
      </c>
      <c r="H73" s="9">
        <v>10</v>
      </c>
      <c r="I73" s="10" t="s">
        <v>48</v>
      </c>
    </row>
    <row r="74" spans="1:9" ht="16.5" hidden="1" x14ac:dyDescent="0.25">
      <c r="A74" s="197"/>
      <c r="B74" s="11">
        <v>42999</v>
      </c>
      <c r="C74" s="12">
        <v>0.78125</v>
      </c>
      <c r="D74" s="13"/>
      <c r="E74" s="13"/>
      <c r="F74" s="13">
        <v>1</v>
      </c>
      <c r="G74" s="13">
        <v>3</v>
      </c>
      <c r="H74" s="13">
        <v>3</v>
      </c>
      <c r="I74" s="15" t="s">
        <v>28</v>
      </c>
    </row>
    <row r="75" spans="1:9" ht="16.5" hidden="1" x14ac:dyDescent="0.25">
      <c r="A75" s="197"/>
      <c r="B75" s="11">
        <v>43006</v>
      </c>
      <c r="C75" s="12">
        <v>0.69791666666666663</v>
      </c>
      <c r="D75" s="13">
        <v>1</v>
      </c>
      <c r="E75" s="13"/>
      <c r="F75" s="14"/>
      <c r="G75" s="13">
        <v>6</v>
      </c>
      <c r="H75" s="13">
        <v>2</v>
      </c>
      <c r="I75" s="15" t="s">
        <v>35</v>
      </c>
    </row>
    <row r="76" spans="1:9" ht="16.5" hidden="1" x14ac:dyDescent="0.25">
      <c r="A76" s="197"/>
      <c r="B76" s="11">
        <v>43013</v>
      </c>
      <c r="C76" s="12">
        <v>0.69791666666666663</v>
      </c>
      <c r="D76" s="13"/>
      <c r="E76" s="13">
        <v>1</v>
      </c>
      <c r="F76" s="14"/>
      <c r="G76" s="13">
        <v>3</v>
      </c>
      <c r="H76" s="13">
        <v>4</v>
      </c>
      <c r="I76" s="15" t="s">
        <v>63</v>
      </c>
    </row>
    <row r="77" spans="1:9" ht="16.5" hidden="1" x14ac:dyDescent="0.25">
      <c r="A77" s="197"/>
      <c r="B77" s="11">
        <v>43020</v>
      </c>
      <c r="C77" s="12">
        <v>0.69791666666666663</v>
      </c>
      <c r="D77" s="13"/>
      <c r="E77" s="13">
        <v>1</v>
      </c>
      <c r="F77" s="14"/>
      <c r="G77" s="13">
        <v>2</v>
      </c>
      <c r="H77" s="13">
        <v>5</v>
      </c>
      <c r="I77" s="15" t="s">
        <v>40</v>
      </c>
    </row>
    <row r="78" spans="1:9" ht="16.5" hidden="1" x14ac:dyDescent="0.25">
      <c r="A78" s="197"/>
      <c r="B78" s="11">
        <v>43027</v>
      </c>
      <c r="C78" s="12">
        <v>0.78125</v>
      </c>
      <c r="D78" s="13"/>
      <c r="E78" s="13"/>
      <c r="F78" s="13">
        <v>1</v>
      </c>
      <c r="G78" s="13">
        <v>5</v>
      </c>
      <c r="H78" s="13">
        <v>5</v>
      </c>
      <c r="I78" s="15" t="s">
        <v>48</v>
      </c>
    </row>
    <row r="79" spans="1:9" ht="16.5" hidden="1" x14ac:dyDescent="0.25">
      <c r="A79" s="197"/>
      <c r="B79" s="11">
        <v>43034</v>
      </c>
      <c r="C79" s="12">
        <v>0.69791666666666663</v>
      </c>
      <c r="D79" s="13">
        <v>1</v>
      </c>
      <c r="E79" s="13"/>
      <c r="F79" s="14"/>
      <c r="G79" s="13">
        <v>9</v>
      </c>
      <c r="H79" s="13">
        <v>1</v>
      </c>
      <c r="I79" s="15" t="s">
        <v>28</v>
      </c>
    </row>
    <row r="80" spans="1:9" ht="16.5" hidden="1" x14ac:dyDescent="0.25">
      <c r="A80" s="197"/>
      <c r="B80" s="11">
        <v>43041</v>
      </c>
      <c r="C80" s="12">
        <v>0.73958333333333337</v>
      </c>
      <c r="D80" s="13">
        <v>1</v>
      </c>
      <c r="E80" s="13"/>
      <c r="F80" s="14"/>
      <c r="G80" s="13">
        <v>5</v>
      </c>
      <c r="H80" s="13">
        <v>4</v>
      </c>
      <c r="I80" s="15" t="s">
        <v>35</v>
      </c>
    </row>
    <row r="81" spans="1:9" ht="16.5" hidden="1" x14ac:dyDescent="0.25">
      <c r="A81" s="197"/>
      <c r="B81" s="11">
        <v>43048</v>
      </c>
      <c r="C81" s="12">
        <v>0.73958333333333337</v>
      </c>
      <c r="D81" s="13"/>
      <c r="E81" s="13">
        <v>1</v>
      </c>
      <c r="F81" s="14"/>
      <c r="G81" s="13">
        <v>2</v>
      </c>
      <c r="H81" s="13">
        <v>7</v>
      </c>
      <c r="I81" s="15" t="s">
        <v>63</v>
      </c>
    </row>
    <row r="82" spans="1:9" ht="16.5" hidden="1" x14ac:dyDescent="0.25">
      <c r="A82" s="197"/>
      <c r="B82" s="11">
        <v>43055</v>
      </c>
      <c r="C82" s="12">
        <v>0.78125</v>
      </c>
      <c r="D82" s="13">
        <v>1</v>
      </c>
      <c r="E82" s="13"/>
      <c r="F82" s="14"/>
      <c r="G82" s="13">
        <v>6</v>
      </c>
      <c r="H82" s="13">
        <v>5</v>
      </c>
      <c r="I82" s="15" t="s">
        <v>40</v>
      </c>
    </row>
    <row r="83" spans="1:9" ht="16.5" hidden="1" x14ac:dyDescent="0.25">
      <c r="A83" s="197"/>
      <c r="B83" s="11">
        <v>43062</v>
      </c>
      <c r="C83" s="12">
        <v>0.69791666666666663</v>
      </c>
      <c r="D83" s="13">
        <v>1</v>
      </c>
      <c r="E83" s="13"/>
      <c r="F83" s="14"/>
      <c r="G83" s="13">
        <v>9</v>
      </c>
      <c r="H83" s="13">
        <v>7</v>
      </c>
      <c r="I83" s="15" t="s">
        <v>48</v>
      </c>
    </row>
    <row r="84" spans="1:9" ht="16.5" hidden="1" x14ac:dyDescent="0.25">
      <c r="A84" s="197"/>
      <c r="B84" s="11">
        <v>43069</v>
      </c>
      <c r="C84" s="12">
        <v>0.73958333333333337</v>
      </c>
      <c r="D84" s="13">
        <v>1</v>
      </c>
      <c r="E84" s="13"/>
      <c r="F84" s="14"/>
      <c r="G84" s="13">
        <v>8</v>
      </c>
      <c r="H84" s="13">
        <v>5</v>
      </c>
      <c r="I84" s="15" t="s">
        <v>28</v>
      </c>
    </row>
    <row r="85" spans="1:9" ht="16.5" hidden="1" x14ac:dyDescent="0.25">
      <c r="A85" s="197"/>
      <c r="B85" s="11">
        <v>43076</v>
      </c>
      <c r="C85" s="12">
        <v>0.78125</v>
      </c>
      <c r="D85" s="13">
        <v>1</v>
      </c>
      <c r="E85" s="13"/>
      <c r="F85" s="14"/>
      <c r="G85" s="13">
        <v>5</v>
      </c>
      <c r="H85" s="13">
        <v>3</v>
      </c>
      <c r="I85" s="15" t="s">
        <v>35</v>
      </c>
    </row>
    <row r="86" spans="1:9" ht="16.5" hidden="1" x14ac:dyDescent="0.25">
      <c r="A86" s="197"/>
      <c r="B86" s="11">
        <v>43083</v>
      </c>
      <c r="C86" s="12">
        <v>0.78125</v>
      </c>
      <c r="D86" s="13">
        <v>1</v>
      </c>
      <c r="E86" s="13"/>
      <c r="F86" s="14"/>
      <c r="G86" s="13">
        <v>6</v>
      </c>
      <c r="H86" s="13">
        <v>4</v>
      </c>
      <c r="I86" s="15" t="s">
        <v>63</v>
      </c>
    </row>
    <row r="87" spans="1:9" ht="16.5" hidden="1" x14ac:dyDescent="0.25">
      <c r="A87" s="197"/>
      <c r="B87" s="11">
        <v>43090</v>
      </c>
      <c r="C87" s="12">
        <v>0.69791666666666663</v>
      </c>
      <c r="D87" s="13">
        <v>1</v>
      </c>
      <c r="E87" s="13"/>
      <c r="F87" s="14"/>
      <c r="G87" s="13">
        <v>6</v>
      </c>
      <c r="H87" s="13">
        <v>4</v>
      </c>
      <c r="I87" s="15" t="s">
        <v>40</v>
      </c>
    </row>
    <row r="88" spans="1:9" ht="16.5" hidden="1" x14ac:dyDescent="0.25">
      <c r="A88" s="197"/>
      <c r="B88" s="11">
        <v>43104</v>
      </c>
      <c r="C88" s="12">
        <v>0.73958333333333337</v>
      </c>
      <c r="D88" s="13">
        <v>1</v>
      </c>
      <c r="E88" s="13"/>
      <c r="F88" s="14"/>
      <c r="G88" s="13">
        <v>8</v>
      </c>
      <c r="H88" s="13">
        <v>6</v>
      </c>
      <c r="I88" s="15" t="s">
        <v>48</v>
      </c>
    </row>
    <row r="89" spans="1:9" ht="16.5" hidden="1" x14ac:dyDescent="0.25">
      <c r="A89" s="197"/>
      <c r="B89" s="11">
        <v>43118</v>
      </c>
      <c r="C89" s="12">
        <v>0.78125</v>
      </c>
      <c r="D89" s="13">
        <v>1</v>
      </c>
      <c r="E89" s="13"/>
      <c r="F89" s="14"/>
      <c r="G89" s="13">
        <v>11</v>
      </c>
      <c r="H89" s="13">
        <v>3</v>
      </c>
      <c r="I89" s="15" t="s">
        <v>28</v>
      </c>
    </row>
    <row r="90" spans="1:9" ht="16.5" hidden="1" x14ac:dyDescent="0.25">
      <c r="A90" s="197"/>
      <c r="B90" s="11">
        <v>43125</v>
      </c>
      <c r="C90" s="12">
        <v>0.69791666666666663</v>
      </c>
      <c r="D90" s="13">
        <v>1</v>
      </c>
      <c r="E90" s="13"/>
      <c r="F90" s="14"/>
      <c r="G90" s="13">
        <v>7</v>
      </c>
      <c r="H90" s="13">
        <v>4</v>
      </c>
      <c r="I90" s="15" t="s">
        <v>35</v>
      </c>
    </row>
    <row r="91" spans="1:9" ht="16.5" hidden="1" x14ac:dyDescent="0.25">
      <c r="A91" s="197"/>
      <c r="B91" s="11">
        <v>43132</v>
      </c>
      <c r="C91" s="12">
        <v>0.69791666666666663</v>
      </c>
      <c r="D91" s="13"/>
      <c r="E91" s="13">
        <v>1</v>
      </c>
      <c r="F91" s="14"/>
      <c r="G91" s="13">
        <v>5</v>
      </c>
      <c r="H91" s="13">
        <v>6</v>
      </c>
      <c r="I91" s="15" t="s">
        <v>63</v>
      </c>
    </row>
    <row r="92" spans="1:9" ht="16.5" hidden="1" x14ac:dyDescent="0.25">
      <c r="A92" s="197"/>
      <c r="B92" s="11">
        <v>43139</v>
      </c>
      <c r="C92" s="12">
        <v>0.73958333333333337</v>
      </c>
      <c r="D92" s="13">
        <v>1</v>
      </c>
      <c r="E92" s="13"/>
      <c r="F92" s="14"/>
      <c r="G92" s="13">
        <v>8</v>
      </c>
      <c r="H92" s="13">
        <v>7</v>
      </c>
      <c r="I92" s="15" t="s">
        <v>40</v>
      </c>
    </row>
    <row r="93" spans="1:9" ht="16.5" hidden="1" x14ac:dyDescent="0.25">
      <c r="A93" s="197"/>
      <c r="B93" s="11">
        <v>43146</v>
      </c>
      <c r="C93" s="12">
        <v>0.78125</v>
      </c>
      <c r="D93" s="13"/>
      <c r="E93" s="13">
        <v>1</v>
      </c>
      <c r="F93" s="14"/>
      <c r="G93" s="13">
        <v>4</v>
      </c>
      <c r="H93" s="13">
        <v>6</v>
      </c>
      <c r="I93" s="15" t="s">
        <v>48</v>
      </c>
    </row>
    <row r="94" spans="1:9" ht="16.5" hidden="1" x14ac:dyDescent="0.25">
      <c r="A94" s="197"/>
      <c r="B94" s="11">
        <v>43153</v>
      </c>
      <c r="C94" s="12">
        <v>0.73958333333333337</v>
      </c>
      <c r="D94" s="13"/>
      <c r="E94" s="13">
        <v>1</v>
      </c>
      <c r="F94" s="14"/>
      <c r="G94" s="13">
        <v>4</v>
      </c>
      <c r="H94" s="13">
        <v>7</v>
      </c>
      <c r="I94" s="15" t="s">
        <v>28</v>
      </c>
    </row>
    <row r="95" spans="1:9" ht="17.25" hidden="1" thickBot="1" x14ac:dyDescent="0.3">
      <c r="A95" s="198"/>
      <c r="B95" s="16">
        <v>43160</v>
      </c>
      <c r="C95" s="17">
        <v>0.78125</v>
      </c>
      <c r="D95" s="18">
        <v>1</v>
      </c>
      <c r="E95" s="18"/>
      <c r="F95" s="19"/>
      <c r="G95" s="18">
        <v>7</v>
      </c>
      <c r="H95" s="18">
        <v>2</v>
      </c>
      <c r="I95" s="20" t="s">
        <v>35</v>
      </c>
    </row>
    <row r="96" spans="1:9" ht="21" thickBot="1" x14ac:dyDescent="0.3">
      <c r="A96" s="21" t="s">
        <v>41</v>
      </c>
      <c r="B96" s="22" t="s">
        <v>19</v>
      </c>
      <c r="C96" s="23" t="s">
        <v>30</v>
      </c>
      <c r="D96" s="24">
        <f>SUM(D73:D95)</f>
        <v>14</v>
      </c>
      <c r="E96" s="24">
        <f>SUM(E73:E95)</f>
        <v>7</v>
      </c>
      <c r="F96" s="24">
        <f>SUM(F73:F95)</f>
        <v>2</v>
      </c>
      <c r="G96" s="24">
        <f>SUM(G73:G95)</f>
        <v>136</v>
      </c>
      <c r="H96" s="24">
        <f>SUM(H73:H95)</f>
        <v>110</v>
      </c>
      <c r="I96" s="25">
        <f>SUM(D96)/SUM(E96+D96)</f>
        <v>0.66666666666666663</v>
      </c>
    </row>
    <row r="97" spans="1:9" ht="16.5" hidden="1" x14ac:dyDescent="0.25">
      <c r="A97" s="196" t="s">
        <v>42</v>
      </c>
      <c r="B97" s="7">
        <v>43356</v>
      </c>
      <c r="C97" s="8">
        <v>0.73958333333333337</v>
      </c>
      <c r="D97" s="9"/>
      <c r="E97" s="9"/>
      <c r="F97" s="9">
        <v>1</v>
      </c>
      <c r="G97" s="9">
        <v>4</v>
      </c>
      <c r="H97" s="9">
        <v>4</v>
      </c>
      <c r="I97" s="10" t="s">
        <v>50</v>
      </c>
    </row>
    <row r="98" spans="1:9" ht="16.5" hidden="1" x14ac:dyDescent="0.25">
      <c r="A98" s="197"/>
      <c r="B98" s="11">
        <v>43363</v>
      </c>
      <c r="C98" s="12">
        <v>0.78125</v>
      </c>
      <c r="D98" s="13"/>
      <c r="E98" s="13">
        <v>1</v>
      </c>
      <c r="F98" s="14"/>
      <c r="G98" s="13">
        <v>2</v>
      </c>
      <c r="H98" s="13">
        <v>5</v>
      </c>
      <c r="I98" s="15" t="s">
        <v>43</v>
      </c>
    </row>
    <row r="99" spans="1:9" ht="16.5" hidden="1" x14ac:dyDescent="0.25">
      <c r="A99" s="197"/>
      <c r="B99" s="11">
        <v>43370</v>
      </c>
      <c r="C99" s="12">
        <v>0.69791666666666663</v>
      </c>
      <c r="D99" s="13"/>
      <c r="E99" s="13">
        <v>1</v>
      </c>
      <c r="F99" s="14"/>
      <c r="G99" s="13">
        <v>6</v>
      </c>
      <c r="H99" s="13">
        <v>9</v>
      </c>
      <c r="I99" s="15" t="s">
        <v>45</v>
      </c>
    </row>
    <row r="100" spans="1:9" ht="16.5" hidden="1" x14ac:dyDescent="0.25">
      <c r="A100" s="197"/>
      <c r="B100" s="11">
        <v>43377</v>
      </c>
      <c r="C100" s="12">
        <v>0.69791666666666663</v>
      </c>
      <c r="D100" s="13"/>
      <c r="E100" s="13">
        <v>1</v>
      </c>
      <c r="F100" s="14"/>
      <c r="G100" s="13">
        <v>3</v>
      </c>
      <c r="H100" s="13">
        <v>6</v>
      </c>
      <c r="I100" s="15" t="s">
        <v>63</v>
      </c>
    </row>
    <row r="101" spans="1:9" ht="16.5" hidden="1" x14ac:dyDescent="0.25">
      <c r="A101" s="197"/>
      <c r="B101" s="11">
        <v>43384</v>
      </c>
      <c r="C101" s="12">
        <v>0.69791666666666663</v>
      </c>
      <c r="D101" s="13"/>
      <c r="E101" s="13">
        <v>1</v>
      </c>
      <c r="F101" s="14"/>
      <c r="G101" s="13">
        <v>6</v>
      </c>
      <c r="H101" s="13">
        <v>9</v>
      </c>
      <c r="I101" s="15" t="s">
        <v>44</v>
      </c>
    </row>
    <row r="102" spans="1:9" ht="16.5" hidden="1" x14ac:dyDescent="0.25">
      <c r="A102" s="197"/>
      <c r="B102" s="11">
        <v>43391</v>
      </c>
      <c r="C102" s="12">
        <v>0.78125</v>
      </c>
      <c r="D102" s="13">
        <v>1</v>
      </c>
      <c r="E102" s="13"/>
      <c r="F102" s="14"/>
      <c r="G102" s="13">
        <v>5</v>
      </c>
      <c r="H102" s="13">
        <v>4</v>
      </c>
      <c r="I102" s="15" t="s">
        <v>50</v>
      </c>
    </row>
    <row r="103" spans="1:9" ht="16.5" hidden="1" x14ac:dyDescent="0.25">
      <c r="A103" s="197"/>
      <c r="B103" s="11">
        <v>43398</v>
      </c>
      <c r="C103" s="12">
        <v>0.69791666666666663</v>
      </c>
      <c r="D103" s="13"/>
      <c r="E103" s="13">
        <v>1</v>
      </c>
      <c r="F103" s="14"/>
      <c r="G103" s="13">
        <v>4</v>
      </c>
      <c r="H103" s="13">
        <v>5</v>
      </c>
      <c r="I103" s="15" t="s">
        <v>43</v>
      </c>
    </row>
    <row r="104" spans="1:9" ht="16.5" hidden="1" x14ac:dyDescent="0.25">
      <c r="A104" s="197"/>
      <c r="B104" s="11">
        <v>43405</v>
      </c>
      <c r="C104" s="12">
        <v>0.73958333333333337</v>
      </c>
      <c r="D104" s="13">
        <v>1</v>
      </c>
      <c r="E104" s="13"/>
      <c r="F104" s="14"/>
      <c r="G104" s="13">
        <v>3</v>
      </c>
      <c r="H104" s="13">
        <v>0</v>
      </c>
      <c r="I104" s="15" t="s">
        <v>45</v>
      </c>
    </row>
    <row r="105" spans="1:9" ht="16.5" hidden="1" x14ac:dyDescent="0.25">
      <c r="A105" s="197"/>
      <c r="B105" s="11">
        <v>43412</v>
      </c>
      <c r="C105" s="12">
        <v>0.73958333333333337</v>
      </c>
      <c r="D105" s="13"/>
      <c r="E105" s="13">
        <v>1</v>
      </c>
      <c r="F105" s="14"/>
      <c r="G105" s="13">
        <v>1</v>
      </c>
      <c r="H105" s="13">
        <v>5</v>
      </c>
      <c r="I105" s="15" t="s">
        <v>63</v>
      </c>
    </row>
    <row r="106" spans="1:9" ht="16.5" hidden="1" x14ac:dyDescent="0.25">
      <c r="A106" s="197"/>
      <c r="B106" s="11">
        <v>43419</v>
      </c>
      <c r="C106" s="12">
        <v>0.78125</v>
      </c>
      <c r="D106" s="13">
        <v>1</v>
      </c>
      <c r="E106" s="13"/>
      <c r="F106" s="14"/>
      <c r="G106" s="13">
        <v>11</v>
      </c>
      <c r="H106" s="13">
        <v>6</v>
      </c>
      <c r="I106" s="15" t="s">
        <v>44</v>
      </c>
    </row>
    <row r="107" spans="1:9" ht="16.5" hidden="1" x14ac:dyDescent="0.25">
      <c r="A107" s="197"/>
      <c r="B107" s="11">
        <v>43426</v>
      </c>
      <c r="C107" s="12">
        <v>0.69791666666666663</v>
      </c>
      <c r="D107" s="13"/>
      <c r="E107" s="13">
        <v>1</v>
      </c>
      <c r="F107" s="14"/>
      <c r="G107" s="13">
        <v>4</v>
      </c>
      <c r="H107" s="13">
        <v>7</v>
      </c>
      <c r="I107" s="15" t="s">
        <v>50</v>
      </c>
    </row>
    <row r="108" spans="1:9" ht="16.5" hidden="1" x14ac:dyDescent="0.25">
      <c r="A108" s="197"/>
      <c r="B108" s="11">
        <v>43433</v>
      </c>
      <c r="C108" s="12">
        <v>0.73958333333333337</v>
      </c>
      <c r="D108" s="13"/>
      <c r="E108" s="13"/>
      <c r="F108" s="13">
        <v>1</v>
      </c>
      <c r="G108" s="13">
        <v>3</v>
      </c>
      <c r="H108" s="13">
        <v>3</v>
      </c>
      <c r="I108" s="15" t="s">
        <v>43</v>
      </c>
    </row>
    <row r="109" spans="1:9" ht="16.5" hidden="1" x14ac:dyDescent="0.25">
      <c r="A109" s="197"/>
      <c r="B109" s="11">
        <v>43440</v>
      </c>
      <c r="C109" s="12">
        <v>0.78125</v>
      </c>
      <c r="D109" s="13">
        <v>1</v>
      </c>
      <c r="E109" s="13"/>
      <c r="F109" s="14"/>
      <c r="G109" s="13">
        <v>9</v>
      </c>
      <c r="H109" s="13">
        <v>5</v>
      </c>
      <c r="I109" s="15" t="s">
        <v>45</v>
      </c>
    </row>
    <row r="110" spans="1:9" ht="16.5" hidden="1" x14ac:dyDescent="0.25">
      <c r="A110" s="197"/>
      <c r="B110" s="11">
        <v>43447</v>
      </c>
      <c r="C110" s="12">
        <v>0.78125</v>
      </c>
      <c r="D110" s="13">
        <v>1</v>
      </c>
      <c r="E110" s="13"/>
      <c r="F110" s="14"/>
      <c r="G110" s="13">
        <v>1</v>
      </c>
      <c r="H110" s="13">
        <v>0</v>
      </c>
      <c r="I110" s="15" t="s">
        <v>63</v>
      </c>
    </row>
    <row r="111" spans="1:9" ht="16.5" hidden="1" x14ac:dyDescent="0.25">
      <c r="A111" s="197"/>
      <c r="B111" s="11">
        <v>43454</v>
      </c>
      <c r="C111" s="12">
        <v>0.69791666666666663</v>
      </c>
      <c r="D111" s="13">
        <v>1</v>
      </c>
      <c r="E111" s="13"/>
      <c r="F111" s="14"/>
      <c r="G111" s="13">
        <v>7</v>
      </c>
      <c r="H111" s="13">
        <v>3</v>
      </c>
      <c r="I111" s="15" t="s">
        <v>44</v>
      </c>
    </row>
    <row r="112" spans="1:9" ht="16.5" hidden="1" x14ac:dyDescent="0.25">
      <c r="A112" s="197"/>
      <c r="B112" s="11">
        <v>43468</v>
      </c>
      <c r="C112" s="12">
        <v>0.73958333333333337</v>
      </c>
      <c r="D112" s="13"/>
      <c r="E112" s="13">
        <v>1</v>
      </c>
      <c r="F112" s="14"/>
      <c r="G112" s="13">
        <v>3</v>
      </c>
      <c r="H112" s="13">
        <v>4</v>
      </c>
      <c r="I112" s="15" t="s">
        <v>50</v>
      </c>
    </row>
    <row r="113" spans="1:9" ht="16.5" hidden="1" x14ac:dyDescent="0.25">
      <c r="A113" s="197"/>
      <c r="B113" s="11">
        <v>43475</v>
      </c>
      <c r="C113" s="12">
        <v>0.78125</v>
      </c>
      <c r="D113" s="13">
        <v>1</v>
      </c>
      <c r="E113" s="13"/>
      <c r="F113" s="14"/>
      <c r="G113" s="13">
        <v>7</v>
      </c>
      <c r="H113" s="13">
        <v>4</v>
      </c>
      <c r="I113" s="15" t="s">
        <v>43</v>
      </c>
    </row>
    <row r="114" spans="1:9" ht="16.5" hidden="1" x14ac:dyDescent="0.25">
      <c r="A114" s="197"/>
      <c r="B114" s="11">
        <v>43489</v>
      </c>
      <c r="C114" s="12">
        <v>0.69791666666666663</v>
      </c>
      <c r="D114" s="13"/>
      <c r="E114" s="13">
        <v>1</v>
      </c>
      <c r="F114" s="14"/>
      <c r="G114" s="13">
        <v>1</v>
      </c>
      <c r="H114" s="13">
        <v>3</v>
      </c>
      <c r="I114" s="15" t="s">
        <v>45</v>
      </c>
    </row>
    <row r="115" spans="1:9" ht="16.5" hidden="1" x14ac:dyDescent="0.25">
      <c r="A115" s="197"/>
      <c r="B115" s="11">
        <v>43496</v>
      </c>
      <c r="C115" s="12">
        <v>0.69791666666666663</v>
      </c>
      <c r="D115" s="13">
        <v>1</v>
      </c>
      <c r="E115" s="13"/>
      <c r="F115" s="14"/>
      <c r="G115" s="13">
        <v>5</v>
      </c>
      <c r="H115" s="13">
        <v>2</v>
      </c>
      <c r="I115" s="15" t="s">
        <v>63</v>
      </c>
    </row>
    <row r="116" spans="1:9" ht="16.5" hidden="1" x14ac:dyDescent="0.25">
      <c r="A116" s="197"/>
      <c r="B116" s="11">
        <v>43503</v>
      </c>
      <c r="C116" s="12">
        <v>0.73958333333333337</v>
      </c>
      <c r="D116" s="13">
        <v>1</v>
      </c>
      <c r="E116" s="13"/>
      <c r="F116" s="14"/>
      <c r="G116" s="13">
        <v>8</v>
      </c>
      <c r="H116" s="13">
        <v>3</v>
      </c>
      <c r="I116" s="15" t="s">
        <v>44</v>
      </c>
    </row>
    <row r="117" spans="1:9" ht="16.5" hidden="1" x14ac:dyDescent="0.25">
      <c r="A117" s="197"/>
      <c r="B117" s="11">
        <v>43510</v>
      </c>
      <c r="C117" s="12">
        <v>0.78125</v>
      </c>
      <c r="D117" s="13"/>
      <c r="E117" s="13">
        <v>1</v>
      </c>
      <c r="F117" s="14"/>
      <c r="G117" s="13">
        <v>3</v>
      </c>
      <c r="H117" s="13">
        <v>5</v>
      </c>
      <c r="I117" s="15" t="s">
        <v>50</v>
      </c>
    </row>
    <row r="118" spans="1:9" ht="16.5" hidden="1" x14ac:dyDescent="0.25">
      <c r="A118" s="197"/>
      <c r="B118" s="11">
        <v>43517</v>
      </c>
      <c r="C118" s="12">
        <v>0.73958333333333337</v>
      </c>
      <c r="D118" s="13">
        <v>1</v>
      </c>
      <c r="E118" s="13"/>
      <c r="F118" s="14"/>
      <c r="G118" s="13">
        <v>4</v>
      </c>
      <c r="H118" s="13">
        <v>2</v>
      </c>
      <c r="I118" s="15" t="s">
        <v>43</v>
      </c>
    </row>
    <row r="119" spans="1:9" ht="17.25" hidden="1" thickBot="1" x14ac:dyDescent="0.3">
      <c r="A119" s="198"/>
      <c r="B119" s="16">
        <v>43524</v>
      </c>
      <c r="C119" s="17">
        <v>0.78125</v>
      </c>
      <c r="D119" s="18">
        <v>1</v>
      </c>
      <c r="E119" s="18"/>
      <c r="F119" s="19"/>
      <c r="G119" s="18">
        <v>5</v>
      </c>
      <c r="H119" s="18">
        <v>4</v>
      </c>
      <c r="I119" s="20" t="s">
        <v>45</v>
      </c>
    </row>
    <row r="120" spans="1:9" ht="21" thickBot="1" x14ac:dyDescent="0.3">
      <c r="A120" s="21" t="s">
        <v>42</v>
      </c>
      <c r="B120" s="22" t="s">
        <v>19</v>
      </c>
      <c r="C120" s="23" t="s">
        <v>30</v>
      </c>
      <c r="D120" s="24">
        <f>SUM(D97:D119)</f>
        <v>11</v>
      </c>
      <c r="E120" s="24">
        <f>SUM(E97:E119)</f>
        <v>10</v>
      </c>
      <c r="F120" s="24">
        <f>SUM(F97:F119)</f>
        <v>2</v>
      </c>
      <c r="G120" s="24">
        <f>SUM(G97:G119)</f>
        <v>105</v>
      </c>
      <c r="H120" s="24">
        <f>SUM(H97:H119)</f>
        <v>98</v>
      </c>
      <c r="I120" s="25">
        <f>SUM(D120)/SUM(E120+D120)</f>
        <v>0.52380952380952384</v>
      </c>
    </row>
    <row r="121" spans="1:9" ht="21" thickBot="1" x14ac:dyDescent="0.3">
      <c r="A121" s="38"/>
      <c r="B121" s="39"/>
      <c r="C121" s="40"/>
      <c r="D121" s="41" t="s">
        <v>0</v>
      </c>
      <c r="E121" s="41" t="s">
        <v>1</v>
      </c>
      <c r="F121" s="41" t="s">
        <v>2</v>
      </c>
      <c r="G121" s="41" t="s">
        <v>3</v>
      </c>
      <c r="H121" s="41" t="s">
        <v>4</v>
      </c>
      <c r="I121" s="42" t="s">
        <v>16</v>
      </c>
    </row>
    <row r="122" spans="1:9" ht="20.25" x14ac:dyDescent="0.25">
      <c r="A122" s="179" t="s">
        <v>7</v>
      </c>
      <c r="B122" s="181" t="s">
        <v>51</v>
      </c>
      <c r="C122" s="43" t="s">
        <v>30</v>
      </c>
      <c r="D122" s="44">
        <f>SUM(D120+D96+D72+D49+D25)</f>
        <v>51</v>
      </c>
      <c r="E122" s="44">
        <f>SUM(E120+E96+E72+E49+E25)</f>
        <v>50</v>
      </c>
      <c r="F122" s="44">
        <f>SUM(F120+F96+F72+F49+F25)</f>
        <v>13</v>
      </c>
      <c r="G122" s="44">
        <f>SUM(G120+G96+G72+G49+G25)</f>
        <v>527</v>
      </c>
      <c r="H122" s="44">
        <f>SUM(H120+H96+H72+H49+H25)</f>
        <v>519</v>
      </c>
      <c r="I122" s="45">
        <f>SUM(D122)/SUM(E122+D122)</f>
        <v>0.50495049504950495</v>
      </c>
    </row>
    <row r="123" spans="1:9" ht="21" thickBot="1" x14ac:dyDescent="0.3">
      <c r="A123" s="194"/>
      <c r="B123" s="195"/>
      <c r="C123" s="46" t="s">
        <v>49</v>
      </c>
      <c r="D123" s="47">
        <f>SUM(D122/5)</f>
        <v>10.199999999999999</v>
      </c>
      <c r="E123" s="47">
        <f>SUM(E122/5)</f>
        <v>10</v>
      </c>
      <c r="F123" s="47">
        <f>SUM(F122/5)</f>
        <v>2.6</v>
      </c>
      <c r="G123" s="47">
        <f>SUM(G122/5)</f>
        <v>105.4</v>
      </c>
      <c r="H123" s="47">
        <f>SUM(H122/5)</f>
        <v>103.8</v>
      </c>
      <c r="I123" s="48">
        <f>SUM(D123)/SUM(E123+D123)</f>
        <v>0.50495049504950495</v>
      </c>
    </row>
  </sheetData>
  <autoFilter ref="A1:I1" xr:uid="{00000000-0009-0000-0000-00000A000000}"/>
  <mergeCells count="7">
    <mergeCell ref="B122:B123"/>
    <mergeCell ref="A2:A24"/>
    <mergeCell ref="A26:A48"/>
    <mergeCell ref="A50:A71"/>
    <mergeCell ref="A73:A95"/>
    <mergeCell ref="A97:A119"/>
    <mergeCell ref="A122:A12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I52"/>
  <sheetViews>
    <sheetView workbookViewId="0">
      <pane ySplit="1" topLeftCell="A25" activePane="bottomLeft" state="frozen"/>
      <selection pane="bottomLeft" activeCell="J60" sqref="J60"/>
    </sheetView>
  </sheetViews>
  <sheetFormatPr defaultRowHeight="15" x14ac:dyDescent="0.25"/>
  <cols>
    <col min="1" max="1" width="16.7109375" bestFit="1" customWidth="1"/>
    <col min="2" max="2" width="22" bestFit="1" customWidth="1"/>
    <col min="3" max="3" width="13" bestFit="1" customWidth="1"/>
    <col min="4" max="4" width="8.7109375" bestFit="1" customWidth="1"/>
    <col min="5" max="5" width="8.28515625" bestFit="1" customWidth="1"/>
    <col min="6" max="6" width="7.7109375" bestFit="1" customWidth="1"/>
    <col min="7" max="7" width="9.5703125" bestFit="1" customWidth="1"/>
    <col min="8" max="8" width="9.85546875" bestFit="1" customWidth="1"/>
    <col min="9" max="9" width="20" bestFit="1" customWidth="1"/>
  </cols>
  <sheetData>
    <row r="1" spans="1:9" ht="21" thickBot="1" x14ac:dyDescent="0.3">
      <c r="A1" s="1" t="s">
        <v>19</v>
      </c>
      <c r="B1" s="2" t="s">
        <v>20</v>
      </c>
      <c r="C1" s="3" t="s">
        <v>21</v>
      </c>
      <c r="D1" s="4" t="s">
        <v>0</v>
      </c>
      <c r="E1" s="4" t="s">
        <v>22</v>
      </c>
      <c r="F1" s="4" t="s">
        <v>2</v>
      </c>
      <c r="G1" s="4" t="s">
        <v>3</v>
      </c>
      <c r="H1" s="5" t="s">
        <v>4</v>
      </c>
      <c r="I1" s="6" t="s">
        <v>23</v>
      </c>
    </row>
    <row r="2" spans="1:9" ht="16.5" hidden="1" x14ac:dyDescent="0.25">
      <c r="A2" s="196" t="s">
        <v>24</v>
      </c>
      <c r="B2" s="7">
        <v>40801</v>
      </c>
      <c r="C2" s="8">
        <v>0.73958333333333337</v>
      </c>
      <c r="D2" s="9">
        <v>1</v>
      </c>
      <c r="E2" s="9"/>
      <c r="F2" s="26"/>
      <c r="G2" s="9">
        <v>7</v>
      </c>
      <c r="H2" s="9">
        <v>6</v>
      </c>
      <c r="I2" s="10" t="s">
        <v>27</v>
      </c>
    </row>
    <row r="3" spans="1:9" ht="16.5" hidden="1" x14ac:dyDescent="0.25">
      <c r="A3" s="197"/>
      <c r="B3" s="11">
        <v>40808</v>
      </c>
      <c r="C3" s="12">
        <v>0.73958333333333337</v>
      </c>
      <c r="D3" s="13">
        <v>1</v>
      </c>
      <c r="E3" s="13"/>
      <c r="F3" s="14"/>
      <c r="G3" s="13">
        <v>3</v>
      </c>
      <c r="H3" s="13">
        <v>1</v>
      </c>
      <c r="I3" s="15" t="s">
        <v>25</v>
      </c>
    </row>
    <row r="4" spans="1:9" ht="16.5" hidden="1" x14ac:dyDescent="0.25">
      <c r="A4" s="197"/>
      <c r="B4" s="11">
        <v>40815</v>
      </c>
      <c r="C4" s="12">
        <v>0.78125</v>
      </c>
      <c r="D4" s="13"/>
      <c r="E4" s="13">
        <v>1</v>
      </c>
      <c r="F4" s="14"/>
      <c r="G4" s="13">
        <v>4</v>
      </c>
      <c r="H4" s="13">
        <v>6</v>
      </c>
      <c r="I4" s="15" t="s">
        <v>28</v>
      </c>
    </row>
    <row r="5" spans="1:9" ht="16.5" hidden="1" x14ac:dyDescent="0.25">
      <c r="A5" s="197"/>
      <c r="B5" s="11">
        <v>40822</v>
      </c>
      <c r="C5" s="12">
        <v>0.78125</v>
      </c>
      <c r="D5" s="13"/>
      <c r="E5" s="13">
        <v>1</v>
      </c>
      <c r="F5" s="14"/>
      <c r="G5" s="13">
        <v>3</v>
      </c>
      <c r="H5" s="13">
        <v>8</v>
      </c>
      <c r="I5" s="15" t="s">
        <v>26</v>
      </c>
    </row>
    <row r="6" spans="1:9" ht="16.5" hidden="1" x14ac:dyDescent="0.25">
      <c r="A6" s="197"/>
      <c r="B6" s="11">
        <v>40829</v>
      </c>
      <c r="C6" s="12">
        <v>0.69791666666666663</v>
      </c>
      <c r="D6" s="13">
        <v>1</v>
      </c>
      <c r="E6" s="13"/>
      <c r="F6" s="14"/>
      <c r="G6" s="13">
        <v>8</v>
      </c>
      <c r="H6" s="13">
        <v>4</v>
      </c>
      <c r="I6" s="15" t="s">
        <v>47</v>
      </c>
    </row>
    <row r="7" spans="1:9" ht="16.5" hidden="1" x14ac:dyDescent="0.25">
      <c r="A7" s="197"/>
      <c r="B7" s="11">
        <v>40836</v>
      </c>
      <c r="C7" s="12">
        <v>0.78125</v>
      </c>
      <c r="D7" s="13">
        <v>1</v>
      </c>
      <c r="E7" s="13"/>
      <c r="F7" s="14"/>
      <c r="G7" s="13">
        <v>10</v>
      </c>
      <c r="H7" s="13">
        <v>0</v>
      </c>
      <c r="I7" s="15" t="s">
        <v>27</v>
      </c>
    </row>
    <row r="8" spans="1:9" ht="16.5" hidden="1" x14ac:dyDescent="0.25">
      <c r="A8" s="197"/>
      <c r="B8" s="11">
        <v>40843</v>
      </c>
      <c r="C8" s="12">
        <v>0.78125</v>
      </c>
      <c r="D8" s="13">
        <v>1</v>
      </c>
      <c r="E8" s="13"/>
      <c r="F8" s="14"/>
      <c r="G8" s="13">
        <v>7</v>
      </c>
      <c r="H8" s="13">
        <v>6</v>
      </c>
      <c r="I8" s="15" t="s">
        <v>25</v>
      </c>
    </row>
    <row r="9" spans="1:9" ht="16.5" hidden="1" x14ac:dyDescent="0.25">
      <c r="A9" s="197"/>
      <c r="B9" s="11">
        <v>40850</v>
      </c>
      <c r="C9" s="12">
        <v>0.69791666666666663</v>
      </c>
      <c r="D9" s="13">
        <v>1</v>
      </c>
      <c r="E9" s="13"/>
      <c r="F9" s="14"/>
      <c r="G9" s="13">
        <v>7</v>
      </c>
      <c r="H9" s="13">
        <v>3</v>
      </c>
      <c r="I9" s="15" t="s">
        <v>28</v>
      </c>
    </row>
    <row r="10" spans="1:9" ht="16.5" hidden="1" x14ac:dyDescent="0.25">
      <c r="A10" s="197"/>
      <c r="B10" s="11">
        <v>40857</v>
      </c>
      <c r="C10" s="12">
        <v>0.69791666666666663</v>
      </c>
      <c r="D10" s="13"/>
      <c r="E10" s="13">
        <v>1</v>
      </c>
      <c r="F10" s="14"/>
      <c r="G10" s="13">
        <v>4</v>
      </c>
      <c r="H10" s="13">
        <v>8</v>
      </c>
      <c r="I10" s="15" t="s">
        <v>26</v>
      </c>
    </row>
    <row r="11" spans="1:9" ht="16.5" hidden="1" x14ac:dyDescent="0.25">
      <c r="A11" s="197"/>
      <c r="B11" s="11">
        <v>40864</v>
      </c>
      <c r="C11" s="12">
        <v>0.73958333333333337</v>
      </c>
      <c r="D11" s="13"/>
      <c r="E11" s="13"/>
      <c r="F11" s="13">
        <v>1</v>
      </c>
      <c r="G11" s="13">
        <v>6</v>
      </c>
      <c r="H11" s="13">
        <v>6</v>
      </c>
      <c r="I11" s="15" t="s">
        <v>47</v>
      </c>
    </row>
    <row r="12" spans="1:9" ht="16.5" hidden="1" x14ac:dyDescent="0.25">
      <c r="A12" s="197"/>
      <c r="B12" s="11">
        <v>40871</v>
      </c>
      <c r="C12" s="12">
        <v>0.69791666666666663</v>
      </c>
      <c r="D12" s="13"/>
      <c r="E12" s="13">
        <v>1</v>
      </c>
      <c r="F12" s="14"/>
      <c r="G12" s="13">
        <v>5</v>
      </c>
      <c r="H12" s="13">
        <v>7</v>
      </c>
      <c r="I12" s="15" t="s">
        <v>27</v>
      </c>
    </row>
    <row r="13" spans="1:9" ht="16.5" hidden="1" x14ac:dyDescent="0.25">
      <c r="A13" s="197"/>
      <c r="B13" s="11">
        <v>40878</v>
      </c>
      <c r="C13" s="12">
        <v>0.69791666666666663</v>
      </c>
      <c r="D13" s="13">
        <v>1</v>
      </c>
      <c r="E13" s="13"/>
      <c r="F13" s="14"/>
      <c r="G13" s="13">
        <v>6</v>
      </c>
      <c r="H13" s="13">
        <v>4</v>
      </c>
      <c r="I13" s="15" t="s">
        <v>25</v>
      </c>
    </row>
    <row r="14" spans="1:9" ht="16.5" hidden="1" x14ac:dyDescent="0.25">
      <c r="A14" s="197"/>
      <c r="B14" s="11">
        <v>40885</v>
      </c>
      <c r="C14" s="12">
        <v>0.73958333333333337</v>
      </c>
      <c r="D14" s="13"/>
      <c r="E14" s="13">
        <v>1</v>
      </c>
      <c r="F14" s="14"/>
      <c r="G14" s="13">
        <v>3</v>
      </c>
      <c r="H14" s="13">
        <v>9</v>
      </c>
      <c r="I14" s="15" t="s">
        <v>28</v>
      </c>
    </row>
    <row r="15" spans="1:9" ht="16.5" hidden="1" x14ac:dyDescent="0.25">
      <c r="A15" s="197"/>
      <c r="B15" s="11">
        <v>40892</v>
      </c>
      <c r="C15" s="12">
        <v>0.73958333333333337</v>
      </c>
      <c r="D15" s="13">
        <v>1</v>
      </c>
      <c r="E15" s="13"/>
      <c r="F15" s="14"/>
      <c r="G15" s="13">
        <v>5</v>
      </c>
      <c r="H15" s="13">
        <v>3</v>
      </c>
      <c r="I15" s="15" t="s">
        <v>26</v>
      </c>
    </row>
    <row r="16" spans="1:9" ht="16.5" hidden="1" x14ac:dyDescent="0.25">
      <c r="A16" s="197"/>
      <c r="B16" s="11">
        <v>40899</v>
      </c>
      <c r="C16" s="12">
        <v>0.78125</v>
      </c>
      <c r="D16" s="13"/>
      <c r="E16" s="13"/>
      <c r="F16" s="13">
        <v>1</v>
      </c>
      <c r="G16" s="13">
        <v>1</v>
      </c>
      <c r="H16" s="13">
        <v>1</v>
      </c>
      <c r="I16" s="15" t="s">
        <v>47</v>
      </c>
    </row>
    <row r="17" spans="1:9" ht="16.5" hidden="1" x14ac:dyDescent="0.25">
      <c r="A17" s="197"/>
      <c r="B17" s="11">
        <v>40920</v>
      </c>
      <c r="C17" s="12">
        <v>0.73958333333333337</v>
      </c>
      <c r="D17" s="13"/>
      <c r="E17" s="13">
        <v>1</v>
      </c>
      <c r="F17" s="14"/>
      <c r="G17" s="13">
        <v>1</v>
      </c>
      <c r="H17" s="13">
        <v>7</v>
      </c>
      <c r="I17" s="15" t="s">
        <v>27</v>
      </c>
    </row>
    <row r="18" spans="1:9" ht="16.5" hidden="1" x14ac:dyDescent="0.25">
      <c r="A18" s="197"/>
      <c r="B18" s="11">
        <v>40927</v>
      </c>
      <c r="C18" s="12">
        <v>0.73958333333333337</v>
      </c>
      <c r="D18" s="13"/>
      <c r="E18" s="13">
        <v>1</v>
      </c>
      <c r="F18" s="14"/>
      <c r="G18" s="13">
        <v>0</v>
      </c>
      <c r="H18" s="13">
        <v>9</v>
      </c>
      <c r="I18" s="15" t="s">
        <v>25</v>
      </c>
    </row>
    <row r="19" spans="1:9" ht="16.5" hidden="1" x14ac:dyDescent="0.25">
      <c r="A19" s="197"/>
      <c r="B19" s="11">
        <v>40934</v>
      </c>
      <c r="C19" s="12">
        <v>0.78125</v>
      </c>
      <c r="D19" s="13">
        <v>1</v>
      </c>
      <c r="E19" s="13"/>
      <c r="F19" s="14"/>
      <c r="G19" s="13">
        <v>10</v>
      </c>
      <c r="H19" s="13">
        <v>2</v>
      </c>
      <c r="I19" s="15" t="s">
        <v>28</v>
      </c>
    </row>
    <row r="20" spans="1:9" ht="16.5" hidden="1" x14ac:dyDescent="0.25">
      <c r="A20" s="197"/>
      <c r="B20" s="11">
        <v>40941</v>
      </c>
      <c r="C20" s="12">
        <v>0.78125</v>
      </c>
      <c r="D20" s="13"/>
      <c r="E20" s="13">
        <v>1</v>
      </c>
      <c r="F20" s="14"/>
      <c r="G20" s="13">
        <v>6</v>
      </c>
      <c r="H20" s="13">
        <v>8</v>
      </c>
      <c r="I20" s="15" t="s">
        <v>26</v>
      </c>
    </row>
    <row r="21" spans="1:9" ht="16.5" hidden="1" x14ac:dyDescent="0.25">
      <c r="A21" s="197"/>
      <c r="B21" s="11">
        <v>40948</v>
      </c>
      <c r="C21" s="12">
        <v>0.69791666666666663</v>
      </c>
      <c r="D21" s="13"/>
      <c r="E21" s="13">
        <v>1</v>
      </c>
      <c r="F21" s="14"/>
      <c r="G21" s="13">
        <v>3</v>
      </c>
      <c r="H21" s="13">
        <v>4</v>
      </c>
      <c r="I21" s="15" t="s">
        <v>47</v>
      </c>
    </row>
    <row r="22" spans="1:9" ht="16.5" hidden="1" x14ac:dyDescent="0.25">
      <c r="A22" s="197"/>
      <c r="B22" s="11">
        <v>40955</v>
      </c>
      <c r="C22" s="12">
        <v>0.78125</v>
      </c>
      <c r="D22" s="13"/>
      <c r="E22" s="13">
        <v>1</v>
      </c>
      <c r="F22" s="14"/>
      <c r="G22" s="13">
        <v>4</v>
      </c>
      <c r="H22" s="13">
        <v>6</v>
      </c>
      <c r="I22" s="15" t="s">
        <v>27</v>
      </c>
    </row>
    <row r="23" spans="1:9" ht="16.5" hidden="1" x14ac:dyDescent="0.25">
      <c r="A23" s="197"/>
      <c r="B23" s="11">
        <v>40962</v>
      </c>
      <c r="C23" s="12">
        <v>0.69791666666666663</v>
      </c>
      <c r="D23" s="13">
        <v>1</v>
      </c>
      <c r="E23" s="13"/>
      <c r="F23" s="14"/>
      <c r="G23" s="13">
        <v>7</v>
      </c>
      <c r="H23" s="13">
        <v>6</v>
      </c>
      <c r="I23" s="15" t="s">
        <v>25</v>
      </c>
    </row>
    <row r="24" spans="1:9" ht="17.25" hidden="1" thickBot="1" x14ac:dyDescent="0.3">
      <c r="A24" s="198"/>
      <c r="B24" s="16">
        <v>40969</v>
      </c>
      <c r="C24" s="17">
        <v>0.69791666666666663</v>
      </c>
      <c r="D24" s="18"/>
      <c r="E24" s="18">
        <v>1</v>
      </c>
      <c r="F24" s="19"/>
      <c r="G24" s="18">
        <v>4</v>
      </c>
      <c r="H24" s="18">
        <v>11</v>
      </c>
      <c r="I24" s="20" t="s">
        <v>28</v>
      </c>
    </row>
    <row r="25" spans="1:9" ht="21" thickBot="1" x14ac:dyDescent="0.3">
      <c r="A25" s="21" t="s">
        <v>24</v>
      </c>
      <c r="B25" s="22" t="s">
        <v>19</v>
      </c>
      <c r="C25" s="23" t="s">
        <v>30</v>
      </c>
      <c r="D25" s="24">
        <f>SUM(D2:D24)</f>
        <v>10</v>
      </c>
      <c r="E25" s="24">
        <f>SUM(E2:E24)</f>
        <v>11</v>
      </c>
      <c r="F25" s="24">
        <f>SUM(F2:F24)</f>
        <v>2</v>
      </c>
      <c r="G25" s="24">
        <f>SUM(G2:G24)</f>
        <v>114</v>
      </c>
      <c r="H25" s="24">
        <f>SUM(H2:H24)</f>
        <v>125</v>
      </c>
      <c r="I25" s="25">
        <f>SUM(D25)/SUM(E25+D25)</f>
        <v>0.47619047619047616</v>
      </c>
    </row>
    <row r="26" spans="1:9" ht="16.5" hidden="1" x14ac:dyDescent="0.25">
      <c r="A26" s="196" t="s">
        <v>31</v>
      </c>
      <c r="B26" s="7">
        <v>41165</v>
      </c>
      <c r="C26" s="8">
        <v>0.73958333333333337</v>
      </c>
      <c r="D26" s="9"/>
      <c r="E26" s="9"/>
      <c r="F26" s="9">
        <v>1</v>
      </c>
      <c r="G26" s="9">
        <v>5</v>
      </c>
      <c r="H26" s="9">
        <v>5</v>
      </c>
      <c r="I26" s="10" t="s">
        <v>27</v>
      </c>
    </row>
    <row r="27" spans="1:9" ht="16.5" hidden="1" x14ac:dyDescent="0.25">
      <c r="A27" s="197"/>
      <c r="B27" s="11">
        <v>41172</v>
      </c>
      <c r="C27" s="12">
        <v>0.73958333333333337</v>
      </c>
      <c r="D27" s="13"/>
      <c r="E27" s="13">
        <v>1</v>
      </c>
      <c r="F27" s="14"/>
      <c r="G27" s="13">
        <v>4</v>
      </c>
      <c r="H27" s="13">
        <v>6</v>
      </c>
      <c r="I27" s="15" t="s">
        <v>25</v>
      </c>
    </row>
    <row r="28" spans="1:9" ht="16.5" hidden="1" x14ac:dyDescent="0.25">
      <c r="A28" s="197"/>
      <c r="B28" s="11">
        <v>41179</v>
      </c>
      <c r="C28" s="12">
        <v>0.78125</v>
      </c>
      <c r="D28" s="13"/>
      <c r="E28" s="13">
        <v>1</v>
      </c>
      <c r="F28" s="14"/>
      <c r="G28" s="13">
        <v>3</v>
      </c>
      <c r="H28" s="13">
        <v>7</v>
      </c>
      <c r="I28" s="15" t="s">
        <v>28</v>
      </c>
    </row>
    <row r="29" spans="1:9" ht="16.5" hidden="1" x14ac:dyDescent="0.25">
      <c r="A29" s="197"/>
      <c r="B29" s="11">
        <v>41186</v>
      </c>
      <c r="C29" s="12">
        <v>0.78125</v>
      </c>
      <c r="D29" s="13"/>
      <c r="E29" s="13">
        <v>1</v>
      </c>
      <c r="F29" s="14"/>
      <c r="G29" s="13">
        <v>3</v>
      </c>
      <c r="H29" s="13">
        <v>8</v>
      </c>
      <c r="I29" s="15" t="s">
        <v>26</v>
      </c>
    </row>
    <row r="30" spans="1:9" ht="16.5" hidden="1" x14ac:dyDescent="0.25">
      <c r="A30" s="197"/>
      <c r="B30" s="11">
        <v>41193</v>
      </c>
      <c r="C30" s="12">
        <v>0.69791666666666663</v>
      </c>
      <c r="D30" s="13">
        <v>1</v>
      </c>
      <c r="E30" s="13"/>
      <c r="F30" s="14"/>
      <c r="G30" s="13">
        <v>11</v>
      </c>
      <c r="H30" s="13">
        <v>4</v>
      </c>
      <c r="I30" s="15" t="s">
        <v>47</v>
      </c>
    </row>
    <row r="31" spans="1:9" ht="16.5" hidden="1" x14ac:dyDescent="0.25">
      <c r="A31" s="197"/>
      <c r="B31" s="11">
        <v>41200</v>
      </c>
      <c r="C31" s="12">
        <v>0.78125</v>
      </c>
      <c r="D31" s="13">
        <v>1</v>
      </c>
      <c r="E31" s="13"/>
      <c r="F31" s="14"/>
      <c r="G31" s="13">
        <v>10</v>
      </c>
      <c r="H31" s="13">
        <v>6</v>
      </c>
      <c r="I31" s="15" t="s">
        <v>27</v>
      </c>
    </row>
    <row r="32" spans="1:9" ht="16.5" hidden="1" x14ac:dyDescent="0.25">
      <c r="A32" s="197"/>
      <c r="B32" s="11">
        <v>41207</v>
      </c>
      <c r="C32" s="12">
        <v>0.78125</v>
      </c>
      <c r="D32" s="13">
        <v>1</v>
      </c>
      <c r="E32" s="13"/>
      <c r="F32" s="14"/>
      <c r="G32" s="13">
        <v>3</v>
      </c>
      <c r="H32" s="13">
        <v>1</v>
      </c>
      <c r="I32" s="15" t="s">
        <v>25</v>
      </c>
    </row>
    <row r="33" spans="1:9" ht="16.5" hidden="1" x14ac:dyDescent="0.25">
      <c r="A33" s="197"/>
      <c r="B33" s="11">
        <v>41214</v>
      </c>
      <c r="C33" s="12">
        <v>0.69791666666666663</v>
      </c>
      <c r="D33" s="13"/>
      <c r="E33" s="13"/>
      <c r="F33" s="13">
        <v>1</v>
      </c>
      <c r="G33" s="13">
        <v>2</v>
      </c>
      <c r="H33" s="13">
        <v>2</v>
      </c>
      <c r="I33" s="15" t="s">
        <v>28</v>
      </c>
    </row>
    <row r="34" spans="1:9" ht="16.5" hidden="1" x14ac:dyDescent="0.25">
      <c r="A34" s="197"/>
      <c r="B34" s="11">
        <v>41221</v>
      </c>
      <c r="C34" s="12">
        <v>0.69791666666666663</v>
      </c>
      <c r="D34" s="13">
        <v>1</v>
      </c>
      <c r="E34" s="13"/>
      <c r="F34" s="14"/>
      <c r="G34" s="13">
        <v>2</v>
      </c>
      <c r="H34" s="13">
        <v>1</v>
      </c>
      <c r="I34" s="15" t="s">
        <v>26</v>
      </c>
    </row>
    <row r="35" spans="1:9" ht="16.5" hidden="1" x14ac:dyDescent="0.25">
      <c r="A35" s="197"/>
      <c r="B35" s="11">
        <v>41228</v>
      </c>
      <c r="C35" s="12">
        <v>0.73958333333333337</v>
      </c>
      <c r="D35" s="13"/>
      <c r="E35" s="13">
        <v>1</v>
      </c>
      <c r="F35" s="14"/>
      <c r="G35" s="13">
        <v>4</v>
      </c>
      <c r="H35" s="13">
        <v>5</v>
      </c>
      <c r="I35" s="15" t="s">
        <v>47</v>
      </c>
    </row>
    <row r="36" spans="1:9" ht="16.5" hidden="1" x14ac:dyDescent="0.25">
      <c r="A36" s="197"/>
      <c r="B36" s="11">
        <v>41235</v>
      </c>
      <c r="C36" s="12">
        <v>0.69791666666666663</v>
      </c>
      <c r="D36" s="13"/>
      <c r="E36" s="13">
        <v>1</v>
      </c>
      <c r="F36" s="14"/>
      <c r="G36" s="13">
        <v>0</v>
      </c>
      <c r="H36" s="13">
        <v>4</v>
      </c>
      <c r="I36" s="15" t="s">
        <v>27</v>
      </c>
    </row>
    <row r="37" spans="1:9" ht="16.5" hidden="1" x14ac:dyDescent="0.25">
      <c r="A37" s="197"/>
      <c r="B37" s="11">
        <v>41242</v>
      </c>
      <c r="C37" s="12">
        <v>0.69791666666666663</v>
      </c>
      <c r="D37" s="13"/>
      <c r="E37" s="13">
        <v>1</v>
      </c>
      <c r="F37" s="14"/>
      <c r="G37" s="13">
        <v>2</v>
      </c>
      <c r="H37" s="13">
        <v>4</v>
      </c>
      <c r="I37" s="15" t="s">
        <v>25</v>
      </c>
    </row>
    <row r="38" spans="1:9" ht="16.5" hidden="1" x14ac:dyDescent="0.25">
      <c r="A38" s="197"/>
      <c r="B38" s="11">
        <v>41249</v>
      </c>
      <c r="C38" s="12">
        <v>0.73958333333333337</v>
      </c>
      <c r="D38" s="13"/>
      <c r="E38" s="13">
        <v>1</v>
      </c>
      <c r="F38" s="14"/>
      <c r="G38" s="13">
        <v>3</v>
      </c>
      <c r="H38" s="13">
        <v>6</v>
      </c>
      <c r="I38" s="15" t="s">
        <v>28</v>
      </c>
    </row>
    <row r="39" spans="1:9" ht="16.5" hidden="1" x14ac:dyDescent="0.25">
      <c r="A39" s="197"/>
      <c r="B39" s="11">
        <v>41256</v>
      </c>
      <c r="C39" s="12">
        <v>0.73958333333333337</v>
      </c>
      <c r="D39" s="13"/>
      <c r="E39" s="13">
        <v>1</v>
      </c>
      <c r="F39" s="14"/>
      <c r="G39" s="13">
        <v>4</v>
      </c>
      <c r="H39" s="13">
        <v>7</v>
      </c>
      <c r="I39" s="15" t="s">
        <v>26</v>
      </c>
    </row>
    <row r="40" spans="1:9" ht="16.5" hidden="1" x14ac:dyDescent="0.25">
      <c r="A40" s="197"/>
      <c r="B40" s="11">
        <v>41263</v>
      </c>
      <c r="C40" s="12">
        <v>0.78125</v>
      </c>
      <c r="D40" s="13">
        <v>1</v>
      </c>
      <c r="E40" s="13"/>
      <c r="F40" s="14"/>
      <c r="G40" s="13">
        <v>8</v>
      </c>
      <c r="H40" s="13">
        <v>6</v>
      </c>
      <c r="I40" s="15" t="s">
        <v>47</v>
      </c>
    </row>
    <row r="41" spans="1:9" ht="16.5" hidden="1" x14ac:dyDescent="0.25">
      <c r="A41" s="197"/>
      <c r="B41" s="11">
        <v>41284</v>
      </c>
      <c r="C41" s="12">
        <v>0.73958333333333337</v>
      </c>
      <c r="D41" s="13"/>
      <c r="E41" s="13">
        <v>1</v>
      </c>
      <c r="F41" s="14"/>
      <c r="G41" s="13">
        <v>4</v>
      </c>
      <c r="H41" s="13">
        <v>6</v>
      </c>
      <c r="I41" s="15" t="s">
        <v>27</v>
      </c>
    </row>
    <row r="42" spans="1:9" ht="16.5" hidden="1" x14ac:dyDescent="0.25">
      <c r="A42" s="197"/>
      <c r="B42" s="11">
        <v>41291</v>
      </c>
      <c r="C42" s="12">
        <v>0.73958333333333337</v>
      </c>
      <c r="D42" s="13"/>
      <c r="E42" s="13">
        <v>1</v>
      </c>
      <c r="F42" s="14"/>
      <c r="G42" s="13">
        <v>4</v>
      </c>
      <c r="H42" s="13">
        <v>5</v>
      </c>
      <c r="I42" s="15" t="s">
        <v>25</v>
      </c>
    </row>
    <row r="43" spans="1:9" ht="16.5" hidden="1" x14ac:dyDescent="0.25">
      <c r="A43" s="197"/>
      <c r="B43" s="11">
        <v>41298</v>
      </c>
      <c r="C43" s="12">
        <v>0.78125</v>
      </c>
      <c r="D43" s="13"/>
      <c r="E43" s="13">
        <v>1</v>
      </c>
      <c r="F43" s="14"/>
      <c r="G43" s="13">
        <v>6</v>
      </c>
      <c r="H43" s="13">
        <v>9</v>
      </c>
      <c r="I43" s="15" t="s">
        <v>28</v>
      </c>
    </row>
    <row r="44" spans="1:9" ht="16.5" hidden="1" x14ac:dyDescent="0.25">
      <c r="A44" s="197"/>
      <c r="B44" s="11">
        <v>41305</v>
      </c>
      <c r="C44" s="12">
        <v>0.78125</v>
      </c>
      <c r="D44" s="13"/>
      <c r="E44" s="13">
        <v>1</v>
      </c>
      <c r="F44" s="14"/>
      <c r="G44" s="13">
        <v>5</v>
      </c>
      <c r="H44" s="13">
        <v>6</v>
      </c>
      <c r="I44" s="15" t="s">
        <v>26</v>
      </c>
    </row>
    <row r="45" spans="1:9" ht="16.5" hidden="1" x14ac:dyDescent="0.25">
      <c r="A45" s="197"/>
      <c r="B45" s="11">
        <v>41312</v>
      </c>
      <c r="C45" s="12">
        <v>0.69791666666666663</v>
      </c>
      <c r="D45" s="13"/>
      <c r="E45" s="13">
        <v>1</v>
      </c>
      <c r="F45" s="14"/>
      <c r="G45" s="13">
        <v>6</v>
      </c>
      <c r="H45" s="13">
        <v>7</v>
      </c>
      <c r="I45" s="15" t="s">
        <v>47</v>
      </c>
    </row>
    <row r="46" spans="1:9" ht="16.5" hidden="1" x14ac:dyDescent="0.25">
      <c r="A46" s="197"/>
      <c r="B46" s="11">
        <v>41319</v>
      </c>
      <c r="C46" s="12">
        <v>0.78125</v>
      </c>
      <c r="D46" s="13">
        <v>1</v>
      </c>
      <c r="E46" s="13"/>
      <c r="F46" s="14"/>
      <c r="G46" s="13">
        <v>5</v>
      </c>
      <c r="H46" s="13">
        <v>4</v>
      </c>
      <c r="I46" s="15" t="s">
        <v>27</v>
      </c>
    </row>
    <row r="47" spans="1:9" ht="16.5" hidden="1" x14ac:dyDescent="0.25">
      <c r="A47" s="197"/>
      <c r="B47" s="11">
        <v>41326</v>
      </c>
      <c r="C47" s="12">
        <v>0.69791666666666663</v>
      </c>
      <c r="D47" s="13"/>
      <c r="E47" s="13">
        <v>1</v>
      </c>
      <c r="F47" s="14"/>
      <c r="G47" s="13">
        <v>1</v>
      </c>
      <c r="H47" s="13">
        <v>6</v>
      </c>
      <c r="I47" s="15" t="s">
        <v>25</v>
      </c>
    </row>
    <row r="48" spans="1:9" ht="17.25" hidden="1" thickBot="1" x14ac:dyDescent="0.3">
      <c r="A48" s="198"/>
      <c r="B48" s="16">
        <v>41333</v>
      </c>
      <c r="C48" s="17">
        <v>0.69791666666666663</v>
      </c>
      <c r="D48" s="18"/>
      <c r="E48" s="18">
        <v>1</v>
      </c>
      <c r="F48" s="19"/>
      <c r="G48" s="18">
        <v>4</v>
      </c>
      <c r="H48" s="18">
        <v>6</v>
      </c>
      <c r="I48" s="20" t="s">
        <v>28</v>
      </c>
    </row>
    <row r="49" spans="1:9" ht="21" thickBot="1" x14ac:dyDescent="0.3">
      <c r="A49" s="21" t="s">
        <v>31</v>
      </c>
      <c r="B49" s="22" t="s">
        <v>19</v>
      </c>
      <c r="C49" s="23" t="s">
        <v>30</v>
      </c>
      <c r="D49" s="24">
        <f>SUM(D26:D48)</f>
        <v>6</v>
      </c>
      <c r="E49" s="24">
        <f>SUM(E26:E48)</f>
        <v>15</v>
      </c>
      <c r="F49" s="24">
        <f>SUM(F26:F48)</f>
        <v>2</v>
      </c>
      <c r="G49" s="24">
        <f>SUM(G26:G48)</f>
        <v>99</v>
      </c>
      <c r="H49" s="24">
        <f>SUM(H26:H48)</f>
        <v>121</v>
      </c>
      <c r="I49" s="25">
        <f>SUM(D49)/SUM(E49+D49)</f>
        <v>0.2857142857142857</v>
      </c>
    </row>
    <row r="50" spans="1:9" ht="21" thickBot="1" x14ac:dyDescent="0.3">
      <c r="A50" s="38"/>
      <c r="B50" s="39"/>
      <c r="C50" s="40"/>
      <c r="D50" s="41" t="s">
        <v>0</v>
      </c>
      <c r="E50" s="41" t="s">
        <v>1</v>
      </c>
      <c r="F50" s="41" t="s">
        <v>2</v>
      </c>
      <c r="G50" s="41" t="s">
        <v>3</v>
      </c>
      <c r="H50" s="41" t="s">
        <v>4</v>
      </c>
      <c r="I50" s="42" t="s">
        <v>16</v>
      </c>
    </row>
    <row r="51" spans="1:9" ht="20.25" x14ac:dyDescent="0.25">
      <c r="A51" s="179" t="s">
        <v>13</v>
      </c>
      <c r="B51" s="181" t="s">
        <v>51</v>
      </c>
      <c r="C51" s="43" t="s">
        <v>30</v>
      </c>
      <c r="D51" s="44">
        <f>SUM(D49+D25)</f>
        <v>16</v>
      </c>
      <c r="E51" s="44">
        <f>SUM(E49+E25)</f>
        <v>26</v>
      </c>
      <c r="F51" s="44">
        <f>SUM(F49+F25)</f>
        <v>4</v>
      </c>
      <c r="G51" s="44">
        <f>SUM(G49+G25)</f>
        <v>213</v>
      </c>
      <c r="H51" s="44">
        <f>SUM(H49+H25)</f>
        <v>246</v>
      </c>
      <c r="I51" s="45">
        <f>SUM(D51)/SUM(E51+D51)</f>
        <v>0.38095238095238093</v>
      </c>
    </row>
    <row r="52" spans="1:9" ht="21" thickBot="1" x14ac:dyDescent="0.3">
      <c r="A52" s="194"/>
      <c r="B52" s="195"/>
      <c r="C52" s="46" t="s">
        <v>49</v>
      </c>
      <c r="D52" s="47">
        <f>SUM(D51/2)</f>
        <v>8</v>
      </c>
      <c r="E52" s="47">
        <f>SUM(E51/2)</f>
        <v>13</v>
      </c>
      <c r="F52" s="47">
        <f>SUM(F51/2)</f>
        <v>2</v>
      </c>
      <c r="G52" s="47">
        <f>SUM(G51/2)</f>
        <v>106.5</v>
      </c>
      <c r="H52" s="47">
        <f>SUM(H51/2)</f>
        <v>123</v>
      </c>
      <c r="I52" s="48">
        <f>SUM(D52)/SUM(E52+D52)</f>
        <v>0.38095238095238093</v>
      </c>
    </row>
  </sheetData>
  <autoFilter ref="A1:I1" xr:uid="{00000000-0009-0000-0000-00000B000000}"/>
  <mergeCells count="4">
    <mergeCell ref="A2:A24"/>
    <mergeCell ref="A26:A48"/>
    <mergeCell ref="A51:A52"/>
    <mergeCell ref="B51:B5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0BF84-7CC2-48BA-8C12-BDFCA8841A3F}">
  <sheetPr>
    <tabColor rgb="FFFF0000"/>
  </sheetPr>
  <dimension ref="A1:I58"/>
  <sheetViews>
    <sheetView workbookViewId="0">
      <selection activeCell="F60" sqref="F60"/>
    </sheetView>
  </sheetViews>
  <sheetFormatPr defaultRowHeight="15" x14ac:dyDescent="0.25"/>
  <cols>
    <col min="1" max="1" width="16.7109375" bestFit="1" customWidth="1"/>
    <col min="2" max="2" width="22" bestFit="1" customWidth="1"/>
    <col min="3" max="3" width="12.5703125" bestFit="1" customWidth="1"/>
    <col min="9" max="9" width="18.28515625" bestFit="1" customWidth="1"/>
  </cols>
  <sheetData>
    <row r="1" spans="1:9" ht="21" thickBot="1" x14ac:dyDescent="0.3">
      <c r="A1" s="35" t="s">
        <v>19</v>
      </c>
      <c r="B1" s="36" t="s">
        <v>20</v>
      </c>
      <c r="C1" s="37" t="s">
        <v>21</v>
      </c>
      <c r="D1" s="4" t="s">
        <v>0</v>
      </c>
      <c r="E1" s="4" t="s">
        <v>22</v>
      </c>
      <c r="F1" s="4" t="s">
        <v>2</v>
      </c>
      <c r="G1" s="4" t="s">
        <v>3</v>
      </c>
      <c r="H1" s="5" t="s">
        <v>4</v>
      </c>
      <c r="I1" s="6" t="s">
        <v>23</v>
      </c>
    </row>
    <row r="2" spans="1:9" ht="16.5" hidden="1" customHeight="1" x14ac:dyDescent="0.25">
      <c r="A2" s="183" t="s">
        <v>73</v>
      </c>
      <c r="B2" s="79">
        <v>44819</v>
      </c>
      <c r="C2" s="8">
        <v>0.73958333333333337</v>
      </c>
      <c r="D2" s="133">
        <v>1</v>
      </c>
      <c r="E2" s="133"/>
      <c r="F2" s="133"/>
      <c r="G2" s="133">
        <v>7</v>
      </c>
      <c r="H2" s="133">
        <v>6</v>
      </c>
      <c r="I2" s="10" t="s">
        <v>50</v>
      </c>
    </row>
    <row r="3" spans="1:9" ht="16.5" hidden="1" customHeight="1" x14ac:dyDescent="0.25">
      <c r="A3" s="184"/>
      <c r="B3" s="80">
        <v>44826</v>
      </c>
      <c r="C3" s="12">
        <v>0.78125</v>
      </c>
      <c r="D3" s="130">
        <v>1</v>
      </c>
      <c r="E3" s="130"/>
      <c r="F3" s="130"/>
      <c r="G3" s="130">
        <v>8</v>
      </c>
      <c r="H3" s="130">
        <v>1</v>
      </c>
      <c r="I3" s="15" t="s">
        <v>43</v>
      </c>
    </row>
    <row r="4" spans="1:9" ht="16.5" hidden="1" customHeight="1" x14ac:dyDescent="0.25">
      <c r="A4" s="184"/>
      <c r="B4" s="80">
        <v>44833</v>
      </c>
      <c r="C4" s="12">
        <v>0.69791666666666663</v>
      </c>
      <c r="D4" s="130">
        <v>1</v>
      </c>
      <c r="E4" s="130"/>
      <c r="F4" s="130"/>
      <c r="G4" s="130">
        <v>7</v>
      </c>
      <c r="H4" s="130">
        <v>5</v>
      </c>
      <c r="I4" s="15" t="s">
        <v>70</v>
      </c>
    </row>
    <row r="5" spans="1:9" ht="16.5" hidden="1" customHeight="1" x14ac:dyDescent="0.25">
      <c r="A5" s="184"/>
      <c r="B5" s="80">
        <v>44840</v>
      </c>
      <c r="C5" s="12">
        <v>0.69791666666666663</v>
      </c>
      <c r="D5" s="130"/>
      <c r="E5" s="130">
        <v>1</v>
      </c>
      <c r="F5" s="130"/>
      <c r="G5" s="130">
        <v>3</v>
      </c>
      <c r="H5" s="130">
        <v>9</v>
      </c>
      <c r="I5" s="15" t="s">
        <v>58</v>
      </c>
    </row>
    <row r="6" spans="1:9" ht="16.5" hidden="1" customHeight="1" x14ac:dyDescent="0.25">
      <c r="A6" s="184"/>
      <c r="B6" s="80">
        <v>44847</v>
      </c>
      <c r="C6" s="12">
        <v>0.69791666666666663</v>
      </c>
      <c r="D6" s="130"/>
      <c r="E6" s="130"/>
      <c r="F6" s="130">
        <v>1</v>
      </c>
      <c r="G6" s="130">
        <v>3</v>
      </c>
      <c r="H6" s="130">
        <v>3</v>
      </c>
      <c r="I6" s="15" t="s">
        <v>74</v>
      </c>
    </row>
    <row r="7" spans="1:9" ht="16.5" hidden="1" customHeight="1" x14ac:dyDescent="0.25">
      <c r="A7" s="184"/>
      <c r="B7" s="80">
        <v>44854</v>
      </c>
      <c r="C7" s="12">
        <v>0.78125</v>
      </c>
      <c r="D7" s="130">
        <v>1</v>
      </c>
      <c r="E7" s="130"/>
      <c r="F7" s="130"/>
      <c r="G7" s="130">
        <v>7</v>
      </c>
      <c r="H7" s="130">
        <v>2</v>
      </c>
      <c r="I7" s="15" t="s">
        <v>50</v>
      </c>
    </row>
    <row r="8" spans="1:9" ht="16.5" hidden="1" customHeight="1" x14ac:dyDescent="0.25">
      <c r="A8" s="184"/>
      <c r="B8" s="80">
        <v>44861</v>
      </c>
      <c r="C8" s="12">
        <v>0.69791666666666663</v>
      </c>
      <c r="D8" s="130"/>
      <c r="E8" s="130">
        <v>1</v>
      </c>
      <c r="F8" s="130"/>
      <c r="G8" s="130">
        <v>0</v>
      </c>
      <c r="H8" s="130">
        <v>2</v>
      </c>
      <c r="I8" s="15" t="s">
        <v>43</v>
      </c>
    </row>
    <row r="9" spans="1:9" ht="16.5" hidden="1" customHeight="1" x14ac:dyDescent="0.25">
      <c r="A9" s="184"/>
      <c r="B9" s="80">
        <v>44868</v>
      </c>
      <c r="C9" s="12">
        <v>0.73958333333333337</v>
      </c>
      <c r="D9" s="130"/>
      <c r="E9" s="130">
        <v>1</v>
      </c>
      <c r="F9" s="130"/>
      <c r="G9" s="130">
        <v>1</v>
      </c>
      <c r="H9" s="130">
        <v>2</v>
      </c>
      <c r="I9" s="15" t="s">
        <v>70</v>
      </c>
    </row>
    <row r="10" spans="1:9" ht="16.5" hidden="1" customHeight="1" x14ac:dyDescent="0.25">
      <c r="A10" s="184"/>
      <c r="B10" s="80">
        <v>44875</v>
      </c>
      <c r="C10" s="12">
        <v>0.73958333333333337</v>
      </c>
      <c r="D10" s="130"/>
      <c r="E10" s="130">
        <v>1</v>
      </c>
      <c r="F10" s="130"/>
      <c r="G10" s="130">
        <v>3</v>
      </c>
      <c r="H10" s="130">
        <v>5</v>
      </c>
      <c r="I10" s="15" t="s">
        <v>58</v>
      </c>
    </row>
    <row r="11" spans="1:9" ht="16.5" hidden="1" customHeight="1" x14ac:dyDescent="0.25">
      <c r="A11" s="184"/>
      <c r="B11" s="80">
        <v>44882</v>
      </c>
      <c r="C11" s="12">
        <v>0.78125</v>
      </c>
      <c r="D11" s="130">
        <v>1</v>
      </c>
      <c r="E11" s="130"/>
      <c r="F11" s="130"/>
      <c r="G11" s="130">
        <v>6</v>
      </c>
      <c r="H11" s="130">
        <v>4</v>
      </c>
      <c r="I11" s="15" t="s">
        <v>74</v>
      </c>
    </row>
    <row r="12" spans="1:9" ht="16.5" hidden="1" customHeight="1" x14ac:dyDescent="0.25">
      <c r="A12" s="184"/>
      <c r="B12" s="80">
        <v>44889</v>
      </c>
      <c r="C12" s="12">
        <v>0.69791666666666663</v>
      </c>
      <c r="D12" s="130">
        <v>1</v>
      </c>
      <c r="E12" s="130"/>
      <c r="F12" s="130"/>
      <c r="G12" s="130">
        <v>2</v>
      </c>
      <c r="H12" s="130">
        <v>0</v>
      </c>
      <c r="I12" s="15" t="s">
        <v>50</v>
      </c>
    </row>
    <row r="13" spans="1:9" ht="16.5" hidden="1" customHeight="1" x14ac:dyDescent="0.25">
      <c r="A13" s="184"/>
      <c r="B13" s="80">
        <v>44896</v>
      </c>
      <c r="C13" s="12">
        <v>0.73958333333333337</v>
      </c>
      <c r="D13" s="130"/>
      <c r="E13" s="130">
        <v>1</v>
      </c>
      <c r="F13" s="130"/>
      <c r="G13" s="130">
        <v>3</v>
      </c>
      <c r="H13" s="130">
        <v>5</v>
      </c>
      <c r="I13" s="15" t="s">
        <v>43</v>
      </c>
    </row>
    <row r="14" spans="1:9" ht="16.5" hidden="1" customHeight="1" x14ac:dyDescent="0.25">
      <c r="A14" s="184"/>
      <c r="B14" s="80">
        <v>44903</v>
      </c>
      <c r="C14" s="12">
        <v>0.78125</v>
      </c>
      <c r="D14" s="130"/>
      <c r="E14" s="130">
        <v>1</v>
      </c>
      <c r="F14" s="130"/>
      <c r="G14" s="130">
        <v>1</v>
      </c>
      <c r="H14" s="130">
        <v>4</v>
      </c>
      <c r="I14" s="15" t="s">
        <v>70</v>
      </c>
    </row>
    <row r="15" spans="1:9" ht="16.5" hidden="1" customHeight="1" x14ac:dyDescent="0.25">
      <c r="A15" s="184"/>
      <c r="B15" s="80">
        <v>44910</v>
      </c>
      <c r="C15" s="12">
        <v>0.78125</v>
      </c>
      <c r="D15" s="130"/>
      <c r="E15" s="130">
        <v>1</v>
      </c>
      <c r="F15" s="130"/>
      <c r="G15" s="130">
        <v>1</v>
      </c>
      <c r="H15" s="130">
        <v>10</v>
      </c>
      <c r="I15" s="15" t="s">
        <v>58</v>
      </c>
    </row>
    <row r="16" spans="1:9" ht="16.5" hidden="1" customHeight="1" x14ac:dyDescent="0.25">
      <c r="A16" s="184"/>
      <c r="B16" s="80">
        <v>44917</v>
      </c>
      <c r="C16" s="12">
        <v>0.69791666666666663</v>
      </c>
      <c r="D16" s="130"/>
      <c r="E16" s="130">
        <v>1</v>
      </c>
      <c r="F16" s="130"/>
      <c r="G16" s="130">
        <v>1</v>
      </c>
      <c r="H16" s="130">
        <v>2</v>
      </c>
      <c r="I16" s="15" t="s">
        <v>74</v>
      </c>
    </row>
    <row r="17" spans="1:9" ht="16.5" hidden="1" customHeight="1" x14ac:dyDescent="0.25">
      <c r="A17" s="184"/>
      <c r="B17" s="80">
        <v>44938</v>
      </c>
      <c r="C17" s="12">
        <v>0.73958333333333337</v>
      </c>
      <c r="D17" s="130"/>
      <c r="E17" s="130">
        <v>1</v>
      </c>
      <c r="F17" s="130"/>
      <c r="G17" s="130">
        <v>4</v>
      </c>
      <c r="H17" s="130">
        <v>7</v>
      </c>
      <c r="I17" s="15" t="s">
        <v>50</v>
      </c>
    </row>
    <row r="18" spans="1:9" ht="16.5" hidden="1" customHeight="1" x14ac:dyDescent="0.25">
      <c r="A18" s="184"/>
      <c r="B18" s="80">
        <v>44945</v>
      </c>
      <c r="C18" s="12">
        <v>0.78125</v>
      </c>
      <c r="D18" s="130"/>
      <c r="E18" s="130">
        <v>1</v>
      </c>
      <c r="F18" s="130"/>
      <c r="G18" s="130">
        <v>3</v>
      </c>
      <c r="H18" s="130">
        <v>6</v>
      </c>
      <c r="I18" s="15" t="s">
        <v>43</v>
      </c>
    </row>
    <row r="19" spans="1:9" ht="16.5" hidden="1" customHeight="1" x14ac:dyDescent="0.25">
      <c r="A19" s="184"/>
      <c r="B19" s="80">
        <v>44952</v>
      </c>
      <c r="C19" s="12">
        <v>0.69791666666666663</v>
      </c>
      <c r="D19" s="130">
        <v>1</v>
      </c>
      <c r="E19" s="130"/>
      <c r="F19" s="130"/>
      <c r="G19" s="130">
        <v>4</v>
      </c>
      <c r="H19" s="130">
        <v>3</v>
      </c>
      <c r="I19" s="15" t="s">
        <v>70</v>
      </c>
    </row>
    <row r="20" spans="1:9" ht="16.5" hidden="1" customHeight="1" x14ac:dyDescent="0.25">
      <c r="A20" s="184"/>
      <c r="B20" s="80">
        <v>44959</v>
      </c>
      <c r="C20" s="12">
        <v>0.69791666666666663</v>
      </c>
      <c r="D20" s="130"/>
      <c r="E20" s="130"/>
      <c r="F20" s="130">
        <v>1</v>
      </c>
      <c r="G20" s="130">
        <v>4</v>
      </c>
      <c r="H20" s="130">
        <v>4</v>
      </c>
      <c r="I20" s="15" t="s">
        <v>58</v>
      </c>
    </row>
    <row r="21" spans="1:9" ht="16.5" hidden="1" customHeight="1" thickBot="1" x14ac:dyDescent="0.3">
      <c r="A21" s="185"/>
      <c r="B21" s="81">
        <v>44966</v>
      </c>
      <c r="C21" s="17">
        <v>0.73958333333333337</v>
      </c>
      <c r="D21" s="134">
        <v>1</v>
      </c>
      <c r="E21" s="134"/>
      <c r="F21" s="134"/>
      <c r="G21" s="134">
        <v>4</v>
      </c>
      <c r="H21" s="134">
        <v>2</v>
      </c>
      <c r="I21" s="20" t="s">
        <v>74</v>
      </c>
    </row>
    <row r="22" spans="1:9" ht="21" thickBot="1" x14ac:dyDescent="0.3">
      <c r="A22" s="88" t="s">
        <v>73</v>
      </c>
      <c r="B22" s="89" t="s">
        <v>71</v>
      </c>
      <c r="C22" s="23" t="s">
        <v>30</v>
      </c>
      <c r="D22" s="30">
        <f>SUM(D2:D21)</f>
        <v>8</v>
      </c>
      <c r="E22" s="30">
        <f>SUM(E2:E21)</f>
        <v>10</v>
      </c>
      <c r="F22" s="30">
        <f>SUM(F2:F21)</f>
        <v>2</v>
      </c>
      <c r="G22" s="30">
        <f>SUM(G2:G21)</f>
        <v>72</v>
      </c>
      <c r="H22" s="30">
        <f>SUM(H2:H21)</f>
        <v>82</v>
      </c>
      <c r="I22" s="25">
        <f>SUM(D22)/SUM(E22+D22)</f>
        <v>0.44444444444444442</v>
      </c>
    </row>
    <row r="23" spans="1:9" ht="16.5" hidden="1" customHeight="1" x14ac:dyDescent="0.25">
      <c r="A23" s="196" t="s">
        <v>86</v>
      </c>
      <c r="B23" s="7">
        <v>45183</v>
      </c>
      <c r="C23" s="8">
        <v>0.73958333333333337</v>
      </c>
      <c r="D23" s="133"/>
      <c r="E23" s="133">
        <v>1</v>
      </c>
      <c r="F23" s="133"/>
      <c r="G23" s="133">
        <v>6</v>
      </c>
      <c r="H23" s="133">
        <v>10</v>
      </c>
      <c r="I23" s="66" t="s">
        <v>50</v>
      </c>
    </row>
    <row r="24" spans="1:9" ht="16.5" hidden="1" customHeight="1" x14ac:dyDescent="0.25">
      <c r="A24" s="197"/>
      <c r="B24" s="11">
        <v>45190</v>
      </c>
      <c r="C24" s="12">
        <v>0.78125</v>
      </c>
      <c r="D24" s="130">
        <v>1</v>
      </c>
      <c r="E24" s="130"/>
      <c r="F24" s="130"/>
      <c r="G24" s="130">
        <v>8</v>
      </c>
      <c r="H24" s="130">
        <v>4</v>
      </c>
      <c r="I24" s="67" t="s">
        <v>43</v>
      </c>
    </row>
    <row r="25" spans="1:9" ht="16.5" hidden="1" customHeight="1" x14ac:dyDescent="0.25">
      <c r="A25" s="197"/>
      <c r="B25" s="11">
        <v>45197</v>
      </c>
      <c r="C25" s="12">
        <v>0.69791666666666663</v>
      </c>
      <c r="D25" s="130">
        <v>1</v>
      </c>
      <c r="E25" s="130"/>
      <c r="F25" s="130"/>
      <c r="G25" s="130">
        <v>4</v>
      </c>
      <c r="H25" s="130">
        <v>3</v>
      </c>
      <c r="I25" s="67" t="s">
        <v>70</v>
      </c>
    </row>
    <row r="26" spans="1:9" ht="16.5" hidden="1" customHeight="1" x14ac:dyDescent="0.25">
      <c r="A26" s="197"/>
      <c r="B26" s="11">
        <v>45204</v>
      </c>
      <c r="C26" s="12">
        <v>0.69791666666666663</v>
      </c>
      <c r="D26" s="130">
        <v>1</v>
      </c>
      <c r="E26" s="130"/>
      <c r="F26" s="130"/>
      <c r="G26" s="130">
        <v>7</v>
      </c>
      <c r="H26" s="130">
        <v>1</v>
      </c>
      <c r="I26" s="67" t="s">
        <v>58</v>
      </c>
    </row>
    <row r="27" spans="1:9" ht="16.5" hidden="1" customHeight="1" x14ac:dyDescent="0.25">
      <c r="A27" s="197"/>
      <c r="B27" s="11">
        <v>45211</v>
      </c>
      <c r="C27" s="12">
        <v>0.69791666666666663</v>
      </c>
      <c r="D27" s="130">
        <v>1</v>
      </c>
      <c r="E27" s="130"/>
      <c r="F27" s="130"/>
      <c r="G27" s="130">
        <v>8</v>
      </c>
      <c r="H27" s="130">
        <v>0</v>
      </c>
      <c r="I27" s="67" t="s">
        <v>74</v>
      </c>
    </row>
    <row r="28" spans="1:9" ht="16.5" hidden="1" customHeight="1" x14ac:dyDescent="0.25">
      <c r="A28" s="197"/>
      <c r="B28" s="11">
        <v>45218</v>
      </c>
      <c r="C28" s="12">
        <v>0.78125</v>
      </c>
      <c r="D28" s="130">
        <v>1</v>
      </c>
      <c r="E28" s="130"/>
      <c r="F28" s="130"/>
      <c r="G28" s="130">
        <v>5</v>
      </c>
      <c r="H28" s="130">
        <v>3</v>
      </c>
      <c r="I28" s="67" t="s">
        <v>50</v>
      </c>
    </row>
    <row r="29" spans="1:9" ht="16.5" hidden="1" customHeight="1" x14ac:dyDescent="0.25">
      <c r="A29" s="197"/>
      <c r="B29" s="11">
        <v>45225</v>
      </c>
      <c r="C29" s="12">
        <v>0.69791666666666663</v>
      </c>
      <c r="D29" s="130">
        <v>1</v>
      </c>
      <c r="E29" s="130"/>
      <c r="F29" s="130"/>
      <c r="G29" s="130">
        <v>7</v>
      </c>
      <c r="H29" s="130">
        <v>2</v>
      </c>
      <c r="I29" s="67" t="s">
        <v>43</v>
      </c>
    </row>
    <row r="30" spans="1:9" ht="16.5" hidden="1" customHeight="1" x14ac:dyDescent="0.25">
      <c r="A30" s="197"/>
      <c r="B30" s="11">
        <v>45232</v>
      </c>
      <c r="C30" s="12">
        <v>0.73958333333333337</v>
      </c>
      <c r="D30" s="130">
        <v>1</v>
      </c>
      <c r="E30" s="130"/>
      <c r="F30" s="130"/>
      <c r="G30" s="130">
        <v>5</v>
      </c>
      <c r="H30" s="130">
        <v>3</v>
      </c>
      <c r="I30" s="67" t="s">
        <v>70</v>
      </c>
    </row>
    <row r="31" spans="1:9" ht="16.5" hidden="1" customHeight="1" x14ac:dyDescent="0.25">
      <c r="A31" s="197"/>
      <c r="B31" s="11">
        <v>45239</v>
      </c>
      <c r="C31" s="12">
        <v>0.73958333333333337</v>
      </c>
      <c r="D31" s="130"/>
      <c r="E31" s="130">
        <v>1</v>
      </c>
      <c r="F31" s="130"/>
      <c r="G31" s="130">
        <v>1</v>
      </c>
      <c r="H31" s="130">
        <v>3</v>
      </c>
      <c r="I31" s="67" t="s">
        <v>58</v>
      </c>
    </row>
    <row r="32" spans="1:9" ht="16.5" hidden="1" customHeight="1" x14ac:dyDescent="0.25">
      <c r="A32" s="197"/>
      <c r="B32" s="11">
        <v>45246</v>
      </c>
      <c r="C32" s="12">
        <v>0.78125</v>
      </c>
      <c r="D32" s="130"/>
      <c r="E32" s="130"/>
      <c r="F32" s="130">
        <v>1</v>
      </c>
      <c r="G32" s="130">
        <v>3</v>
      </c>
      <c r="H32" s="130">
        <v>3</v>
      </c>
      <c r="I32" s="67" t="s">
        <v>74</v>
      </c>
    </row>
    <row r="33" spans="1:9" ht="16.5" hidden="1" customHeight="1" x14ac:dyDescent="0.25">
      <c r="A33" s="197"/>
      <c r="B33" s="11">
        <v>45253</v>
      </c>
      <c r="C33" s="12">
        <v>0.69791666666666663</v>
      </c>
      <c r="D33" s="130"/>
      <c r="E33" s="130">
        <v>1</v>
      </c>
      <c r="F33" s="130"/>
      <c r="G33" s="130">
        <v>4</v>
      </c>
      <c r="H33" s="130">
        <v>6</v>
      </c>
      <c r="I33" s="67" t="s">
        <v>50</v>
      </c>
    </row>
    <row r="34" spans="1:9" ht="16.5" hidden="1" customHeight="1" x14ac:dyDescent="0.25">
      <c r="A34" s="197"/>
      <c r="B34" s="11">
        <v>45260</v>
      </c>
      <c r="C34" s="12">
        <v>0.73958333333333337</v>
      </c>
      <c r="D34" s="130"/>
      <c r="E34" s="130">
        <v>1</v>
      </c>
      <c r="F34" s="130"/>
      <c r="G34" s="130">
        <v>0</v>
      </c>
      <c r="H34" s="130">
        <v>8</v>
      </c>
      <c r="I34" s="67" t="s">
        <v>43</v>
      </c>
    </row>
    <row r="35" spans="1:9" ht="16.5" hidden="1" customHeight="1" x14ac:dyDescent="0.25">
      <c r="A35" s="197"/>
      <c r="B35" s="11">
        <v>45267</v>
      </c>
      <c r="C35" s="12">
        <v>0.78125</v>
      </c>
      <c r="D35" s="130"/>
      <c r="E35" s="130">
        <v>1</v>
      </c>
      <c r="F35" s="130"/>
      <c r="G35" s="130">
        <v>2</v>
      </c>
      <c r="H35" s="130">
        <v>5</v>
      </c>
      <c r="I35" s="67" t="s">
        <v>70</v>
      </c>
    </row>
    <row r="36" spans="1:9" ht="16.5" hidden="1" customHeight="1" x14ac:dyDescent="0.25">
      <c r="A36" s="197"/>
      <c r="B36" s="11">
        <v>45274</v>
      </c>
      <c r="C36" s="12">
        <v>0.78125</v>
      </c>
      <c r="D36" s="130">
        <v>1</v>
      </c>
      <c r="E36" s="130"/>
      <c r="F36" s="130"/>
      <c r="G36" s="130">
        <v>4</v>
      </c>
      <c r="H36" s="130">
        <v>1</v>
      </c>
      <c r="I36" s="67" t="s">
        <v>58</v>
      </c>
    </row>
    <row r="37" spans="1:9" ht="16.5" hidden="1" customHeight="1" x14ac:dyDescent="0.25">
      <c r="A37" s="197"/>
      <c r="B37" s="11">
        <v>45281</v>
      </c>
      <c r="C37" s="12">
        <v>0.69791666666666663</v>
      </c>
      <c r="D37" s="130"/>
      <c r="E37" s="130">
        <v>1</v>
      </c>
      <c r="F37" s="130"/>
      <c r="G37" s="130">
        <v>2</v>
      </c>
      <c r="H37" s="130">
        <v>7</v>
      </c>
      <c r="I37" s="67" t="s">
        <v>74</v>
      </c>
    </row>
    <row r="38" spans="1:9" ht="16.5" hidden="1" customHeight="1" x14ac:dyDescent="0.25">
      <c r="A38" s="197"/>
      <c r="B38" s="11">
        <v>45302</v>
      </c>
      <c r="C38" s="12">
        <v>0.73958333333333337</v>
      </c>
      <c r="D38" s="130"/>
      <c r="E38" s="130">
        <v>1</v>
      </c>
      <c r="F38" s="130"/>
      <c r="G38" s="130">
        <v>4</v>
      </c>
      <c r="H38" s="130">
        <v>5</v>
      </c>
      <c r="I38" s="67" t="s">
        <v>50</v>
      </c>
    </row>
    <row r="39" spans="1:9" ht="16.5" hidden="1" customHeight="1" x14ac:dyDescent="0.25">
      <c r="A39" s="197"/>
      <c r="B39" s="11">
        <v>45309</v>
      </c>
      <c r="C39" s="12">
        <v>0.78125</v>
      </c>
      <c r="D39" s="130">
        <v>1</v>
      </c>
      <c r="E39" s="130"/>
      <c r="F39" s="130"/>
      <c r="G39" s="130">
        <v>7</v>
      </c>
      <c r="H39" s="130">
        <v>5</v>
      </c>
      <c r="I39" s="67" t="s">
        <v>43</v>
      </c>
    </row>
    <row r="40" spans="1:9" ht="16.5" hidden="1" customHeight="1" x14ac:dyDescent="0.25">
      <c r="A40" s="197"/>
      <c r="B40" s="11">
        <v>45316</v>
      </c>
      <c r="C40" s="12">
        <v>0.69791666666666663</v>
      </c>
      <c r="D40" s="130">
        <v>1</v>
      </c>
      <c r="E40" s="130"/>
      <c r="F40" s="130"/>
      <c r="G40" s="130">
        <v>5</v>
      </c>
      <c r="H40" s="130">
        <v>2</v>
      </c>
      <c r="I40" s="67" t="s">
        <v>70</v>
      </c>
    </row>
    <row r="41" spans="1:9" ht="16.5" hidden="1" customHeight="1" x14ac:dyDescent="0.25">
      <c r="A41" s="197"/>
      <c r="B41" s="11">
        <v>45323</v>
      </c>
      <c r="C41" s="12">
        <v>0.69791666666666663</v>
      </c>
      <c r="D41" s="130"/>
      <c r="E41" s="130">
        <v>1</v>
      </c>
      <c r="F41" s="130"/>
      <c r="G41" s="130">
        <v>5</v>
      </c>
      <c r="H41" s="130">
        <v>6</v>
      </c>
      <c r="I41" s="67" t="s">
        <v>58</v>
      </c>
    </row>
    <row r="42" spans="1:9" ht="16.5" hidden="1" customHeight="1" x14ac:dyDescent="0.25">
      <c r="A42" s="197"/>
      <c r="B42" s="11">
        <v>45330</v>
      </c>
      <c r="C42" s="12">
        <v>0.73958333333333337</v>
      </c>
      <c r="D42" s="130">
        <v>1</v>
      </c>
      <c r="E42" s="130"/>
      <c r="F42" s="130"/>
      <c r="G42" s="130">
        <v>5</v>
      </c>
      <c r="H42" s="130">
        <v>3</v>
      </c>
      <c r="I42" s="67" t="s">
        <v>74</v>
      </c>
    </row>
    <row r="43" spans="1:9" ht="16.5" hidden="1" x14ac:dyDescent="0.25">
      <c r="A43" s="197"/>
      <c r="B43" s="11">
        <v>45337</v>
      </c>
      <c r="C43" s="12">
        <v>0.78125</v>
      </c>
      <c r="D43" s="130"/>
      <c r="E43" s="130">
        <v>1</v>
      </c>
      <c r="F43" s="130"/>
      <c r="G43" s="130">
        <v>6</v>
      </c>
      <c r="H43" s="130">
        <v>9</v>
      </c>
      <c r="I43" s="67" t="s">
        <v>50</v>
      </c>
    </row>
    <row r="44" spans="1:9" ht="16.5" hidden="1" x14ac:dyDescent="0.25">
      <c r="A44" s="197"/>
      <c r="B44" s="11">
        <v>45344</v>
      </c>
      <c r="C44" s="12">
        <v>0.73958333333333337</v>
      </c>
      <c r="D44" s="130"/>
      <c r="E44" s="130"/>
      <c r="F44" s="130">
        <v>1</v>
      </c>
      <c r="G44" s="130">
        <v>3</v>
      </c>
      <c r="H44" s="130">
        <v>3</v>
      </c>
      <c r="I44" s="67" t="s">
        <v>43</v>
      </c>
    </row>
    <row r="45" spans="1:9" ht="17.25" hidden="1" thickBot="1" x14ac:dyDescent="0.3">
      <c r="A45" s="198"/>
      <c r="B45" s="16">
        <v>45351</v>
      </c>
      <c r="C45" s="17">
        <v>0.78125</v>
      </c>
      <c r="D45" s="134">
        <v>1</v>
      </c>
      <c r="E45" s="134"/>
      <c r="F45" s="134"/>
      <c r="G45" s="134">
        <v>3</v>
      </c>
      <c r="H45" s="134">
        <v>2</v>
      </c>
      <c r="I45" s="68" t="s">
        <v>70</v>
      </c>
    </row>
    <row r="46" spans="1:9" ht="21" thickBot="1" x14ac:dyDescent="0.3">
      <c r="A46" s="88" t="s">
        <v>86</v>
      </c>
      <c r="B46" s="89" t="s">
        <v>71</v>
      </c>
      <c r="C46" s="23" t="s">
        <v>30</v>
      </c>
      <c r="D46" s="30">
        <f>SUM(D23:D45)</f>
        <v>12</v>
      </c>
      <c r="E46" s="30">
        <f>SUM(E23:E45)</f>
        <v>9</v>
      </c>
      <c r="F46" s="30">
        <f>SUM(F23:F45)</f>
        <v>2</v>
      </c>
      <c r="G46" s="30">
        <f>SUM(G23:G45)</f>
        <v>104</v>
      </c>
      <c r="H46" s="30">
        <f>SUM(H23:H45)</f>
        <v>94</v>
      </c>
      <c r="I46" s="25">
        <f>SUM(D46)/SUM(E46+D46)</f>
        <v>0.5714285714285714</v>
      </c>
    </row>
    <row r="47" spans="1:9" ht="21" thickBot="1" x14ac:dyDescent="0.3">
      <c r="A47" s="38"/>
      <c r="B47" s="39"/>
      <c r="C47" s="40"/>
      <c r="D47" s="41" t="s">
        <v>0</v>
      </c>
      <c r="E47" s="41" t="s">
        <v>1</v>
      </c>
      <c r="F47" s="41" t="s">
        <v>2</v>
      </c>
      <c r="G47" s="41" t="s">
        <v>3</v>
      </c>
      <c r="H47" s="41" t="s">
        <v>4</v>
      </c>
      <c r="I47" s="42" t="s">
        <v>16</v>
      </c>
    </row>
    <row r="48" spans="1:9" ht="20.25" x14ac:dyDescent="0.25">
      <c r="A48" s="179" t="s">
        <v>78</v>
      </c>
      <c r="B48" s="181" t="s">
        <v>51</v>
      </c>
      <c r="C48" s="43" t="s">
        <v>30</v>
      </c>
      <c r="D48" s="75">
        <f>SUM(D22+D46)</f>
        <v>20</v>
      </c>
      <c r="E48" s="75">
        <f>SUM(E22+E46)</f>
        <v>19</v>
      </c>
      <c r="F48" s="75">
        <f>SUM(F22+F46)</f>
        <v>4</v>
      </c>
      <c r="G48" s="75">
        <f>SUM(G22+G46)</f>
        <v>176</v>
      </c>
      <c r="H48" s="75">
        <f>SUM(H22+H46)</f>
        <v>176</v>
      </c>
      <c r="I48" s="45">
        <f>SUM(D48)/SUM(E48+D48)</f>
        <v>0.51282051282051277</v>
      </c>
    </row>
    <row r="49" spans="1:9" ht="21" thickBot="1" x14ac:dyDescent="0.3">
      <c r="A49" s="194"/>
      <c r="B49" s="195"/>
      <c r="C49" s="46" t="s">
        <v>49</v>
      </c>
      <c r="D49" s="47">
        <f>SUM(D48/2)</f>
        <v>10</v>
      </c>
      <c r="E49" s="47">
        <f>SUM(E48/2)</f>
        <v>9.5</v>
      </c>
      <c r="F49" s="47">
        <f>SUM(F48/2)</f>
        <v>2</v>
      </c>
      <c r="G49" s="47">
        <f>SUM(G48/2)</f>
        <v>88</v>
      </c>
      <c r="H49" s="47">
        <f>SUM(H48/2)</f>
        <v>88</v>
      </c>
      <c r="I49" s="48">
        <f>SUM(D49)/SUM(E49+D49)</f>
        <v>0.51282051282051277</v>
      </c>
    </row>
    <row r="50" spans="1:9" ht="16.5" x14ac:dyDescent="0.25">
      <c r="A50" s="176" t="s">
        <v>78</v>
      </c>
      <c r="B50" s="173" t="s">
        <v>60</v>
      </c>
      <c r="C50" s="142">
        <f>SUM(D50/SUM(D50:E50))</f>
        <v>0.44444444444444442</v>
      </c>
      <c r="D50" s="143">
        <f>SUM(D17+D12+D7+D2+D23+D28+D33+D38+D43)</f>
        <v>4</v>
      </c>
      <c r="E50" s="143">
        <f t="shared" ref="E50:H50" si="0">SUM(E17+E12+E7+E2+E23+E28+E33+E38+E43)</f>
        <v>5</v>
      </c>
      <c r="F50" s="143">
        <f t="shared" si="0"/>
        <v>0</v>
      </c>
      <c r="G50" s="143">
        <f t="shared" si="0"/>
        <v>45</v>
      </c>
      <c r="H50" s="143">
        <f t="shared" si="0"/>
        <v>48</v>
      </c>
      <c r="I50" s="144" t="s">
        <v>50</v>
      </c>
    </row>
    <row r="51" spans="1:9" ht="16.5" x14ac:dyDescent="0.25">
      <c r="A51" s="177"/>
      <c r="B51" s="174"/>
      <c r="C51" s="65">
        <f>SUM(D51/SUM(D51:E51))</f>
        <v>0.66666666666666663</v>
      </c>
      <c r="D51" s="130">
        <f>SUM(D19+D14+D9+D4+D25+D30+D35+D40+D45)</f>
        <v>6</v>
      </c>
      <c r="E51" s="130">
        <f t="shared" ref="E51:H51" si="1">SUM(E19+E14+E9+E4+E25+E30+E35+E40+E45)</f>
        <v>3</v>
      </c>
      <c r="F51" s="130">
        <f t="shared" si="1"/>
        <v>0</v>
      </c>
      <c r="G51" s="130">
        <f t="shared" si="1"/>
        <v>32</v>
      </c>
      <c r="H51" s="130">
        <f t="shared" si="1"/>
        <v>29</v>
      </c>
      <c r="I51" s="15" t="s">
        <v>70</v>
      </c>
    </row>
    <row r="52" spans="1:9" ht="16.5" x14ac:dyDescent="0.25">
      <c r="A52" s="177"/>
      <c r="B52" s="174"/>
      <c r="C52" s="65">
        <f t="shared" ref="C52:C54" si="2">SUM(D52/SUM(D52:E52))</f>
        <v>0.5</v>
      </c>
      <c r="D52" s="130">
        <f>SUM(D18+D13+D8+D3+D24+D29+D34+D39+D44)</f>
        <v>4</v>
      </c>
      <c r="E52" s="130">
        <f t="shared" ref="E52:H52" si="3">SUM(E18+E13+E8+E3+E24+E29+E34+E39+E44)</f>
        <v>4</v>
      </c>
      <c r="F52" s="130">
        <f t="shared" si="3"/>
        <v>1</v>
      </c>
      <c r="G52" s="130">
        <f t="shared" si="3"/>
        <v>39</v>
      </c>
      <c r="H52" s="130">
        <f t="shared" si="3"/>
        <v>36</v>
      </c>
      <c r="I52" s="15" t="s">
        <v>43</v>
      </c>
    </row>
    <row r="53" spans="1:9" ht="16.5" x14ac:dyDescent="0.25">
      <c r="A53" s="177"/>
      <c r="B53" s="174"/>
      <c r="C53" s="65">
        <f t="shared" si="2"/>
        <v>0.2857142857142857</v>
      </c>
      <c r="D53" s="130">
        <f>SUM(D20+D15+D10+D5+D26+D31+D36+D41)</f>
        <v>2</v>
      </c>
      <c r="E53" s="130">
        <f t="shared" ref="E53:H53" si="4">SUM(E20+E15+E10+E5+E26+E31+E36+E41)</f>
        <v>5</v>
      </c>
      <c r="F53" s="130">
        <f t="shared" si="4"/>
        <v>1</v>
      </c>
      <c r="G53" s="130">
        <f t="shared" si="4"/>
        <v>28</v>
      </c>
      <c r="H53" s="130">
        <f t="shared" si="4"/>
        <v>39</v>
      </c>
      <c r="I53" s="15" t="s">
        <v>58</v>
      </c>
    </row>
    <row r="54" spans="1:9" ht="17.25" thickBot="1" x14ac:dyDescent="0.3">
      <c r="A54" s="178"/>
      <c r="B54" s="175"/>
      <c r="C54" s="69">
        <f t="shared" si="2"/>
        <v>0.66666666666666663</v>
      </c>
      <c r="D54" s="134">
        <f>SUM(D21+D16+D11+D6+D27+D32+D37+D42)</f>
        <v>4</v>
      </c>
      <c r="E54" s="134">
        <f t="shared" ref="E54:H54" si="5">SUM(E21+E16+E11+E6+E27+E32+E37+E42)</f>
        <v>2</v>
      </c>
      <c r="F54" s="134">
        <f t="shared" si="5"/>
        <v>2</v>
      </c>
      <c r="G54" s="134">
        <f t="shared" si="5"/>
        <v>32</v>
      </c>
      <c r="H54" s="134">
        <f t="shared" si="5"/>
        <v>24</v>
      </c>
      <c r="I54" s="20" t="s">
        <v>74</v>
      </c>
    </row>
    <row r="55" spans="1:9" ht="21" thickBot="1" x14ac:dyDescent="0.3">
      <c r="A55" s="38"/>
      <c r="B55" s="39"/>
      <c r="C55" s="40" t="s">
        <v>21</v>
      </c>
      <c r="D55" s="41" t="s">
        <v>0</v>
      </c>
      <c r="E55" s="41" t="s">
        <v>1</v>
      </c>
      <c r="F55" s="41" t="s">
        <v>2</v>
      </c>
      <c r="G55" s="41" t="s">
        <v>3</v>
      </c>
      <c r="H55" s="41" t="s">
        <v>4</v>
      </c>
      <c r="I55" s="42" t="s">
        <v>16</v>
      </c>
    </row>
    <row r="56" spans="1:9" ht="16.5" x14ac:dyDescent="0.25">
      <c r="A56" s="176" t="s">
        <v>78</v>
      </c>
      <c r="B56" s="173" t="s">
        <v>61</v>
      </c>
      <c r="C56" s="8">
        <v>0.69791666666666663</v>
      </c>
      <c r="D56" s="133">
        <f>SUM(D20+D19+D16+D12+D8+D6+D5+D4+D25+D26+D27+D29+D33+D37+D40+D41)</f>
        <v>8</v>
      </c>
      <c r="E56" s="133">
        <f t="shared" ref="E56:H56" si="6">SUM(E20+E19+E16+E12+E8+E6+E5+E4+E25+E26+E27+E29+E33+E37+E40+E41)</f>
        <v>6</v>
      </c>
      <c r="F56" s="133">
        <f t="shared" si="6"/>
        <v>2</v>
      </c>
      <c r="G56" s="133">
        <f t="shared" si="6"/>
        <v>66</v>
      </c>
      <c r="H56" s="133">
        <f t="shared" si="6"/>
        <v>55</v>
      </c>
      <c r="I56" s="66">
        <f>SUM(D56/SUM(D56:E56))</f>
        <v>0.5714285714285714</v>
      </c>
    </row>
    <row r="57" spans="1:9" ht="16.5" x14ac:dyDescent="0.25">
      <c r="A57" s="177"/>
      <c r="B57" s="174"/>
      <c r="C57" s="12">
        <v>0.73958333333333337</v>
      </c>
      <c r="D57" s="130">
        <f>SUM(D21+D17+D13+D10+D9+D2+D23+D30+D31+D34+D38+D42+D44)</f>
        <v>4</v>
      </c>
      <c r="E57" s="130">
        <f t="shared" ref="E57:H57" si="7">SUM(E21+E17+E13+E10+E9+E2+E23+E30+E31+E34+E38+E42+E44)</f>
        <v>8</v>
      </c>
      <c r="F57" s="130">
        <f t="shared" si="7"/>
        <v>1</v>
      </c>
      <c r="G57" s="130">
        <f t="shared" si="7"/>
        <v>46</v>
      </c>
      <c r="H57" s="130">
        <f t="shared" si="7"/>
        <v>62</v>
      </c>
      <c r="I57" s="67">
        <f>SUM(D57/SUM(D57:E57))</f>
        <v>0.33333333333333331</v>
      </c>
    </row>
    <row r="58" spans="1:9" ht="17.25" thickBot="1" x14ac:dyDescent="0.3">
      <c r="A58" s="178"/>
      <c r="B58" s="175"/>
      <c r="C58" s="17">
        <v>0.78125</v>
      </c>
      <c r="D58" s="134">
        <f>SUM(D18+D15+D14+D11+D7+D3+D24+D28+D32+D35+D36+D39+D43+D45)</f>
        <v>8</v>
      </c>
      <c r="E58" s="134">
        <f t="shared" ref="E58:H58" si="8">SUM(E18+E15+E14+E11+E7+E3+E24+E28+E32+E35+E36+E39+E43+E45)</f>
        <v>5</v>
      </c>
      <c r="F58" s="134">
        <f t="shared" si="8"/>
        <v>1</v>
      </c>
      <c r="G58" s="134">
        <f t="shared" si="8"/>
        <v>64</v>
      </c>
      <c r="H58" s="134">
        <f t="shared" si="8"/>
        <v>59</v>
      </c>
      <c r="I58" s="68">
        <f>SUM(D58/SUM(D58:E58))</f>
        <v>0.61538461538461542</v>
      </c>
    </row>
  </sheetData>
  <autoFilter ref="A1:I1" xr:uid="{C010BF84-7CC2-48BA-8C12-BDFCA8841A3F}"/>
  <mergeCells count="8">
    <mergeCell ref="A56:A58"/>
    <mergeCell ref="B56:B58"/>
    <mergeCell ref="A2:A21"/>
    <mergeCell ref="A48:A49"/>
    <mergeCell ref="B48:B49"/>
    <mergeCell ref="A50:A54"/>
    <mergeCell ref="B50:B54"/>
    <mergeCell ref="A23:A4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I76"/>
  <sheetViews>
    <sheetView workbookViewId="0">
      <pane ySplit="1" topLeftCell="A25" activePane="bottomLeft" state="frozen"/>
      <selection pane="bottomLeft" activeCell="M83" sqref="M83"/>
    </sheetView>
  </sheetViews>
  <sheetFormatPr defaultRowHeight="15" x14ac:dyDescent="0.25"/>
  <cols>
    <col min="1" max="1" width="16.7109375" bestFit="1" customWidth="1"/>
    <col min="2" max="2" width="22" bestFit="1" customWidth="1"/>
    <col min="3" max="3" width="13" bestFit="1" customWidth="1"/>
    <col min="4" max="4" width="8.7109375" bestFit="1" customWidth="1"/>
    <col min="5" max="5" width="8.28515625" bestFit="1" customWidth="1"/>
    <col min="6" max="6" width="7.7109375" bestFit="1" customWidth="1"/>
    <col min="7" max="7" width="9.5703125" bestFit="1" customWidth="1"/>
    <col min="8" max="8" width="9.85546875" bestFit="1" customWidth="1"/>
    <col min="9" max="9" width="20" bestFit="1" customWidth="1"/>
  </cols>
  <sheetData>
    <row r="1" spans="1:9" ht="21" thickBot="1" x14ac:dyDescent="0.3">
      <c r="A1" s="1" t="s">
        <v>19</v>
      </c>
      <c r="B1" s="2" t="s">
        <v>20</v>
      </c>
      <c r="C1" s="3" t="s">
        <v>21</v>
      </c>
      <c r="D1" s="4" t="s">
        <v>0</v>
      </c>
      <c r="E1" s="4" t="s">
        <v>22</v>
      </c>
      <c r="F1" s="4" t="s">
        <v>2</v>
      </c>
      <c r="G1" s="4" t="s">
        <v>3</v>
      </c>
      <c r="H1" s="5" t="s">
        <v>4</v>
      </c>
      <c r="I1" s="6" t="s">
        <v>23</v>
      </c>
    </row>
    <row r="2" spans="1:9" ht="16.5" hidden="1" x14ac:dyDescent="0.25">
      <c r="A2" s="196" t="s">
        <v>24</v>
      </c>
      <c r="B2" s="7">
        <v>40801</v>
      </c>
      <c r="C2" s="8">
        <v>0.73958333333333337</v>
      </c>
      <c r="D2" s="9"/>
      <c r="E2" s="9">
        <v>1</v>
      </c>
      <c r="F2" s="26"/>
      <c r="G2" s="9">
        <v>6</v>
      </c>
      <c r="H2" s="9">
        <v>7</v>
      </c>
      <c r="I2" s="10" t="s">
        <v>29</v>
      </c>
    </row>
    <row r="3" spans="1:9" ht="16.5" hidden="1" x14ac:dyDescent="0.25">
      <c r="A3" s="197"/>
      <c r="B3" s="11">
        <v>40808</v>
      </c>
      <c r="C3" s="12">
        <v>0.78125</v>
      </c>
      <c r="D3" s="13">
        <v>1</v>
      </c>
      <c r="E3" s="13"/>
      <c r="F3" s="14"/>
      <c r="G3" s="13">
        <v>6</v>
      </c>
      <c r="H3" s="13">
        <v>4</v>
      </c>
      <c r="I3" s="15" t="s">
        <v>28</v>
      </c>
    </row>
    <row r="4" spans="1:9" ht="16.5" hidden="1" x14ac:dyDescent="0.25">
      <c r="A4" s="197"/>
      <c r="B4" s="11">
        <v>40815</v>
      </c>
      <c r="C4" s="12">
        <v>0.69791666666666663</v>
      </c>
      <c r="D4" s="13"/>
      <c r="E4" s="13">
        <v>1</v>
      </c>
      <c r="F4" s="14"/>
      <c r="G4" s="13">
        <v>2</v>
      </c>
      <c r="H4" s="13">
        <v>4</v>
      </c>
      <c r="I4" s="15" t="s">
        <v>47</v>
      </c>
    </row>
    <row r="5" spans="1:9" ht="16.5" hidden="1" x14ac:dyDescent="0.25">
      <c r="A5" s="197"/>
      <c r="B5" s="11">
        <v>40822</v>
      </c>
      <c r="C5" s="12">
        <v>0.69791666666666663</v>
      </c>
      <c r="D5" s="13">
        <v>1</v>
      </c>
      <c r="E5" s="13"/>
      <c r="F5" s="14"/>
      <c r="G5" s="13">
        <v>6</v>
      </c>
      <c r="H5" s="13">
        <v>1</v>
      </c>
      <c r="I5" s="15" t="s">
        <v>25</v>
      </c>
    </row>
    <row r="6" spans="1:9" ht="16.5" hidden="1" x14ac:dyDescent="0.25">
      <c r="A6" s="197"/>
      <c r="B6" s="11">
        <v>40829</v>
      </c>
      <c r="C6" s="12">
        <v>0.73958333333333337</v>
      </c>
      <c r="D6" s="13"/>
      <c r="E6" s="13">
        <v>1</v>
      </c>
      <c r="F6" s="14"/>
      <c r="G6" s="13">
        <v>2</v>
      </c>
      <c r="H6" s="13">
        <v>3</v>
      </c>
      <c r="I6" s="15" t="s">
        <v>26</v>
      </c>
    </row>
    <row r="7" spans="1:9" ht="16.5" hidden="1" x14ac:dyDescent="0.25">
      <c r="A7" s="197"/>
      <c r="B7" s="11">
        <v>40836</v>
      </c>
      <c r="C7" s="12">
        <v>0.78125</v>
      </c>
      <c r="D7" s="13"/>
      <c r="E7" s="13">
        <v>1</v>
      </c>
      <c r="F7" s="14"/>
      <c r="G7" s="13">
        <v>0</v>
      </c>
      <c r="H7" s="13">
        <v>10</v>
      </c>
      <c r="I7" s="15" t="s">
        <v>29</v>
      </c>
    </row>
    <row r="8" spans="1:9" ht="16.5" hidden="1" x14ac:dyDescent="0.25">
      <c r="A8" s="197"/>
      <c r="B8" s="11">
        <v>40843</v>
      </c>
      <c r="C8" s="12">
        <v>0.69791666666666663</v>
      </c>
      <c r="D8" s="13"/>
      <c r="E8" s="13">
        <v>1</v>
      </c>
      <c r="F8" s="14"/>
      <c r="G8" s="13">
        <v>2</v>
      </c>
      <c r="H8" s="13">
        <v>11</v>
      </c>
      <c r="I8" s="15" t="s">
        <v>28</v>
      </c>
    </row>
    <row r="9" spans="1:9" ht="16.5" hidden="1" x14ac:dyDescent="0.25">
      <c r="A9" s="197"/>
      <c r="B9" s="11">
        <v>40850</v>
      </c>
      <c r="C9" s="12">
        <v>0.73958333333333337</v>
      </c>
      <c r="D9" s="13"/>
      <c r="E9" s="13">
        <v>1</v>
      </c>
      <c r="F9" s="14"/>
      <c r="G9" s="13">
        <v>4</v>
      </c>
      <c r="H9" s="13">
        <v>8</v>
      </c>
      <c r="I9" s="15" t="s">
        <v>47</v>
      </c>
    </row>
    <row r="10" spans="1:9" ht="16.5" hidden="1" x14ac:dyDescent="0.25">
      <c r="A10" s="197"/>
      <c r="B10" s="11">
        <v>40857</v>
      </c>
      <c r="C10" s="12">
        <v>0.73958333333333337</v>
      </c>
      <c r="D10" s="13"/>
      <c r="E10" s="13"/>
      <c r="F10" s="13">
        <v>1</v>
      </c>
      <c r="G10" s="13">
        <v>4</v>
      </c>
      <c r="H10" s="13">
        <v>4</v>
      </c>
      <c r="I10" s="15" t="s">
        <v>25</v>
      </c>
    </row>
    <row r="11" spans="1:9" ht="16.5" hidden="1" x14ac:dyDescent="0.25">
      <c r="A11" s="197"/>
      <c r="B11" s="11">
        <v>40864</v>
      </c>
      <c r="C11" s="12">
        <v>0.78125</v>
      </c>
      <c r="D11" s="13"/>
      <c r="E11" s="13">
        <v>1</v>
      </c>
      <c r="F11" s="14"/>
      <c r="G11" s="13">
        <v>4</v>
      </c>
      <c r="H11" s="13">
        <v>6</v>
      </c>
      <c r="I11" s="15" t="s">
        <v>26</v>
      </c>
    </row>
    <row r="12" spans="1:9" ht="16.5" hidden="1" x14ac:dyDescent="0.25">
      <c r="A12" s="197"/>
      <c r="B12" s="11">
        <v>40871</v>
      </c>
      <c r="C12" s="12">
        <v>0.69791666666666663</v>
      </c>
      <c r="D12" s="13">
        <v>1</v>
      </c>
      <c r="E12" s="13"/>
      <c r="F12" s="14"/>
      <c r="G12" s="13">
        <v>7</v>
      </c>
      <c r="H12" s="13">
        <v>5</v>
      </c>
      <c r="I12" s="15" t="s">
        <v>29</v>
      </c>
    </row>
    <row r="13" spans="1:9" ht="16.5" hidden="1" x14ac:dyDescent="0.25">
      <c r="A13" s="197"/>
      <c r="B13" s="11">
        <v>40878</v>
      </c>
      <c r="C13" s="12">
        <v>0.73958333333333337</v>
      </c>
      <c r="D13" s="13">
        <v>1</v>
      </c>
      <c r="E13" s="13"/>
      <c r="F13" s="14"/>
      <c r="G13" s="13">
        <v>8</v>
      </c>
      <c r="H13" s="13">
        <v>6</v>
      </c>
      <c r="I13" s="15" t="s">
        <v>28</v>
      </c>
    </row>
    <row r="14" spans="1:9" ht="16.5" hidden="1" x14ac:dyDescent="0.25">
      <c r="A14" s="197"/>
      <c r="B14" s="11">
        <v>40885</v>
      </c>
      <c r="C14" s="12">
        <v>0.78125</v>
      </c>
      <c r="D14" s="13"/>
      <c r="E14" s="13">
        <v>1</v>
      </c>
      <c r="F14" s="14"/>
      <c r="G14" s="13">
        <v>4</v>
      </c>
      <c r="H14" s="13">
        <v>5</v>
      </c>
      <c r="I14" s="15" t="s">
        <v>47</v>
      </c>
    </row>
    <row r="15" spans="1:9" ht="16.5" hidden="1" x14ac:dyDescent="0.25">
      <c r="A15" s="197"/>
      <c r="B15" s="11">
        <v>40892</v>
      </c>
      <c r="C15" s="12">
        <v>0.78125</v>
      </c>
      <c r="D15" s="13"/>
      <c r="E15" s="13">
        <v>1</v>
      </c>
      <c r="F15" s="14"/>
      <c r="G15" s="13">
        <v>0</v>
      </c>
      <c r="H15" s="13">
        <v>4</v>
      </c>
      <c r="I15" s="15" t="s">
        <v>25</v>
      </c>
    </row>
    <row r="16" spans="1:9" ht="16.5" hidden="1" x14ac:dyDescent="0.25">
      <c r="A16" s="197"/>
      <c r="B16" s="11">
        <v>40899</v>
      </c>
      <c r="C16" s="12">
        <v>0.69791666666666663</v>
      </c>
      <c r="D16" s="13">
        <v>1</v>
      </c>
      <c r="E16" s="13"/>
      <c r="F16" s="14"/>
      <c r="G16" s="13">
        <v>6</v>
      </c>
      <c r="H16" s="13">
        <v>2</v>
      </c>
      <c r="I16" s="15" t="s">
        <v>26</v>
      </c>
    </row>
    <row r="17" spans="1:9" ht="16.5" hidden="1" x14ac:dyDescent="0.25">
      <c r="A17" s="197"/>
      <c r="B17" s="11">
        <v>40920</v>
      </c>
      <c r="C17" s="12">
        <v>0.73958333333333337</v>
      </c>
      <c r="D17" s="13">
        <v>1</v>
      </c>
      <c r="E17" s="13"/>
      <c r="F17" s="14"/>
      <c r="G17" s="13">
        <v>7</v>
      </c>
      <c r="H17" s="13">
        <v>1</v>
      </c>
      <c r="I17" s="15" t="s">
        <v>29</v>
      </c>
    </row>
    <row r="18" spans="1:9" ht="16.5" hidden="1" x14ac:dyDescent="0.25">
      <c r="A18" s="197"/>
      <c r="B18" s="11">
        <v>40927</v>
      </c>
      <c r="C18" s="12">
        <v>0.78125</v>
      </c>
      <c r="D18" s="13">
        <v>1</v>
      </c>
      <c r="E18" s="13"/>
      <c r="F18" s="14"/>
      <c r="G18" s="13">
        <v>8</v>
      </c>
      <c r="H18" s="13">
        <v>5</v>
      </c>
      <c r="I18" s="15" t="s">
        <v>28</v>
      </c>
    </row>
    <row r="19" spans="1:9" ht="16.5" hidden="1" x14ac:dyDescent="0.25">
      <c r="A19" s="197"/>
      <c r="B19" s="11">
        <v>40934</v>
      </c>
      <c r="C19" s="12">
        <v>0.69791666666666663</v>
      </c>
      <c r="D19" s="13">
        <v>1</v>
      </c>
      <c r="E19" s="13"/>
      <c r="F19" s="14"/>
      <c r="G19" s="13">
        <v>4</v>
      </c>
      <c r="H19" s="13">
        <v>2</v>
      </c>
      <c r="I19" s="15" t="s">
        <v>47</v>
      </c>
    </row>
    <row r="20" spans="1:9" ht="16.5" hidden="1" x14ac:dyDescent="0.25">
      <c r="A20" s="197"/>
      <c r="B20" s="11">
        <v>40941</v>
      </c>
      <c r="C20" s="12">
        <v>0.69791666666666663</v>
      </c>
      <c r="D20" s="13">
        <v>1</v>
      </c>
      <c r="E20" s="13"/>
      <c r="F20" s="14"/>
      <c r="G20" s="13">
        <v>8</v>
      </c>
      <c r="H20" s="13">
        <v>4</v>
      </c>
      <c r="I20" s="15" t="s">
        <v>25</v>
      </c>
    </row>
    <row r="21" spans="1:9" ht="16.5" hidden="1" x14ac:dyDescent="0.25">
      <c r="A21" s="197"/>
      <c r="B21" s="11">
        <v>40948</v>
      </c>
      <c r="C21" s="12">
        <v>0.73958333333333337</v>
      </c>
      <c r="D21" s="13">
        <v>1</v>
      </c>
      <c r="E21" s="13"/>
      <c r="F21" s="14"/>
      <c r="G21" s="13">
        <v>10</v>
      </c>
      <c r="H21" s="13">
        <v>4</v>
      </c>
      <c r="I21" s="15" t="s">
        <v>26</v>
      </c>
    </row>
    <row r="22" spans="1:9" ht="16.5" hidden="1" x14ac:dyDescent="0.25">
      <c r="A22" s="197"/>
      <c r="B22" s="11">
        <v>40955</v>
      </c>
      <c r="C22" s="12">
        <v>0.78125</v>
      </c>
      <c r="D22" s="13">
        <v>1</v>
      </c>
      <c r="E22" s="13"/>
      <c r="F22" s="14"/>
      <c r="G22" s="13">
        <v>6</v>
      </c>
      <c r="H22" s="13">
        <v>4</v>
      </c>
      <c r="I22" s="15" t="s">
        <v>29</v>
      </c>
    </row>
    <row r="23" spans="1:9" ht="16.5" hidden="1" x14ac:dyDescent="0.25">
      <c r="A23" s="197"/>
      <c r="B23" s="11">
        <v>40962</v>
      </c>
      <c r="C23" s="12">
        <v>0.73958333333333337</v>
      </c>
      <c r="D23" s="13"/>
      <c r="E23" s="13"/>
      <c r="F23" s="13">
        <v>1</v>
      </c>
      <c r="G23" s="13">
        <v>5</v>
      </c>
      <c r="H23" s="13">
        <v>5</v>
      </c>
      <c r="I23" s="15" t="s">
        <v>28</v>
      </c>
    </row>
    <row r="24" spans="1:9" ht="17.25" hidden="1" thickBot="1" x14ac:dyDescent="0.3">
      <c r="A24" s="198"/>
      <c r="B24" s="16">
        <v>40969</v>
      </c>
      <c r="C24" s="17">
        <v>0.78125</v>
      </c>
      <c r="D24" s="18">
        <v>1</v>
      </c>
      <c r="E24" s="18"/>
      <c r="F24" s="19"/>
      <c r="G24" s="18">
        <v>3</v>
      </c>
      <c r="H24" s="18">
        <v>1</v>
      </c>
      <c r="I24" s="20" t="s">
        <v>47</v>
      </c>
    </row>
    <row r="25" spans="1:9" ht="21" thickBot="1" x14ac:dyDescent="0.3">
      <c r="A25" s="21" t="s">
        <v>24</v>
      </c>
      <c r="B25" s="22" t="s">
        <v>19</v>
      </c>
      <c r="C25" s="23" t="s">
        <v>30</v>
      </c>
      <c r="D25" s="24">
        <f>SUM(D2:D24)</f>
        <v>12</v>
      </c>
      <c r="E25" s="24">
        <f>SUM(E2:E24)</f>
        <v>9</v>
      </c>
      <c r="F25" s="24">
        <f>SUM(F2:F24)</f>
        <v>2</v>
      </c>
      <c r="G25" s="24">
        <f>SUM(G2:G24)</f>
        <v>112</v>
      </c>
      <c r="H25" s="24">
        <f>SUM(H2:H24)</f>
        <v>106</v>
      </c>
      <c r="I25" s="25">
        <f>SUM(D25)/SUM(E25+D25)</f>
        <v>0.5714285714285714</v>
      </c>
    </row>
    <row r="26" spans="1:9" ht="16.5" hidden="1" x14ac:dyDescent="0.25">
      <c r="A26" s="196" t="s">
        <v>31</v>
      </c>
      <c r="B26" s="7">
        <v>41165</v>
      </c>
      <c r="C26" s="8">
        <v>0.73958333333333337</v>
      </c>
      <c r="D26" s="9"/>
      <c r="E26" s="9"/>
      <c r="F26" s="9">
        <v>1</v>
      </c>
      <c r="G26" s="9">
        <v>5</v>
      </c>
      <c r="H26" s="9">
        <v>5</v>
      </c>
      <c r="I26" s="10" t="s">
        <v>29</v>
      </c>
    </row>
    <row r="27" spans="1:9" ht="16.5" hidden="1" x14ac:dyDescent="0.25">
      <c r="A27" s="197"/>
      <c r="B27" s="11">
        <v>41172</v>
      </c>
      <c r="C27" s="12">
        <v>0.78125</v>
      </c>
      <c r="D27" s="13"/>
      <c r="E27" s="13">
        <v>1</v>
      </c>
      <c r="F27" s="14"/>
      <c r="G27" s="13">
        <v>2</v>
      </c>
      <c r="H27" s="13">
        <v>7</v>
      </c>
      <c r="I27" s="15" t="s">
        <v>28</v>
      </c>
    </row>
    <row r="28" spans="1:9" ht="16.5" hidden="1" x14ac:dyDescent="0.25">
      <c r="A28" s="197"/>
      <c r="B28" s="11">
        <v>41179</v>
      </c>
      <c r="C28" s="12">
        <v>0.69791666666666663</v>
      </c>
      <c r="D28" s="13"/>
      <c r="E28" s="13">
        <v>1</v>
      </c>
      <c r="F28" s="14"/>
      <c r="G28" s="13">
        <v>4</v>
      </c>
      <c r="H28" s="13">
        <v>7</v>
      </c>
      <c r="I28" s="15" t="s">
        <v>47</v>
      </c>
    </row>
    <row r="29" spans="1:9" ht="16.5" hidden="1" x14ac:dyDescent="0.25">
      <c r="A29" s="197"/>
      <c r="B29" s="11">
        <v>41186</v>
      </c>
      <c r="C29" s="12">
        <v>0.69791666666666663</v>
      </c>
      <c r="D29" s="13"/>
      <c r="E29" s="13">
        <v>1</v>
      </c>
      <c r="F29" s="14"/>
      <c r="G29" s="13">
        <v>1</v>
      </c>
      <c r="H29" s="13">
        <v>2</v>
      </c>
      <c r="I29" s="15" t="s">
        <v>25</v>
      </c>
    </row>
    <row r="30" spans="1:9" ht="16.5" hidden="1" x14ac:dyDescent="0.25">
      <c r="A30" s="197"/>
      <c r="B30" s="11">
        <v>41193</v>
      </c>
      <c r="C30" s="12">
        <v>0.73958333333333337</v>
      </c>
      <c r="D30" s="13">
        <v>1</v>
      </c>
      <c r="E30" s="13"/>
      <c r="F30" s="14"/>
      <c r="G30" s="13">
        <v>4</v>
      </c>
      <c r="H30" s="13">
        <v>1</v>
      </c>
      <c r="I30" s="15" t="s">
        <v>26</v>
      </c>
    </row>
    <row r="31" spans="1:9" ht="16.5" hidden="1" x14ac:dyDescent="0.25">
      <c r="A31" s="197"/>
      <c r="B31" s="11">
        <v>41200</v>
      </c>
      <c r="C31" s="12">
        <v>0.78125</v>
      </c>
      <c r="D31" s="13"/>
      <c r="E31" s="13">
        <v>1</v>
      </c>
      <c r="F31" s="14"/>
      <c r="G31" s="13">
        <v>6</v>
      </c>
      <c r="H31" s="13">
        <v>10</v>
      </c>
      <c r="I31" s="15" t="s">
        <v>29</v>
      </c>
    </row>
    <row r="32" spans="1:9" ht="16.5" hidden="1" x14ac:dyDescent="0.25">
      <c r="A32" s="197"/>
      <c r="B32" s="11">
        <v>41207</v>
      </c>
      <c r="C32" s="12">
        <v>0.69791666666666663</v>
      </c>
      <c r="D32" s="13"/>
      <c r="E32" s="13">
        <v>1</v>
      </c>
      <c r="F32" s="14"/>
      <c r="G32" s="13">
        <v>0</v>
      </c>
      <c r="H32" s="13">
        <v>8</v>
      </c>
      <c r="I32" s="15" t="s">
        <v>28</v>
      </c>
    </row>
    <row r="33" spans="1:9" ht="16.5" hidden="1" x14ac:dyDescent="0.25">
      <c r="A33" s="197"/>
      <c r="B33" s="11">
        <v>41214</v>
      </c>
      <c r="C33" s="12">
        <v>0.73958333333333337</v>
      </c>
      <c r="D33" s="13"/>
      <c r="E33" s="13"/>
      <c r="F33" s="13">
        <v>1</v>
      </c>
      <c r="G33" s="13">
        <v>5</v>
      </c>
      <c r="H33" s="13">
        <v>5</v>
      </c>
      <c r="I33" s="15" t="s">
        <v>47</v>
      </c>
    </row>
    <row r="34" spans="1:9" ht="16.5" hidden="1" x14ac:dyDescent="0.25">
      <c r="A34" s="197"/>
      <c r="B34" s="11">
        <v>41221</v>
      </c>
      <c r="C34" s="12">
        <v>0.73958333333333337</v>
      </c>
      <c r="D34" s="13"/>
      <c r="E34" s="13">
        <v>1</v>
      </c>
      <c r="F34" s="14"/>
      <c r="G34" s="13">
        <v>4</v>
      </c>
      <c r="H34" s="13">
        <v>6</v>
      </c>
      <c r="I34" s="15" t="s">
        <v>25</v>
      </c>
    </row>
    <row r="35" spans="1:9" ht="16.5" hidden="1" x14ac:dyDescent="0.25">
      <c r="A35" s="197"/>
      <c r="B35" s="11">
        <v>41228</v>
      </c>
      <c r="C35" s="12">
        <v>0.78125</v>
      </c>
      <c r="D35" s="13">
        <v>1</v>
      </c>
      <c r="E35" s="13"/>
      <c r="F35" s="14"/>
      <c r="G35" s="13">
        <v>7</v>
      </c>
      <c r="H35" s="13">
        <v>4</v>
      </c>
      <c r="I35" s="15" t="s">
        <v>26</v>
      </c>
    </row>
    <row r="36" spans="1:9" ht="16.5" hidden="1" x14ac:dyDescent="0.25">
      <c r="A36" s="197"/>
      <c r="B36" s="11">
        <v>41235</v>
      </c>
      <c r="C36" s="12">
        <v>0.69791666666666663</v>
      </c>
      <c r="D36" s="13">
        <v>1</v>
      </c>
      <c r="E36" s="13"/>
      <c r="F36" s="14"/>
      <c r="G36" s="13">
        <v>4</v>
      </c>
      <c r="H36" s="13">
        <v>0</v>
      </c>
      <c r="I36" s="15" t="s">
        <v>29</v>
      </c>
    </row>
    <row r="37" spans="1:9" ht="16.5" hidden="1" x14ac:dyDescent="0.25">
      <c r="A37" s="197"/>
      <c r="B37" s="11">
        <v>41242</v>
      </c>
      <c r="C37" s="12">
        <v>0.73958333333333337</v>
      </c>
      <c r="D37" s="13"/>
      <c r="E37" s="13">
        <v>1</v>
      </c>
      <c r="F37" s="14"/>
      <c r="G37" s="13">
        <v>0</v>
      </c>
      <c r="H37" s="13">
        <v>9</v>
      </c>
      <c r="I37" s="15" t="s">
        <v>28</v>
      </c>
    </row>
    <row r="38" spans="1:9" ht="16.5" hidden="1" x14ac:dyDescent="0.25">
      <c r="A38" s="197"/>
      <c r="B38" s="11">
        <v>41249</v>
      </c>
      <c r="C38" s="12">
        <v>0.78125</v>
      </c>
      <c r="D38" s="13"/>
      <c r="E38" s="13">
        <v>1</v>
      </c>
      <c r="F38" s="14"/>
      <c r="G38" s="13">
        <v>3</v>
      </c>
      <c r="H38" s="13">
        <v>8</v>
      </c>
      <c r="I38" s="15" t="s">
        <v>47</v>
      </c>
    </row>
    <row r="39" spans="1:9" ht="16.5" hidden="1" x14ac:dyDescent="0.25">
      <c r="A39" s="197"/>
      <c r="B39" s="11">
        <v>41256</v>
      </c>
      <c r="C39" s="12">
        <v>0.78125</v>
      </c>
      <c r="D39" s="13"/>
      <c r="E39" s="13">
        <v>1</v>
      </c>
      <c r="F39" s="14"/>
      <c r="G39" s="13">
        <v>4</v>
      </c>
      <c r="H39" s="13">
        <v>6</v>
      </c>
      <c r="I39" s="15" t="s">
        <v>25</v>
      </c>
    </row>
    <row r="40" spans="1:9" ht="16.5" hidden="1" x14ac:dyDescent="0.25">
      <c r="A40" s="197"/>
      <c r="B40" s="11">
        <v>41263</v>
      </c>
      <c r="C40" s="12">
        <v>0.69791666666666663</v>
      </c>
      <c r="D40" s="13">
        <v>1</v>
      </c>
      <c r="E40" s="13"/>
      <c r="F40" s="14"/>
      <c r="G40" s="13">
        <v>4</v>
      </c>
      <c r="H40" s="13">
        <v>3</v>
      </c>
      <c r="I40" s="15" t="s">
        <v>26</v>
      </c>
    </row>
    <row r="41" spans="1:9" ht="16.5" hidden="1" x14ac:dyDescent="0.25">
      <c r="A41" s="197"/>
      <c r="B41" s="11">
        <v>41284</v>
      </c>
      <c r="C41" s="12">
        <v>0.73958333333333337</v>
      </c>
      <c r="D41" s="13">
        <v>1</v>
      </c>
      <c r="E41" s="13"/>
      <c r="F41" s="14"/>
      <c r="G41" s="13">
        <v>6</v>
      </c>
      <c r="H41" s="13">
        <v>4</v>
      </c>
      <c r="I41" s="15" t="s">
        <v>29</v>
      </c>
    </row>
    <row r="42" spans="1:9" ht="16.5" hidden="1" x14ac:dyDescent="0.25">
      <c r="A42" s="197"/>
      <c r="B42" s="11">
        <v>41291</v>
      </c>
      <c r="C42" s="12">
        <v>0.78125</v>
      </c>
      <c r="D42" s="13"/>
      <c r="E42" s="13"/>
      <c r="F42" s="13">
        <v>1</v>
      </c>
      <c r="G42" s="13">
        <v>6</v>
      </c>
      <c r="H42" s="13">
        <v>6</v>
      </c>
      <c r="I42" s="15" t="s">
        <v>28</v>
      </c>
    </row>
    <row r="43" spans="1:9" ht="16.5" hidden="1" x14ac:dyDescent="0.25">
      <c r="A43" s="197"/>
      <c r="B43" s="11">
        <v>41298</v>
      </c>
      <c r="C43" s="12">
        <v>0.69791666666666663</v>
      </c>
      <c r="D43" s="13">
        <v>1</v>
      </c>
      <c r="E43" s="13"/>
      <c r="F43" s="14"/>
      <c r="G43" s="13">
        <v>5</v>
      </c>
      <c r="H43" s="13">
        <v>4</v>
      </c>
      <c r="I43" s="15" t="s">
        <v>47</v>
      </c>
    </row>
    <row r="44" spans="1:9" ht="16.5" hidden="1" x14ac:dyDescent="0.25">
      <c r="A44" s="197"/>
      <c r="B44" s="11">
        <v>41305</v>
      </c>
      <c r="C44" s="12">
        <v>0.69791666666666663</v>
      </c>
      <c r="D44" s="13"/>
      <c r="E44" s="13">
        <v>1</v>
      </c>
      <c r="F44" s="14"/>
      <c r="G44" s="13">
        <v>0</v>
      </c>
      <c r="H44" s="13">
        <v>4</v>
      </c>
      <c r="I44" s="15" t="s">
        <v>25</v>
      </c>
    </row>
    <row r="45" spans="1:9" ht="16.5" hidden="1" x14ac:dyDescent="0.25">
      <c r="A45" s="197"/>
      <c r="B45" s="11">
        <v>41312</v>
      </c>
      <c r="C45" s="12">
        <v>0.73958333333333337</v>
      </c>
      <c r="D45" s="13"/>
      <c r="E45" s="13">
        <v>1</v>
      </c>
      <c r="F45" s="14"/>
      <c r="G45" s="13">
        <v>3</v>
      </c>
      <c r="H45" s="13">
        <v>6</v>
      </c>
      <c r="I45" s="15" t="s">
        <v>26</v>
      </c>
    </row>
    <row r="46" spans="1:9" ht="16.5" hidden="1" x14ac:dyDescent="0.25">
      <c r="A46" s="197"/>
      <c r="B46" s="11">
        <v>41319</v>
      </c>
      <c r="C46" s="12">
        <v>0.78125</v>
      </c>
      <c r="D46" s="13"/>
      <c r="E46" s="13">
        <v>1</v>
      </c>
      <c r="F46" s="14"/>
      <c r="G46" s="13">
        <v>4</v>
      </c>
      <c r="H46" s="13">
        <v>5</v>
      </c>
      <c r="I46" s="15" t="s">
        <v>29</v>
      </c>
    </row>
    <row r="47" spans="1:9" ht="16.5" hidden="1" x14ac:dyDescent="0.25">
      <c r="A47" s="197"/>
      <c r="B47" s="11">
        <v>41326</v>
      </c>
      <c r="C47" s="12">
        <v>0.73958333333333337</v>
      </c>
      <c r="D47" s="13"/>
      <c r="E47" s="13">
        <v>1</v>
      </c>
      <c r="F47" s="14"/>
      <c r="G47" s="13">
        <v>4</v>
      </c>
      <c r="H47" s="13">
        <v>6</v>
      </c>
      <c r="I47" s="15" t="s">
        <v>28</v>
      </c>
    </row>
    <row r="48" spans="1:9" ht="17.25" hidden="1" thickBot="1" x14ac:dyDescent="0.3">
      <c r="A48" s="198"/>
      <c r="B48" s="16">
        <v>41333</v>
      </c>
      <c r="C48" s="17">
        <v>0.78125</v>
      </c>
      <c r="D48" s="18"/>
      <c r="E48" s="18">
        <v>1</v>
      </c>
      <c r="F48" s="19"/>
      <c r="G48" s="18">
        <v>1</v>
      </c>
      <c r="H48" s="18">
        <v>3</v>
      </c>
      <c r="I48" s="20" t="s">
        <v>47</v>
      </c>
    </row>
    <row r="49" spans="1:9" ht="21" thickBot="1" x14ac:dyDescent="0.3">
      <c r="A49" s="21" t="s">
        <v>31</v>
      </c>
      <c r="B49" s="22" t="s">
        <v>19</v>
      </c>
      <c r="C49" s="23" t="s">
        <v>30</v>
      </c>
      <c r="D49" s="24">
        <f>SUM(D26:D48)</f>
        <v>6</v>
      </c>
      <c r="E49" s="24">
        <f>SUM(E26:E48)</f>
        <v>14</v>
      </c>
      <c r="F49" s="24">
        <f>SUM(F26:F48)</f>
        <v>3</v>
      </c>
      <c r="G49" s="24">
        <f>SUM(G26:G48)</f>
        <v>82</v>
      </c>
      <c r="H49" s="24">
        <f>SUM(H26:H48)</f>
        <v>119</v>
      </c>
      <c r="I49" s="25">
        <f>SUM(D49)/SUM(E49+D49)</f>
        <v>0.3</v>
      </c>
    </row>
    <row r="50" spans="1:9" ht="16.5" hidden="1" x14ac:dyDescent="0.25">
      <c r="A50" s="196" t="s">
        <v>32</v>
      </c>
      <c r="B50" s="7">
        <v>41529</v>
      </c>
      <c r="C50" s="8">
        <v>0.73958333333333337</v>
      </c>
      <c r="D50" s="9"/>
      <c r="E50" s="9">
        <v>1</v>
      </c>
      <c r="F50" s="26"/>
      <c r="G50" s="9">
        <v>4</v>
      </c>
      <c r="H50" s="9">
        <v>5</v>
      </c>
      <c r="I50" s="10" t="s">
        <v>34</v>
      </c>
    </row>
    <row r="51" spans="1:9" ht="16.5" hidden="1" x14ac:dyDescent="0.25">
      <c r="A51" s="197"/>
      <c r="B51" s="11">
        <v>41536</v>
      </c>
      <c r="C51" s="12">
        <v>0.78125</v>
      </c>
      <c r="D51" s="13">
        <v>1</v>
      </c>
      <c r="E51" s="13"/>
      <c r="F51" s="14"/>
      <c r="G51" s="13">
        <v>4</v>
      </c>
      <c r="H51" s="13">
        <v>1</v>
      </c>
      <c r="I51" s="15" t="s">
        <v>28</v>
      </c>
    </row>
    <row r="52" spans="1:9" ht="16.5" hidden="1" x14ac:dyDescent="0.25">
      <c r="A52" s="197"/>
      <c r="B52" s="11">
        <v>41543</v>
      </c>
      <c r="C52" s="12">
        <v>0.69791666666666663</v>
      </c>
      <c r="D52" s="13">
        <v>1</v>
      </c>
      <c r="E52" s="13"/>
      <c r="F52" s="14"/>
      <c r="G52" s="13">
        <v>4</v>
      </c>
      <c r="H52" s="13">
        <v>2</v>
      </c>
      <c r="I52" s="15" t="s">
        <v>35</v>
      </c>
    </row>
    <row r="53" spans="1:9" ht="16.5" hidden="1" x14ac:dyDescent="0.25">
      <c r="A53" s="197"/>
      <c r="B53" s="11">
        <v>41550</v>
      </c>
      <c r="C53" s="12">
        <v>0.69791666666666663</v>
      </c>
      <c r="D53" s="13"/>
      <c r="E53" s="13">
        <v>1</v>
      </c>
      <c r="F53" s="14"/>
      <c r="G53" s="13">
        <v>4</v>
      </c>
      <c r="H53" s="13">
        <v>7</v>
      </c>
      <c r="I53" s="15" t="s">
        <v>25</v>
      </c>
    </row>
    <row r="54" spans="1:9" ht="16.5" hidden="1" x14ac:dyDescent="0.25">
      <c r="A54" s="197"/>
      <c r="B54" s="11">
        <v>41557</v>
      </c>
      <c r="C54" s="12">
        <v>0.73958333333333337</v>
      </c>
      <c r="D54" s="13"/>
      <c r="E54" s="13"/>
      <c r="F54" s="13">
        <v>1</v>
      </c>
      <c r="G54" s="13">
        <v>4</v>
      </c>
      <c r="H54" s="13">
        <v>4</v>
      </c>
      <c r="I54" s="15" t="s">
        <v>26</v>
      </c>
    </row>
    <row r="55" spans="1:9" ht="16.5" hidden="1" x14ac:dyDescent="0.25">
      <c r="A55" s="197"/>
      <c r="B55" s="11">
        <v>41564</v>
      </c>
      <c r="C55" s="12">
        <v>0.78125</v>
      </c>
      <c r="D55" s="13"/>
      <c r="E55" s="13">
        <v>1</v>
      </c>
      <c r="F55" s="14"/>
      <c r="G55" s="13">
        <v>4</v>
      </c>
      <c r="H55" s="13">
        <v>5</v>
      </c>
      <c r="I55" s="15" t="s">
        <v>34</v>
      </c>
    </row>
    <row r="56" spans="1:9" ht="16.5" hidden="1" x14ac:dyDescent="0.25">
      <c r="A56" s="197"/>
      <c r="B56" s="11">
        <v>41571</v>
      </c>
      <c r="C56" s="12">
        <v>0.69791666666666663</v>
      </c>
      <c r="D56" s="13"/>
      <c r="E56" s="13"/>
      <c r="F56" s="13">
        <v>1</v>
      </c>
      <c r="G56" s="13">
        <v>2</v>
      </c>
      <c r="H56" s="13">
        <v>2</v>
      </c>
      <c r="I56" s="15" t="s">
        <v>28</v>
      </c>
    </row>
    <row r="57" spans="1:9" ht="16.5" hidden="1" x14ac:dyDescent="0.25">
      <c r="A57" s="197"/>
      <c r="B57" s="11">
        <v>41578</v>
      </c>
      <c r="C57" s="12">
        <v>0.73958333333333337</v>
      </c>
      <c r="D57" s="13"/>
      <c r="E57" s="13">
        <v>1</v>
      </c>
      <c r="F57" s="14"/>
      <c r="G57" s="13">
        <v>6</v>
      </c>
      <c r="H57" s="13">
        <v>7</v>
      </c>
      <c r="I57" s="15" t="s">
        <v>35</v>
      </c>
    </row>
    <row r="58" spans="1:9" ht="16.5" hidden="1" x14ac:dyDescent="0.25">
      <c r="A58" s="197"/>
      <c r="B58" s="11">
        <v>41585</v>
      </c>
      <c r="C58" s="12">
        <v>0.73958333333333337</v>
      </c>
      <c r="D58" s="13">
        <v>1</v>
      </c>
      <c r="E58" s="13"/>
      <c r="F58" s="14"/>
      <c r="G58" s="13">
        <v>3</v>
      </c>
      <c r="H58" s="13">
        <v>2</v>
      </c>
      <c r="I58" s="15" t="s">
        <v>25</v>
      </c>
    </row>
    <row r="59" spans="1:9" ht="16.5" hidden="1" x14ac:dyDescent="0.25">
      <c r="A59" s="197"/>
      <c r="B59" s="11">
        <v>41592</v>
      </c>
      <c r="C59" s="12">
        <v>0.78125</v>
      </c>
      <c r="D59" s="13"/>
      <c r="E59" s="13"/>
      <c r="F59" s="13">
        <v>1</v>
      </c>
      <c r="G59" s="13">
        <v>4</v>
      </c>
      <c r="H59" s="13">
        <v>4</v>
      </c>
      <c r="I59" s="15" t="s">
        <v>26</v>
      </c>
    </row>
    <row r="60" spans="1:9" ht="16.5" hidden="1" x14ac:dyDescent="0.25">
      <c r="A60" s="197"/>
      <c r="B60" s="11">
        <v>41599</v>
      </c>
      <c r="C60" s="12">
        <v>0.69791666666666663</v>
      </c>
      <c r="D60" s="13"/>
      <c r="E60" s="13"/>
      <c r="F60" s="13">
        <v>1</v>
      </c>
      <c r="G60" s="13">
        <v>6</v>
      </c>
      <c r="H60" s="13">
        <v>6</v>
      </c>
      <c r="I60" s="15" t="s">
        <v>34</v>
      </c>
    </row>
    <row r="61" spans="1:9" ht="16.5" hidden="1" x14ac:dyDescent="0.25">
      <c r="A61" s="197"/>
      <c r="B61" s="11">
        <v>41606</v>
      </c>
      <c r="C61" s="12">
        <v>0.73958333333333337</v>
      </c>
      <c r="D61" s="13"/>
      <c r="E61" s="13">
        <v>1</v>
      </c>
      <c r="F61" s="14"/>
      <c r="G61" s="13">
        <v>3</v>
      </c>
      <c r="H61" s="13">
        <v>6</v>
      </c>
      <c r="I61" s="15" t="s">
        <v>28</v>
      </c>
    </row>
    <row r="62" spans="1:9" ht="16.5" hidden="1" x14ac:dyDescent="0.25">
      <c r="A62" s="197"/>
      <c r="B62" s="11">
        <v>41613</v>
      </c>
      <c r="C62" s="12">
        <v>0.78125</v>
      </c>
      <c r="D62" s="13"/>
      <c r="E62" s="13"/>
      <c r="F62" s="13">
        <v>1</v>
      </c>
      <c r="G62" s="13">
        <v>3</v>
      </c>
      <c r="H62" s="13">
        <v>3</v>
      </c>
      <c r="I62" s="15" t="s">
        <v>35</v>
      </c>
    </row>
    <row r="63" spans="1:9" ht="16.5" hidden="1" x14ac:dyDescent="0.25">
      <c r="A63" s="197"/>
      <c r="B63" s="11">
        <v>41620</v>
      </c>
      <c r="C63" s="12">
        <v>0.78125</v>
      </c>
      <c r="D63" s="13"/>
      <c r="E63" s="13">
        <v>1</v>
      </c>
      <c r="F63" s="14"/>
      <c r="G63" s="13">
        <v>4</v>
      </c>
      <c r="H63" s="13">
        <v>5</v>
      </c>
      <c r="I63" s="15" t="s">
        <v>25</v>
      </c>
    </row>
    <row r="64" spans="1:9" ht="16.5" hidden="1" x14ac:dyDescent="0.25">
      <c r="A64" s="197"/>
      <c r="B64" s="11">
        <v>41627</v>
      </c>
      <c r="C64" s="12">
        <v>0.69791666666666663</v>
      </c>
      <c r="D64" s="13">
        <v>1</v>
      </c>
      <c r="E64" s="13"/>
      <c r="F64" s="14"/>
      <c r="G64" s="13">
        <v>5</v>
      </c>
      <c r="H64" s="13">
        <v>3</v>
      </c>
      <c r="I64" s="15" t="s">
        <v>26</v>
      </c>
    </row>
    <row r="65" spans="1:9" ht="16.5" hidden="1" x14ac:dyDescent="0.25">
      <c r="A65" s="197"/>
      <c r="B65" s="11">
        <v>41648</v>
      </c>
      <c r="C65" s="12">
        <v>0.73958333333333337</v>
      </c>
      <c r="D65" s="13"/>
      <c r="E65" s="13">
        <v>1</v>
      </c>
      <c r="F65" s="14"/>
      <c r="G65" s="13">
        <v>4</v>
      </c>
      <c r="H65" s="13">
        <v>6</v>
      </c>
      <c r="I65" s="15" t="s">
        <v>34</v>
      </c>
    </row>
    <row r="66" spans="1:9" ht="16.5" hidden="1" x14ac:dyDescent="0.25">
      <c r="A66" s="197"/>
      <c r="B66" s="11">
        <v>41655</v>
      </c>
      <c r="C66" s="12">
        <v>0.78125</v>
      </c>
      <c r="D66" s="13"/>
      <c r="E66" s="13">
        <v>1</v>
      </c>
      <c r="F66" s="14"/>
      <c r="G66" s="13">
        <v>2</v>
      </c>
      <c r="H66" s="13">
        <v>7</v>
      </c>
      <c r="I66" s="15" t="s">
        <v>28</v>
      </c>
    </row>
    <row r="67" spans="1:9" ht="16.5" hidden="1" x14ac:dyDescent="0.25">
      <c r="A67" s="197"/>
      <c r="B67" s="11">
        <v>41662</v>
      </c>
      <c r="C67" s="12">
        <v>0.69791666666666663</v>
      </c>
      <c r="D67" s="13"/>
      <c r="E67" s="13">
        <v>1</v>
      </c>
      <c r="F67" s="14"/>
      <c r="G67" s="13">
        <v>1</v>
      </c>
      <c r="H67" s="13">
        <v>3</v>
      </c>
      <c r="I67" s="15" t="s">
        <v>35</v>
      </c>
    </row>
    <row r="68" spans="1:9" ht="16.5" hidden="1" x14ac:dyDescent="0.25">
      <c r="A68" s="197"/>
      <c r="B68" s="11">
        <v>41669</v>
      </c>
      <c r="C68" s="12">
        <v>0.69791666666666663</v>
      </c>
      <c r="D68" s="13"/>
      <c r="E68" s="13">
        <v>1</v>
      </c>
      <c r="F68" s="14"/>
      <c r="G68" s="13">
        <v>0</v>
      </c>
      <c r="H68" s="13">
        <v>5</v>
      </c>
      <c r="I68" s="15" t="s">
        <v>25</v>
      </c>
    </row>
    <row r="69" spans="1:9" ht="16.5" hidden="1" x14ac:dyDescent="0.25">
      <c r="A69" s="197"/>
      <c r="B69" s="11">
        <v>41676</v>
      </c>
      <c r="C69" s="12">
        <v>0.73958333333333337</v>
      </c>
      <c r="D69" s="13"/>
      <c r="E69" s="13">
        <v>1</v>
      </c>
      <c r="F69" s="14"/>
      <c r="G69" s="13">
        <v>2</v>
      </c>
      <c r="H69" s="13">
        <v>6</v>
      </c>
      <c r="I69" s="15" t="s">
        <v>26</v>
      </c>
    </row>
    <row r="70" spans="1:9" ht="16.5" hidden="1" x14ac:dyDescent="0.25">
      <c r="A70" s="197"/>
      <c r="B70" s="11">
        <v>41683</v>
      </c>
      <c r="C70" s="12">
        <v>0.78125</v>
      </c>
      <c r="D70" s="13"/>
      <c r="E70" s="13">
        <v>1</v>
      </c>
      <c r="F70" s="14"/>
      <c r="G70" s="13">
        <v>2</v>
      </c>
      <c r="H70" s="13">
        <v>5</v>
      </c>
      <c r="I70" s="15" t="s">
        <v>34</v>
      </c>
    </row>
    <row r="71" spans="1:9" ht="16.5" hidden="1" x14ac:dyDescent="0.25">
      <c r="A71" s="197"/>
      <c r="B71" s="11">
        <v>41690</v>
      </c>
      <c r="C71" s="12">
        <v>0.73958333333333337</v>
      </c>
      <c r="D71" s="13">
        <v>1</v>
      </c>
      <c r="E71" s="13"/>
      <c r="F71" s="14"/>
      <c r="G71" s="13">
        <v>6</v>
      </c>
      <c r="H71" s="13">
        <v>4</v>
      </c>
      <c r="I71" s="15" t="s">
        <v>28</v>
      </c>
    </row>
    <row r="72" spans="1:9" ht="17.25" hidden="1" thickBot="1" x14ac:dyDescent="0.3">
      <c r="A72" s="198"/>
      <c r="B72" s="16">
        <v>41697</v>
      </c>
      <c r="C72" s="17">
        <v>0.78125</v>
      </c>
      <c r="D72" s="18"/>
      <c r="E72" s="18">
        <v>1</v>
      </c>
      <c r="F72" s="19"/>
      <c r="G72" s="18">
        <v>1</v>
      </c>
      <c r="H72" s="18">
        <v>6</v>
      </c>
      <c r="I72" s="20" t="s">
        <v>35</v>
      </c>
    </row>
    <row r="73" spans="1:9" ht="21" thickBot="1" x14ac:dyDescent="0.3">
      <c r="A73" s="21" t="s">
        <v>32</v>
      </c>
      <c r="B73" s="22" t="s">
        <v>19</v>
      </c>
      <c r="C73" s="23" t="s">
        <v>30</v>
      </c>
      <c r="D73" s="24">
        <f>SUM(D50:D72)</f>
        <v>5</v>
      </c>
      <c r="E73" s="24">
        <f>SUM(E50:E72)</f>
        <v>13</v>
      </c>
      <c r="F73" s="24">
        <f>SUM(F50:F72)</f>
        <v>5</v>
      </c>
      <c r="G73" s="24">
        <f>SUM(G50:G72)</f>
        <v>78</v>
      </c>
      <c r="H73" s="24">
        <f>SUM(H50:H72)</f>
        <v>104</v>
      </c>
      <c r="I73" s="25">
        <f>SUM(D73)/SUM(E73+D73)</f>
        <v>0.27777777777777779</v>
      </c>
    </row>
    <row r="74" spans="1:9" ht="21" thickBot="1" x14ac:dyDescent="0.3">
      <c r="A74" s="38"/>
      <c r="B74" s="39"/>
      <c r="C74" s="40"/>
      <c r="D74" s="41" t="s">
        <v>0</v>
      </c>
      <c r="E74" s="41" t="s">
        <v>1</v>
      </c>
      <c r="F74" s="41" t="s">
        <v>2</v>
      </c>
      <c r="G74" s="41" t="s">
        <v>3</v>
      </c>
      <c r="H74" s="41" t="s">
        <v>4</v>
      </c>
      <c r="I74" s="42" t="s">
        <v>16</v>
      </c>
    </row>
    <row r="75" spans="1:9" ht="20.25" x14ac:dyDescent="0.25">
      <c r="A75" s="179" t="s">
        <v>11</v>
      </c>
      <c r="B75" s="181" t="s">
        <v>51</v>
      </c>
      <c r="C75" s="43" t="s">
        <v>30</v>
      </c>
      <c r="D75" s="44">
        <f>SUM(D73+D49+D25)</f>
        <v>23</v>
      </c>
      <c r="E75" s="44">
        <f>SUM(E73+E49+E25)</f>
        <v>36</v>
      </c>
      <c r="F75" s="44">
        <f>SUM(F73+F49+F25)</f>
        <v>10</v>
      </c>
      <c r="G75" s="44">
        <f>SUM(G73+G49+G25)</f>
        <v>272</v>
      </c>
      <c r="H75" s="44">
        <f>SUM(H73+H49+H25)</f>
        <v>329</v>
      </c>
      <c r="I75" s="45">
        <f>SUM(D75)/SUM(E75+D75)</f>
        <v>0.38983050847457629</v>
      </c>
    </row>
    <row r="76" spans="1:9" ht="21" thickBot="1" x14ac:dyDescent="0.3">
      <c r="A76" s="194"/>
      <c r="B76" s="195"/>
      <c r="C76" s="46" t="s">
        <v>49</v>
      </c>
      <c r="D76" s="47">
        <f>SUM(D75/3)</f>
        <v>7.666666666666667</v>
      </c>
      <c r="E76" s="47">
        <f>SUM(E75/3)</f>
        <v>12</v>
      </c>
      <c r="F76" s="47">
        <f>SUM(F75/3)</f>
        <v>3.3333333333333335</v>
      </c>
      <c r="G76" s="47">
        <f>SUM(G75/3)</f>
        <v>90.666666666666671</v>
      </c>
      <c r="H76" s="47">
        <f>SUM(H75/3)</f>
        <v>109.66666666666667</v>
      </c>
      <c r="I76" s="48">
        <f>SUM(D76)/SUM(E76+D76)</f>
        <v>0.38983050847457629</v>
      </c>
    </row>
  </sheetData>
  <autoFilter ref="A1:I1" xr:uid="{00000000-0009-0000-0000-00000C000000}"/>
  <mergeCells count="5">
    <mergeCell ref="A2:A24"/>
    <mergeCell ref="A26:A48"/>
    <mergeCell ref="A50:A72"/>
    <mergeCell ref="A75:A76"/>
    <mergeCell ref="B75:B7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29"/>
  <sheetViews>
    <sheetView workbookViewId="0">
      <pane ySplit="1" topLeftCell="A191" activePane="bottomLeft" state="frozen"/>
      <selection pane="bottomLeft" activeCell="I326" sqref="I326"/>
    </sheetView>
  </sheetViews>
  <sheetFormatPr defaultRowHeight="15" x14ac:dyDescent="0.25"/>
  <cols>
    <col min="1" max="1" width="16.7109375" bestFit="1" customWidth="1"/>
    <col min="2" max="2" width="27.5703125" bestFit="1" customWidth="1"/>
    <col min="3" max="3" width="13" bestFit="1" customWidth="1"/>
    <col min="4" max="4" width="8.7109375" bestFit="1" customWidth="1"/>
    <col min="5" max="5" width="8.28515625" bestFit="1" customWidth="1"/>
    <col min="6" max="6" width="7.7109375" bestFit="1" customWidth="1"/>
    <col min="7" max="7" width="9.5703125" bestFit="1" customWidth="1"/>
    <col min="8" max="8" width="9.85546875" bestFit="1" customWidth="1"/>
    <col min="9" max="9" width="20" bestFit="1" customWidth="1"/>
  </cols>
  <sheetData>
    <row r="1" spans="1:9" ht="21" thickBot="1" x14ac:dyDescent="0.3">
      <c r="A1" s="1" t="s">
        <v>19</v>
      </c>
      <c r="B1" s="2" t="s">
        <v>20</v>
      </c>
      <c r="C1" s="3" t="s">
        <v>21</v>
      </c>
      <c r="D1" s="4" t="s">
        <v>0</v>
      </c>
      <c r="E1" s="4" t="s">
        <v>22</v>
      </c>
      <c r="F1" s="4" t="s">
        <v>2</v>
      </c>
      <c r="G1" s="4" t="s">
        <v>3</v>
      </c>
      <c r="H1" s="5" t="s">
        <v>4</v>
      </c>
      <c r="I1" s="6" t="s">
        <v>23</v>
      </c>
    </row>
    <row r="2" spans="1:9" ht="16.5" hidden="1" customHeight="1" x14ac:dyDescent="0.25">
      <c r="A2" s="196" t="s">
        <v>24</v>
      </c>
      <c r="B2" s="7">
        <v>40801</v>
      </c>
      <c r="C2" s="8">
        <v>0.69791666666666663</v>
      </c>
      <c r="D2" s="9">
        <v>1</v>
      </c>
      <c r="E2" s="9"/>
      <c r="F2" s="26"/>
      <c r="G2" s="9">
        <v>9</v>
      </c>
      <c r="H2" s="9">
        <v>4</v>
      </c>
      <c r="I2" s="10" t="s">
        <v>28</v>
      </c>
    </row>
    <row r="3" spans="1:9" ht="16.5" hidden="1" customHeight="1" x14ac:dyDescent="0.25">
      <c r="A3" s="197"/>
      <c r="B3" s="11">
        <v>40808</v>
      </c>
      <c r="C3" s="12">
        <v>0.69791666666666663</v>
      </c>
      <c r="D3" s="13">
        <v>1</v>
      </c>
      <c r="E3" s="13"/>
      <c r="F3" s="14"/>
      <c r="G3" s="13">
        <v>4</v>
      </c>
      <c r="H3" s="13">
        <v>2</v>
      </c>
      <c r="I3" s="15" t="s">
        <v>93</v>
      </c>
    </row>
    <row r="4" spans="1:9" ht="16.5" hidden="1" customHeight="1" x14ac:dyDescent="0.25">
      <c r="A4" s="197"/>
      <c r="B4" s="11">
        <v>40815</v>
      </c>
      <c r="C4" s="12">
        <v>0.73958333333333337</v>
      </c>
      <c r="D4" s="13">
        <v>1</v>
      </c>
      <c r="E4" s="13"/>
      <c r="F4" s="14"/>
      <c r="G4" s="13">
        <v>9</v>
      </c>
      <c r="H4" s="13">
        <v>3</v>
      </c>
      <c r="I4" s="15" t="s">
        <v>25</v>
      </c>
    </row>
    <row r="5" spans="1:9" ht="16.5" hidden="1" customHeight="1" x14ac:dyDescent="0.25">
      <c r="A5" s="197"/>
      <c r="B5" s="11">
        <v>40822</v>
      </c>
      <c r="C5" s="12">
        <v>0.78125</v>
      </c>
      <c r="D5" s="13">
        <v>1</v>
      </c>
      <c r="E5" s="13"/>
      <c r="F5" s="14"/>
      <c r="G5" s="13">
        <v>8</v>
      </c>
      <c r="H5" s="13">
        <v>3</v>
      </c>
      <c r="I5" s="15" t="s">
        <v>29</v>
      </c>
    </row>
    <row r="6" spans="1:9" ht="16.5" hidden="1" customHeight="1" x14ac:dyDescent="0.25">
      <c r="A6" s="197"/>
      <c r="B6" s="11">
        <v>40829</v>
      </c>
      <c r="C6" s="12">
        <v>0.73958333333333337</v>
      </c>
      <c r="D6" s="13">
        <v>1</v>
      </c>
      <c r="E6" s="13"/>
      <c r="F6" s="14"/>
      <c r="G6" s="13">
        <v>3</v>
      </c>
      <c r="H6" s="13">
        <v>2</v>
      </c>
      <c r="I6" s="15" t="s">
        <v>27</v>
      </c>
    </row>
    <row r="7" spans="1:9" ht="16.5" hidden="1" customHeight="1" x14ac:dyDescent="0.25">
      <c r="A7" s="197"/>
      <c r="B7" s="11">
        <v>40836</v>
      </c>
      <c r="C7" s="12">
        <v>0.73958333333333337</v>
      </c>
      <c r="D7" s="13"/>
      <c r="E7" s="13">
        <v>1</v>
      </c>
      <c r="F7" s="14"/>
      <c r="G7" s="13">
        <v>5</v>
      </c>
      <c r="H7" s="13">
        <v>6</v>
      </c>
      <c r="I7" s="15" t="s">
        <v>28</v>
      </c>
    </row>
    <row r="8" spans="1:9" ht="16.5" hidden="1" customHeight="1" x14ac:dyDescent="0.25">
      <c r="A8" s="197"/>
      <c r="B8" s="11">
        <v>40843</v>
      </c>
      <c r="C8" s="12">
        <v>0.73958333333333337</v>
      </c>
      <c r="D8" s="13">
        <v>1</v>
      </c>
      <c r="E8" s="13"/>
      <c r="F8" s="14"/>
      <c r="G8" s="13">
        <v>3</v>
      </c>
      <c r="H8" s="13">
        <v>2</v>
      </c>
      <c r="I8" s="15" t="s">
        <v>93</v>
      </c>
    </row>
    <row r="9" spans="1:9" ht="16.5" hidden="1" customHeight="1" x14ac:dyDescent="0.25">
      <c r="A9" s="197"/>
      <c r="B9" s="11">
        <v>40850</v>
      </c>
      <c r="C9" s="12">
        <v>0.78125</v>
      </c>
      <c r="D9" s="13">
        <v>1</v>
      </c>
      <c r="E9" s="13"/>
      <c r="F9" s="14"/>
      <c r="G9" s="13">
        <v>4</v>
      </c>
      <c r="H9" s="13">
        <v>2</v>
      </c>
      <c r="I9" s="15" t="s">
        <v>25</v>
      </c>
    </row>
    <row r="10" spans="1:9" ht="16.5" hidden="1" customHeight="1" x14ac:dyDescent="0.25">
      <c r="A10" s="197"/>
      <c r="B10" s="11">
        <v>40857</v>
      </c>
      <c r="C10" s="12">
        <v>0.69791666666666663</v>
      </c>
      <c r="D10" s="13">
        <v>1</v>
      </c>
      <c r="E10" s="13"/>
      <c r="F10" s="14"/>
      <c r="G10" s="13">
        <v>8</v>
      </c>
      <c r="H10" s="13">
        <v>4</v>
      </c>
      <c r="I10" s="15" t="s">
        <v>29</v>
      </c>
    </row>
    <row r="11" spans="1:9" ht="16.5" hidden="1" customHeight="1" x14ac:dyDescent="0.25">
      <c r="A11" s="197"/>
      <c r="B11" s="11">
        <v>40864</v>
      </c>
      <c r="C11" s="12">
        <v>0.78125</v>
      </c>
      <c r="D11" s="13">
        <v>1</v>
      </c>
      <c r="E11" s="13"/>
      <c r="F11" s="14"/>
      <c r="G11" s="13">
        <v>6</v>
      </c>
      <c r="H11" s="13">
        <v>4</v>
      </c>
      <c r="I11" s="15" t="s">
        <v>27</v>
      </c>
    </row>
    <row r="12" spans="1:9" ht="16.5" hidden="1" customHeight="1" x14ac:dyDescent="0.25">
      <c r="A12" s="197"/>
      <c r="B12" s="11">
        <v>40871</v>
      </c>
      <c r="C12" s="12">
        <v>0.78125</v>
      </c>
      <c r="D12" s="13">
        <v>1</v>
      </c>
      <c r="E12" s="13"/>
      <c r="F12" s="14"/>
      <c r="G12" s="13">
        <v>6</v>
      </c>
      <c r="H12" s="13">
        <v>5</v>
      </c>
      <c r="I12" s="15" t="s">
        <v>28</v>
      </c>
    </row>
    <row r="13" spans="1:9" ht="16.5" hidden="1" customHeight="1" x14ac:dyDescent="0.25">
      <c r="A13" s="197"/>
      <c r="B13" s="11">
        <v>40878</v>
      </c>
      <c r="C13" s="12">
        <v>0.78125</v>
      </c>
      <c r="D13" s="13"/>
      <c r="E13" s="13">
        <v>1</v>
      </c>
      <c r="F13" s="14"/>
      <c r="G13" s="13">
        <v>2</v>
      </c>
      <c r="H13" s="13">
        <v>3</v>
      </c>
      <c r="I13" s="15" t="s">
        <v>93</v>
      </c>
    </row>
    <row r="14" spans="1:9" ht="16.5" hidden="1" customHeight="1" x14ac:dyDescent="0.25">
      <c r="A14" s="197"/>
      <c r="B14" s="11">
        <v>40885</v>
      </c>
      <c r="C14" s="12">
        <v>0.69791666666666663</v>
      </c>
      <c r="D14" s="13"/>
      <c r="E14" s="13">
        <v>1</v>
      </c>
      <c r="F14" s="14"/>
      <c r="G14" s="13">
        <v>6</v>
      </c>
      <c r="H14" s="13">
        <v>7</v>
      </c>
      <c r="I14" s="15" t="s">
        <v>25</v>
      </c>
    </row>
    <row r="15" spans="1:9" ht="16.5" hidden="1" customHeight="1" x14ac:dyDescent="0.25">
      <c r="A15" s="197"/>
      <c r="B15" s="11">
        <v>40892</v>
      </c>
      <c r="C15" s="12">
        <v>0.73958333333333337</v>
      </c>
      <c r="D15" s="13"/>
      <c r="E15" s="13">
        <v>1</v>
      </c>
      <c r="F15" s="14"/>
      <c r="G15" s="13">
        <v>3</v>
      </c>
      <c r="H15" s="13">
        <v>5</v>
      </c>
      <c r="I15" s="15" t="s">
        <v>29</v>
      </c>
    </row>
    <row r="16" spans="1:9" ht="16.5" hidden="1" customHeight="1" x14ac:dyDescent="0.25">
      <c r="A16" s="197"/>
      <c r="B16" s="11">
        <v>40899</v>
      </c>
      <c r="C16" s="12">
        <v>0.69791666666666663</v>
      </c>
      <c r="D16" s="13"/>
      <c r="E16" s="13">
        <v>1</v>
      </c>
      <c r="F16" s="14"/>
      <c r="G16" s="13">
        <v>2</v>
      </c>
      <c r="H16" s="13">
        <v>6</v>
      </c>
      <c r="I16" s="15" t="s">
        <v>27</v>
      </c>
    </row>
    <row r="17" spans="1:9" ht="16.5" hidden="1" customHeight="1" x14ac:dyDescent="0.25">
      <c r="A17" s="197"/>
      <c r="B17" s="11">
        <v>40920</v>
      </c>
      <c r="C17" s="12">
        <v>0.69791666666666663</v>
      </c>
      <c r="D17" s="13">
        <v>1</v>
      </c>
      <c r="E17" s="13"/>
      <c r="F17" s="14"/>
      <c r="G17" s="13">
        <v>8</v>
      </c>
      <c r="H17" s="13">
        <v>4</v>
      </c>
      <c r="I17" s="15" t="s">
        <v>28</v>
      </c>
    </row>
    <row r="18" spans="1:9" ht="16.5" hidden="1" customHeight="1" x14ac:dyDescent="0.25">
      <c r="A18" s="197"/>
      <c r="B18" s="11">
        <v>40927</v>
      </c>
      <c r="C18" s="12">
        <v>0.69791666666666663</v>
      </c>
      <c r="D18" s="13"/>
      <c r="E18" s="13">
        <v>1</v>
      </c>
      <c r="F18" s="14"/>
      <c r="G18" s="13">
        <v>2</v>
      </c>
      <c r="H18" s="13">
        <v>5</v>
      </c>
      <c r="I18" s="15" t="s">
        <v>93</v>
      </c>
    </row>
    <row r="19" spans="1:9" ht="16.5" hidden="1" customHeight="1" x14ac:dyDescent="0.25">
      <c r="A19" s="197"/>
      <c r="B19" s="11">
        <v>40934</v>
      </c>
      <c r="C19" s="12">
        <v>0.73958333333333337</v>
      </c>
      <c r="D19" s="13"/>
      <c r="E19" s="13"/>
      <c r="F19" s="13">
        <v>1</v>
      </c>
      <c r="G19" s="13">
        <v>6</v>
      </c>
      <c r="H19" s="13">
        <v>6</v>
      </c>
      <c r="I19" s="15" t="s">
        <v>25</v>
      </c>
    </row>
    <row r="20" spans="1:9" ht="16.5" hidden="1" customHeight="1" x14ac:dyDescent="0.25">
      <c r="A20" s="197"/>
      <c r="B20" s="11">
        <v>40941</v>
      </c>
      <c r="C20" s="12">
        <v>0.78125</v>
      </c>
      <c r="D20" s="13">
        <v>1</v>
      </c>
      <c r="E20" s="13"/>
      <c r="F20" s="14"/>
      <c r="G20" s="13">
        <v>8</v>
      </c>
      <c r="H20" s="13">
        <v>6</v>
      </c>
      <c r="I20" s="15" t="s">
        <v>29</v>
      </c>
    </row>
    <row r="21" spans="1:9" ht="16.5" hidden="1" customHeight="1" x14ac:dyDescent="0.25">
      <c r="A21" s="197"/>
      <c r="B21" s="11">
        <v>40948</v>
      </c>
      <c r="C21" s="12">
        <v>0.73958333333333337</v>
      </c>
      <c r="D21" s="13"/>
      <c r="E21" s="13">
        <v>1</v>
      </c>
      <c r="F21" s="14"/>
      <c r="G21" s="13">
        <v>4</v>
      </c>
      <c r="H21" s="13">
        <v>10</v>
      </c>
      <c r="I21" s="15" t="s">
        <v>27</v>
      </c>
    </row>
    <row r="22" spans="1:9" ht="16.5" hidden="1" customHeight="1" x14ac:dyDescent="0.25">
      <c r="A22" s="197"/>
      <c r="B22" s="11">
        <v>40955</v>
      </c>
      <c r="C22" s="12">
        <v>0.73958333333333337</v>
      </c>
      <c r="D22" s="13">
        <v>1</v>
      </c>
      <c r="E22" s="13"/>
      <c r="F22" s="14"/>
      <c r="G22" s="13">
        <v>13</v>
      </c>
      <c r="H22" s="13">
        <v>1</v>
      </c>
      <c r="I22" s="15" t="s">
        <v>28</v>
      </c>
    </row>
    <row r="23" spans="1:9" ht="16.5" hidden="1" customHeight="1" x14ac:dyDescent="0.25">
      <c r="A23" s="197"/>
      <c r="B23" s="11">
        <v>40962</v>
      </c>
      <c r="C23" s="12">
        <v>0.78125</v>
      </c>
      <c r="D23" s="13">
        <v>1</v>
      </c>
      <c r="E23" s="13"/>
      <c r="F23" s="14"/>
      <c r="G23" s="13">
        <v>6</v>
      </c>
      <c r="H23" s="13">
        <v>1</v>
      </c>
      <c r="I23" s="15" t="s">
        <v>93</v>
      </c>
    </row>
    <row r="24" spans="1:9" ht="16.5" hidden="1" customHeight="1" thickBot="1" x14ac:dyDescent="0.3">
      <c r="A24" s="198"/>
      <c r="B24" s="16">
        <v>40969</v>
      </c>
      <c r="C24" s="17">
        <v>0.73958333333333337</v>
      </c>
      <c r="D24" s="18"/>
      <c r="E24" s="18">
        <v>1</v>
      </c>
      <c r="F24" s="19"/>
      <c r="G24" s="18">
        <v>5</v>
      </c>
      <c r="H24" s="18">
        <v>11</v>
      </c>
      <c r="I24" s="20" t="s">
        <v>25</v>
      </c>
    </row>
    <row r="25" spans="1:9" ht="21" thickBot="1" x14ac:dyDescent="0.3">
      <c r="A25" s="21" t="s">
        <v>24</v>
      </c>
      <c r="B25" s="22" t="s">
        <v>83</v>
      </c>
      <c r="C25" s="23" t="s">
        <v>30</v>
      </c>
      <c r="D25" s="24">
        <f>SUM(D2:D24)</f>
        <v>14</v>
      </c>
      <c r="E25" s="24">
        <f>SUM(E2:E24)</f>
        <v>8</v>
      </c>
      <c r="F25" s="24">
        <f>SUM(F2:F24)</f>
        <v>1</v>
      </c>
      <c r="G25" s="24">
        <f>SUM(G2:G24)</f>
        <v>130</v>
      </c>
      <c r="H25" s="24">
        <f>SUM(H2:H24)</f>
        <v>102</v>
      </c>
      <c r="I25" s="25">
        <f>SUM(D25)/SUM(E25+D25)</f>
        <v>0.63636363636363635</v>
      </c>
    </row>
    <row r="26" spans="1:9" ht="16.5" hidden="1" customHeight="1" x14ac:dyDescent="0.25">
      <c r="A26" s="196" t="s">
        <v>31</v>
      </c>
      <c r="B26" s="7">
        <v>41165</v>
      </c>
      <c r="C26" s="8">
        <v>0.69791666666666663</v>
      </c>
      <c r="D26" s="9"/>
      <c r="E26" s="9">
        <v>1</v>
      </c>
      <c r="F26" s="26"/>
      <c r="G26" s="9">
        <v>2</v>
      </c>
      <c r="H26" s="9">
        <v>8</v>
      </c>
      <c r="I26" s="10" t="s">
        <v>28</v>
      </c>
    </row>
    <row r="27" spans="1:9" ht="16.5" hidden="1" customHeight="1" x14ac:dyDescent="0.25">
      <c r="A27" s="197"/>
      <c r="B27" s="11">
        <v>41172</v>
      </c>
      <c r="C27" s="12">
        <v>0.69791666666666663</v>
      </c>
      <c r="D27" s="13">
        <v>1</v>
      </c>
      <c r="E27" s="13"/>
      <c r="F27" s="14"/>
      <c r="G27" s="13">
        <v>9</v>
      </c>
      <c r="H27" s="13">
        <v>6</v>
      </c>
      <c r="I27" s="15" t="s">
        <v>93</v>
      </c>
    </row>
    <row r="28" spans="1:9" ht="16.5" hidden="1" customHeight="1" x14ac:dyDescent="0.25">
      <c r="A28" s="197"/>
      <c r="B28" s="11">
        <v>41179</v>
      </c>
      <c r="C28" s="12">
        <v>0.73958333333333337</v>
      </c>
      <c r="D28" s="13">
        <v>1</v>
      </c>
      <c r="E28" s="13"/>
      <c r="F28" s="14"/>
      <c r="G28" s="13">
        <v>5</v>
      </c>
      <c r="H28" s="13">
        <v>4</v>
      </c>
      <c r="I28" s="15" t="s">
        <v>25</v>
      </c>
    </row>
    <row r="29" spans="1:9" ht="16.5" hidden="1" customHeight="1" x14ac:dyDescent="0.25">
      <c r="A29" s="197"/>
      <c r="B29" s="11">
        <v>41186</v>
      </c>
      <c r="C29" s="12">
        <v>0.78125</v>
      </c>
      <c r="D29" s="13">
        <v>1</v>
      </c>
      <c r="E29" s="13"/>
      <c r="F29" s="14"/>
      <c r="G29" s="13">
        <v>8</v>
      </c>
      <c r="H29" s="13">
        <v>3</v>
      </c>
      <c r="I29" s="15" t="s">
        <v>29</v>
      </c>
    </row>
    <row r="30" spans="1:9" ht="16.5" hidden="1" customHeight="1" x14ac:dyDescent="0.25">
      <c r="A30" s="197"/>
      <c r="B30" s="11">
        <v>41193</v>
      </c>
      <c r="C30" s="12">
        <v>0.73958333333333337</v>
      </c>
      <c r="D30" s="13"/>
      <c r="E30" s="13">
        <v>1</v>
      </c>
      <c r="F30" s="14"/>
      <c r="G30" s="13">
        <v>1</v>
      </c>
      <c r="H30" s="13">
        <v>4</v>
      </c>
      <c r="I30" s="15" t="s">
        <v>27</v>
      </c>
    </row>
    <row r="31" spans="1:9" ht="16.5" hidden="1" customHeight="1" x14ac:dyDescent="0.25">
      <c r="A31" s="197"/>
      <c r="B31" s="11">
        <v>41200</v>
      </c>
      <c r="C31" s="12">
        <v>0.73958333333333337</v>
      </c>
      <c r="D31" s="13"/>
      <c r="E31" s="13">
        <v>1</v>
      </c>
      <c r="F31" s="14"/>
      <c r="G31" s="13">
        <v>3</v>
      </c>
      <c r="H31" s="13">
        <v>5</v>
      </c>
      <c r="I31" s="15" t="s">
        <v>28</v>
      </c>
    </row>
    <row r="32" spans="1:9" ht="16.5" hidden="1" customHeight="1" x14ac:dyDescent="0.25">
      <c r="A32" s="197"/>
      <c r="B32" s="11">
        <v>41207</v>
      </c>
      <c r="C32" s="12">
        <v>0.73958333333333337</v>
      </c>
      <c r="D32" s="13"/>
      <c r="E32" s="13">
        <v>1</v>
      </c>
      <c r="F32" s="14"/>
      <c r="G32" s="13">
        <v>3</v>
      </c>
      <c r="H32" s="13">
        <v>4</v>
      </c>
      <c r="I32" s="15" t="s">
        <v>93</v>
      </c>
    </row>
    <row r="33" spans="1:9" ht="16.5" hidden="1" customHeight="1" x14ac:dyDescent="0.25">
      <c r="A33" s="197"/>
      <c r="B33" s="11">
        <v>41214</v>
      </c>
      <c r="C33" s="12">
        <v>0.78125</v>
      </c>
      <c r="D33" s="13"/>
      <c r="E33" s="13"/>
      <c r="F33" s="13">
        <v>1</v>
      </c>
      <c r="G33" s="13">
        <v>3</v>
      </c>
      <c r="H33" s="13">
        <v>3</v>
      </c>
      <c r="I33" s="15" t="s">
        <v>25</v>
      </c>
    </row>
    <row r="34" spans="1:9" ht="16.5" hidden="1" customHeight="1" x14ac:dyDescent="0.25">
      <c r="A34" s="197"/>
      <c r="B34" s="11">
        <v>41221</v>
      </c>
      <c r="C34" s="12">
        <v>0.69791666666666663</v>
      </c>
      <c r="D34" s="13"/>
      <c r="E34" s="13">
        <v>1</v>
      </c>
      <c r="F34" s="14"/>
      <c r="G34" s="13">
        <v>1</v>
      </c>
      <c r="H34" s="13">
        <v>2</v>
      </c>
      <c r="I34" s="15" t="s">
        <v>29</v>
      </c>
    </row>
    <row r="35" spans="1:9" ht="16.5" hidden="1" customHeight="1" x14ac:dyDescent="0.25">
      <c r="A35" s="197"/>
      <c r="B35" s="11">
        <v>41228</v>
      </c>
      <c r="C35" s="12">
        <v>0.78125</v>
      </c>
      <c r="D35" s="13"/>
      <c r="E35" s="13">
        <v>1</v>
      </c>
      <c r="F35" s="14"/>
      <c r="G35" s="13">
        <v>4</v>
      </c>
      <c r="H35" s="13">
        <v>7</v>
      </c>
      <c r="I35" s="15" t="s">
        <v>27</v>
      </c>
    </row>
    <row r="36" spans="1:9" ht="16.5" hidden="1" customHeight="1" x14ac:dyDescent="0.25">
      <c r="A36" s="197"/>
      <c r="B36" s="11">
        <v>41235</v>
      </c>
      <c r="C36" s="12">
        <v>0.78125</v>
      </c>
      <c r="D36" s="13"/>
      <c r="E36" s="13">
        <v>1</v>
      </c>
      <c r="F36" s="14"/>
      <c r="G36" s="13">
        <v>7</v>
      </c>
      <c r="H36" s="13">
        <v>9</v>
      </c>
      <c r="I36" s="15" t="s">
        <v>28</v>
      </c>
    </row>
    <row r="37" spans="1:9" ht="16.5" hidden="1" customHeight="1" x14ac:dyDescent="0.25">
      <c r="A37" s="197"/>
      <c r="B37" s="11">
        <v>41242</v>
      </c>
      <c r="C37" s="12">
        <v>0.78125</v>
      </c>
      <c r="D37" s="13">
        <v>1</v>
      </c>
      <c r="E37" s="13"/>
      <c r="F37" s="14"/>
      <c r="G37" s="13">
        <v>7</v>
      </c>
      <c r="H37" s="13">
        <v>6</v>
      </c>
      <c r="I37" s="15" t="s">
        <v>93</v>
      </c>
    </row>
    <row r="38" spans="1:9" ht="16.5" hidden="1" customHeight="1" x14ac:dyDescent="0.25">
      <c r="A38" s="197"/>
      <c r="B38" s="11">
        <v>41249</v>
      </c>
      <c r="C38" s="12">
        <v>0.69791666666666663</v>
      </c>
      <c r="D38" s="13"/>
      <c r="E38" s="13">
        <v>1</v>
      </c>
      <c r="F38" s="14"/>
      <c r="G38" s="13">
        <v>3</v>
      </c>
      <c r="H38" s="13">
        <v>4</v>
      </c>
      <c r="I38" s="15" t="s">
        <v>25</v>
      </c>
    </row>
    <row r="39" spans="1:9" ht="16.5" hidden="1" customHeight="1" x14ac:dyDescent="0.25">
      <c r="A39" s="197"/>
      <c r="B39" s="11">
        <v>41256</v>
      </c>
      <c r="C39" s="12">
        <v>0.73958333333333337</v>
      </c>
      <c r="D39" s="13">
        <v>1</v>
      </c>
      <c r="E39" s="13"/>
      <c r="F39" s="14"/>
      <c r="G39" s="13">
        <v>7</v>
      </c>
      <c r="H39" s="13">
        <v>4</v>
      </c>
      <c r="I39" s="15" t="s">
        <v>29</v>
      </c>
    </row>
    <row r="40" spans="1:9" ht="16.5" hidden="1" customHeight="1" x14ac:dyDescent="0.25">
      <c r="A40" s="197"/>
      <c r="B40" s="11">
        <v>41263</v>
      </c>
      <c r="C40" s="12">
        <v>0.69791666666666663</v>
      </c>
      <c r="D40" s="13"/>
      <c r="E40" s="13">
        <v>1</v>
      </c>
      <c r="F40" s="14"/>
      <c r="G40" s="13">
        <v>3</v>
      </c>
      <c r="H40" s="13">
        <v>4</v>
      </c>
      <c r="I40" s="15" t="s">
        <v>27</v>
      </c>
    </row>
    <row r="41" spans="1:9" ht="16.5" hidden="1" customHeight="1" x14ac:dyDescent="0.25">
      <c r="A41" s="197"/>
      <c r="B41" s="11">
        <v>41284</v>
      </c>
      <c r="C41" s="12">
        <v>0.69791666666666663</v>
      </c>
      <c r="D41" s="13"/>
      <c r="E41" s="13">
        <v>1</v>
      </c>
      <c r="F41" s="14"/>
      <c r="G41" s="13">
        <v>5</v>
      </c>
      <c r="H41" s="13">
        <v>7</v>
      </c>
      <c r="I41" s="15" t="s">
        <v>28</v>
      </c>
    </row>
    <row r="42" spans="1:9" ht="16.5" hidden="1" customHeight="1" x14ac:dyDescent="0.25">
      <c r="A42" s="197"/>
      <c r="B42" s="11">
        <v>41291</v>
      </c>
      <c r="C42" s="12">
        <v>0.69791666666666663</v>
      </c>
      <c r="D42" s="13">
        <v>1</v>
      </c>
      <c r="E42" s="13"/>
      <c r="F42" s="14"/>
      <c r="G42" s="13">
        <v>7</v>
      </c>
      <c r="H42" s="13">
        <v>4</v>
      </c>
      <c r="I42" s="15" t="s">
        <v>93</v>
      </c>
    </row>
    <row r="43" spans="1:9" ht="16.5" hidden="1" customHeight="1" x14ac:dyDescent="0.25">
      <c r="A43" s="197"/>
      <c r="B43" s="11">
        <v>41298</v>
      </c>
      <c r="C43" s="12">
        <v>0.73958333333333337</v>
      </c>
      <c r="D43" s="13">
        <v>1</v>
      </c>
      <c r="E43" s="13"/>
      <c r="F43" s="14"/>
      <c r="G43" s="13">
        <v>4</v>
      </c>
      <c r="H43" s="13">
        <v>3</v>
      </c>
      <c r="I43" s="15" t="s">
        <v>25</v>
      </c>
    </row>
    <row r="44" spans="1:9" ht="16.5" hidden="1" customHeight="1" x14ac:dyDescent="0.25">
      <c r="A44" s="197"/>
      <c r="B44" s="11">
        <v>41305</v>
      </c>
      <c r="C44" s="12">
        <v>0.78125</v>
      </c>
      <c r="D44" s="13">
        <v>1</v>
      </c>
      <c r="E44" s="13"/>
      <c r="F44" s="14"/>
      <c r="G44" s="13">
        <v>6</v>
      </c>
      <c r="H44" s="13">
        <v>5</v>
      </c>
      <c r="I44" s="15" t="s">
        <v>29</v>
      </c>
    </row>
    <row r="45" spans="1:9" ht="16.5" hidden="1" customHeight="1" x14ac:dyDescent="0.25">
      <c r="A45" s="197"/>
      <c r="B45" s="11">
        <v>41312</v>
      </c>
      <c r="C45" s="12">
        <v>0.73958333333333337</v>
      </c>
      <c r="D45" s="13">
        <v>1</v>
      </c>
      <c r="E45" s="13"/>
      <c r="F45" s="14"/>
      <c r="G45" s="13">
        <v>6</v>
      </c>
      <c r="H45" s="13">
        <v>3</v>
      </c>
      <c r="I45" s="15" t="s">
        <v>27</v>
      </c>
    </row>
    <row r="46" spans="1:9" ht="16.5" hidden="1" customHeight="1" x14ac:dyDescent="0.25">
      <c r="A46" s="197"/>
      <c r="B46" s="11">
        <v>41319</v>
      </c>
      <c r="C46" s="12">
        <v>0.73958333333333337</v>
      </c>
      <c r="D46" s="13"/>
      <c r="E46" s="13">
        <v>1</v>
      </c>
      <c r="F46" s="14"/>
      <c r="G46" s="13">
        <v>0</v>
      </c>
      <c r="H46" s="13">
        <v>7</v>
      </c>
      <c r="I46" s="15" t="s">
        <v>28</v>
      </c>
    </row>
    <row r="47" spans="1:9" ht="16.5" hidden="1" customHeight="1" x14ac:dyDescent="0.25">
      <c r="A47" s="197"/>
      <c r="B47" s="11">
        <v>41326</v>
      </c>
      <c r="C47" s="12">
        <v>0.78125</v>
      </c>
      <c r="D47" s="13"/>
      <c r="E47" s="13">
        <v>1</v>
      </c>
      <c r="F47" s="14"/>
      <c r="G47" s="13">
        <v>2</v>
      </c>
      <c r="H47" s="13">
        <v>3</v>
      </c>
      <c r="I47" s="15" t="s">
        <v>93</v>
      </c>
    </row>
    <row r="48" spans="1:9" ht="16.5" hidden="1" customHeight="1" thickBot="1" x14ac:dyDescent="0.3">
      <c r="A48" s="198"/>
      <c r="B48" s="16">
        <v>41333</v>
      </c>
      <c r="C48" s="17">
        <v>0.73958333333333337</v>
      </c>
      <c r="D48" s="18"/>
      <c r="E48" s="18">
        <v>1</v>
      </c>
      <c r="F48" s="19"/>
      <c r="G48" s="18">
        <v>3</v>
      </c>
      <c r="H48" s="18">
        <v>4</v>
      </c>
      <c r="I48" s="20" t="s">
        <v>25</v>
      </c>
    </row>
    <row r="49" spans="1:9" ht="21" thickBot="1" x14ac:dyDescent="0.3">
      <c r="A49" s="21" t="s">
        <v>31</v>
      </c>
      <c r="B49" s="22" t="s">
        <v>83</v>
      </c>
      <c r="C49" s="23" t="s">
        <v>30</v>
      </c>
      <c r="D49" s="24">
        <f>SUM(D26:D48)</f>
        <v>9</v>
      </c>
      <c r="E49" s="24">
        <f>SUM(E26:E48)</f>
        <v>13</v>
      </c>
      <c r="F49" s="24">
        <f>SUM(F26:F48)</f>
        <v>1</v>
      </c>
      <c r="G49" s="24">
        <f>SUM(G26:G48)</f>
        <v>99</v>
      </c>
      <c r="H49" s="24">
        <f>SUM(H26:H48)</f>
        <v>109</v>
      </c>
      <c r="I49" s="25">
        <f>SUM(D49)/SUM(E49+D49)</f>
        <v>0.40909090909090912</v>
      </c>
    </row>
    <row r="50" spans="1:9" ht="16.5" hidden="1" customHeight="1" x14ac:dyDescent="0.25">
      <c r="A50" s="196" t="s">
        <v>32</v>
      </c>
      <c r="B50" s="7">
        <v>41529</v>
      </c>
      <c r="C50" s="8">
        <v>0.69791666666666663</v>
      </c>
      <c r="D50" s="9"/>
      <c r="E50" s="9">
        <v>1</v>
      </c>
      <c r="F50" s="26"/>
      <c r="G50" s="9">
        <v>2</v>
      </c>
      <c r="H50" s="9">
        <v>3</v>
      </c>
      <c r="I50" s="10" t="s">
        <v>28</v>
      </c>
    </row>
    <row r="51" spans="1:9" ht="16.5" hidden="1" customHeight="1" x14ac:dyDescent="0.25">
      <c r="A51" s="197"/>
      <c r="B51" s="11">
        <v>41536</v>
      </c>
      <c r="C51" s="12">
        <v>0.69791666666666663</v>
      </c>
      <c r="D51" s="13"/>
      <c r="E51" s="13"/>
      <c r="F51" s="13">
        <v>1</v>
      </c>
      <c r="G51" s="13">
        <v>3</v>
      </c>
      <c r="H51" s="13">
        <v>3</v>
      </c>
      <c r="I51" s="15" t="s">
        <v>35</v>
      </c>
    </row>
    <row r="52" spans="1:9" ht="16.5" hidden="1" customHeight="1" x14ac:dyDescent="0.25">
      <c r="A52" s="197"/>
      <c r="B52" s="11">
        <v>41543</v>
      </c>
      <c r="C52" s="12">
        <v>0.73958333333333337</v>
      </c>
      <c r="D52" s="13">
        <v>1</v>
      </c>
      <c r="E52" s="13"/>
      <c r="F52" s="14"/>
      <c r="G52" s="13">
        <v>6</v>
      </c>
      <c r="H52" s="13">
        <v>3</v>
      </c>
      <c r="I52" s="15" t="s">
        <v>25</v>
      </c>
    </row>
    <row r="53" spans="1:9" ht="16.5" hidden="1" customHeight="1" x14ac:dyDescent="0.25">
      <c r="A53" s="197"/>
      <c r="B53" s="11">
        <v>41550</v>
      </c>
      <c r="C53" s="12">
        <v>0.78125</v>
      </c>
      <c r="D53" s="13"/>
      <c r="E53" s="13"/>
      <c r="F53" s="13">
        <v>1</v>
      </c>
      <c r="G53" s="13">
        <v>4</v>
      </c>
      <c r="H53" s="13">
        <v>4</v>
      </c>
      <c r="I53" s="15" t="s">
        <v>34</v>
      </c>
    </row>
    <row r="54" spans="1:9" ht="16.5" hidden="1" customHeight="1" x14ac:dyDescent="0.25">
      <c r="A54" s="197"/>
      <c r="B54" s="11">
        <v>41557</v>
      </c>
      <c r="C54" s="12">
        <v>0.73958333333333337</v>
      </c>
      <c r="D54" s="13"/>
      <c r="E54" s="13"/>
      <c r="F54" s="13">
        <v>1</v>
      </c>
      <c r="G54" s="13">
        <v>4</v>
      </c>
      <c r="H54" s="13">
        <v>4</v>
      </c>
      <c r="I54" s="15" t="s">
        <v>62</v>
      </c>
    </row>
    <row r="55" spans="1:9" ht="16.5" hidden="1" customHeight="1" x14ac:dyDescent="0.25">
      <c r="A55" s="197"/>
      <c r="B55" s="11">
        <v>41564</v>
      </c>
      <c r="C55" s="12">
        <v>0.73958333333333337</v>
      </c>
      <c r="D55" s="13"/>
      <c r="E55" s="13">
        <v>1</v>
      </c>
      <c r="F55" s="14"/>
      <c r="G55" s="13">
        <v>0</v>
      </c>
      <c r="H55" s="13">
        <v>6</v>
      </c>
      <c r="I55" s="15" t="s">
        <v>28</v>
      </c>
    </row>
    <row r="56" spans="1:9" ht="16.5" hidden="1" customHeight="1" x14ac:dyDescent="0.25">
      <c r="A56" s="197"/>
      <c r="B56" s="11">
        <v>41571</v>
      </c>
      <c r="C56" s="12">
        <v>0.73958333333333337</v>
      </c>
      <c r="D56" s="13"/>
      <c r="E56" s="13">
        <v>1</v>
      </c>
      <c r="F56" s="14"/>
      <c r="G56" s="13">
        <v>1</v>
      </c>
      <c r="H56" s="13">
        <v>8</v>
      </c>
      <c r="I56" s="15" t="s">
        <v>35</v>
      </c>
    </row>
    <row r="57" spans="1:9" ht="16.5" hidden="1" customHeight="1" x14ac:dyDescent="0.25">
      <c r="A57" s="197"/>
      <c r="B57" s="11">
        <v>41578</v>
      </c>
      <c r="C57" s="12">
        <v>0.78125</v>
      </c>
      <c r="D57" s="13"/>
      <c r="E57" s="13">
        <v>1</v>
      </c>
      <c r="F57" s="14"/>
      <c r="G57" s="13">
        <v>1</v>
      </c>
      <c r="H57" s="13">
        <v>4</v>
      </c>
      <c r="I57" s="15" t="s">
        <v>25</v>
      </c>
    </row>
    <row r="58" spans="1:9" ht="16.5" hidden="1" customHeight="1" x14ac:dyDescent="0.25">
      <c r="A58" s="197"/>
      <c r="B58" s="11">
        <v>41585</v>
      </c>
      <c r="C58" s="12">
        <v>0.69791666666666663</v>
      </c>
      <c r="D58" s="13"/>
      <c r="E58" s="13">
        <v>1</v>
      </c>
      <c r="F58" s="14"/>
      <c r="G58" s="13">
        <v>6</v>
      </c>
      <c r="H58" s="13">
        <v>8</v>
      </c>
      <c r="I58" s="15" t="s">
        <v>34</v>
      </c>
    </row>
    <row r="59" spans="1:9" ht="16.5" hidden="1" customHeight="1" x14ac:dyDescent="0.25">
      <c r="A59" s="197"/>
      <c r="B59" s="11">
        <v>41592</v>
      </c>
      <c r="C59" s="12">
        <v>0.78125</v>
      </c>
      <c r="D59" s="13"/>
      <c r="E59" s="13"/>
      <c r="F59" s="13">
        <v>1</v>
      </c>
      <c r="G59" s="13">
        <v>4</v>
      </c>
      <c r="H59" s="13">
        <v>4</v>
      </c>
      <c r="I59" s="15" t="s">
        <v>62</v>
      </c>
    </row>
    <row r="60" spans="1:9" ht="16.5" hidden="1" customHeight="1" x14ac:dyDescent="0.25">
      <c r="A60" s="197"/>
      <c r="B60" s="11">
        <v>41599</v>
      </c>
      <c r="C60" s="12">
        <v>0.78125</v>
      </c>
      <c r="D60" s="13"/>
      <c r="E60" s="13">
        <v>1</v>
      </c>
      <c r="F60" s="14"/>
      <c r="G60" s="13">
        <v>3</v>
      </c>
      <c r="H60" s="13">
        <v>5</v>
      </c>
      <c r="I60" s="15" t="s">
        <v>28</v>
      </c>
    </row>
    <row r="61" spans="1:9" ht="16.5" hidden="1" customHeight="1" x14ac:dyDescent="0.25">
      <c r="A61" s="197"/>
      <c r="B61" s="11">
        <v>41606</v>
      </c>
      <c r="C61" s="12">
        <v>0.78125</v>
      </c>
      <c r="D61" s="13">
        <v>1</v>
      </c>
      <c r="E61" s="13"/>
      <c r="F61" s="14"/>
      <c r="G61" s="13">
        <v>5</v>
      </c>
      <c r="H61" s="13">
        <v>3</v>
      </c>
      <c r="I61" s="15" t="s">
        <v>35</v>
      </c>
    </row>
    <row r="62" spans="1:9" ht="16.5" hidden="1" customHeight="1" x14ac:dyDescent="0.25">
      <c r="A62" s="197"/>
      <c r="B62" s="11">
        <v>41613</v>
      </c>
      <c r="C62" s="12">
        <v>0.69791666666666663</v>
      </c>
      <c r="D62" s="13">
        <v>1</v>
      </c>
      <c r="E62" s="13"/>
      <c r="F62" s="14"/>
      <c r="G62" s="13">
        <v>4</v>
      </c>
      <c r="H62" s="13">
        <v>1</v>
      </c>
      <c r="I62" s="15" t="s">
        <v>25</v>
      </c>
    </row>
    <row r="63" spans="1:9" ht="16.5" hidden="1" customHeight="1" x14ac:dyDescent="0.25">
      <c r="A63" s="197"/>
      <c r="B63" s="11">
        <v>41620</v>
      </c>
      <c r="C63" s="12">
        <v>0.73958333333333337</v>
      </c>
      <c r="D63" s="13">
        <v>1</v>
      </c>
      <c r="E63" s="13"/>
      <c r="F63" s="14"/>
      <c r="G63" s="13">
        <v>5</v>
      </c>
      <c r="H63" s="13">
        <v>4</v>
      </c>
      <c r="I63" s="15" t="s">
        <v>34</v>
      </c>
    </row>
    <row r="64" spans="1:9" ht="16.5" hidden="1" customHeight="1" x14ac:dyDescent="0.25">
      <c r="A64" s="197"/>
      <c r="B64" s="11">
        <v>41627</v>
      </c>
      <c r="C64" s="12">
        <v>0.69791666666666663</v>
      </c>
      <c r="D64" s="13"/>
      <c r="E64" s="13">
        <v>1</v>
      </c>
      <c r="F64" s="14"/>
      <c r="G64" s="13">
        <v>3</v>
      </c>
      <c r="H64" s="13">
        <v>5</v>
      </c>
      <c r="I64" s="15" t="s">
        <v>62</v>
      </c>
    </row>
    <row r="65" spans="1:9" ht="16.5" hidden="1" customHeight="1" x14ac:dyDescent="0.25">
      <c r="A65" s="197"/>
      <c r="B65" s="11">
        <v>41648</v>
      </c>
      <c r="C65" s="12">
        <v>0.69791666666666663</v>
      </c>
      <c r="D65" s="13"/>
      <c r="E65" s="13">
        <v>1</v>
      </c>
      <c r="F65" s="14"/>
      <c r="G65" s="13">
        <v>2</v>
      </c>
      <c r="H65" s="13">
        <v>5</v>
      </c>
      <c r="I65" s="15" t="s">
        <v>28</v>
      </c>
    </row>
    <row r="66" spans="1:9" ht="16.5" hidden="1" customHeight="1" x14ac:dyDescent="0.25">
      <c r="A66" s="197"/>
      <c r="B66" s="11">
        <v>41655</v>
      </c>
      <c r="C66" s="12">
        <v>0.69791666666666663</v>
      </c>
      <c r="D66" s="13">
        <v>1</v>
      </c>
      <c r="E66" s="13"/>
      <c r="F66" s="14"/>
      <c r="G66" s="13">
        <v>8</v>
      </c>
      <c r="H66" s="13">
        <v>5</v>
      </c>
      <c r="I66" s="15" t="s">
        <v>35</v>
      </c>
    </row>
    <row r="67" spans="1:9" ht="16.5" hidden="1" customHeight="1" x14ac:dyDescent="0.25">
      <c r="A67" s="197"/>
      <c r="B67" s="11">
        <v>41662</v>
      </c>
      <c r="C67" s="12">
        <v>0.73958333333333337</v>
      </c>
      <c r="D67" s="13"/>
      <c r="E67" s="13">
        <v>1</v>
      </c>
      <c r="F67" s="14"/>
      <c r="G67" s="13">
        <v>2</v>
      </c>
      <c r="H67" s="13">
        <v>4</v>
      </c>
      <c r="I67" s="15" t="s">
        <v>25</v>
      </c>
    </row>
    <row r="68" spans="1:9" ht="16.5" hidden="1" customHeight="1" x14ac:dyDescent="0.25">
      <c r="A68" s="197"/>
      <c r="B68" s="11">
        <v>41669</v>
      </c>
      <c r="C68" s="12">
        <v>0.78125</v>
      </c>
      <c r="D68" s="13"/>
      <c r="E68" s="13">
        <v>1</v>
      </c>
      <c r="F68" s="14"/>
      <c r="G68" s="13">
        <v>3</v>
      </c>
      <c r="H68" s="13">
        <v>8</v>
      </c>
      <c r="I68" s="15" t="s">
        <v>34</v>
      </c>
    </row>
    <row r="69" spans="1:9" ht="16.5" hidden="1" customHeight="1" x14ac:dyDescent="0.25">
      <c r="A69" s="197"/>
      <c r="B69" s="11">
        <v>41676</v>
      </c>
      <c r="C69" s="12">
        <v>0.73958333333333337</v>
      </c>
      <c r="D69" s="13">
        <v>1</v>
      </c>
      <c r="E69" s="13"/>
      <c r="F69" s="14"/>
      <c r="G69" s="13">
        <v>6</v>
      </c>
      <c r="H69" s="13">
        <v>2</v>
      </c>
      <c r="I69" s="15" t="s">
        <v>62</v>
      </c>
    </row>
    <row r="70" spans="1:9" ht="16.5" hidden="1" customHeight="1" x14ac:dyDescent="0.25">
      <c r="A70" s="197"/>
      <c r="B70" s="11">
        <v>41683</v>
      </c>
      <c r="C70" s="12">
        <v>0.73958333333333337</v>
      </c>
      <c r="D70" s="13"/>
      <c r="E70" s="13"/>
      <c r="F70" s="13">
        <v>1</v>
      </c>
      <c r="G70" s="13">
        <v>3</v>
      </c>
      <c r="H70" s="13">
        <v>3</v>
      </c>
      <c r="I70" s="15" t="s">
        <v>28</v>
      </c>
    </row>
    <row r="71" spans="1:9" ht="16.5" hidden="1" customHeight="1" x14ac:dyDescent="0.25">
      <c r="A71" s="197"/>
      <c r="B71" s="11">
        <v>41690</v>
      </c>
      <c r="C71" s="12">
        <v>0.78125</v>
      </c>
      <c r="D71" s="13"/>
      <c r="E71" s="13"/>
      <c r="F71" s="13">
        <v>1</v>
      </c>
      <c r="G71" s="13">
        <v>2</v>
      </c>
      <c r="H71" s="13">
        <v>2</v>
      </c>
      <c r="I71" s="15" t="s">
        <v>35</v>
      </c>
    </row>
    <row r="72" spans="1:9" ht="16.5" hidden="1" customHeight="1" thickBot="1" x14ac:dyDescent="0.3">
      <c r="A72" s="198"/>
      <c r="B72" s="16">
        <v>41697</v>
      </c>
      <c r="C72" s="17">
        <v>0.73958333333333337</v>
      </c>
      <c r="D72" s="18"/>
      <c r="E72" s="18"/>
      <c r="F72" s="18">
        <v>1</v>
      </c>
      <c r="G72" s="18">
        <v>1</v>
      </c>
      <c r="H72" s="18">
        <v>1</v>
      </c>
      <c r="I72" s="20" t="s">
        <v>25</v>
      </c>
    </row>
    <row r="73" spans="1:9" ht="21" thickBot="1" x14ac:dyDescent="0.3">
      <c r="A73" s="21" t="s">
        <v>32</v>
      </c>
      <c r="B73" s="22" t="s">
        <v>83</v>
      </c>
      <c r="C73" s="23" t="s">
        <v>30</v>
      </c>
      <c r="D73" s="24">
        <f>SUM(D50:D72)</f>
        <v>6</v>
      </c>
      <c r="E73" s="24">
        <f>SUM(E50:E72)</f>
        <v>10</v>
      </c>
      <c r="F73" s="24">
        <f>SUM(F50:F72)</f>
        <v>7</v>
      </c>
      <c r="G73" s="24">
        <f>SUM(G50:G72)</f>
        <v>78</v>
      </c>
      <c r="H73" s="24">
        <f>SUM(H50:H72)</f>
        <v>95</v>
      </c>
      <c r="I73" s="25">
        <f>SUM(D73)/SUM(E73+D73)</f>
        <v>0.375</v>
      </c>
    </row>
    <row r="74" spans="1:9" ht="16.5" hidden="1" customHeight="1" x14ac:dyDescent="0.25">
      <c r="A74" s="196" t="s">
        <v>36</v>
      </c>
      <c r="B74" s="7">
        <v>41893</v>
      </c>
      <c r="C74" s="8">
        <v>0.69791666666666663</v>
      </c>
      <c r="D74" s="9"/>
      <c r="E74" s="9">
        <v>1</v>
      </c>
      <c r="F74" s="26"/>
      <c r="G74" s="9">
        <v>2</v>
      </c>
      <c r="H74" s="9">
        <v>5</v>
      </c>
      <c r="I74" s="10" t="s">
        <v>28</v>
      </c>
    </row>
    <row r="75" spans="1:9" ht="16.5" hidden="1" customHeight="1" x14ac:dyDescent="0.25">
      <c r="A75" s="197"/>
      <c r="B75" s="11">
        <v>41900</v>
      </c>
      <c r="C75" s="12">
        <v>0.69791666666666663</v>
      </c>
      <c r="D75" s="13"/>
      <c r="E75" s="13">
        <v>1</v>
      </c>
      <c r="F75" s="14"/>
      <c r="G75" s="13">
        <v>2</v>
      </c>
      <c r="H75" s="13">
        <v>8</v>
      </c>
      <c r="I75" s="15" t="s">
        <v>35</v>
      </c>
    </row>
    <row r="76" spans="1:9" ht="16.5" hidden="1" customHeight="1" x14ac:dyDescent="0.25">
      <c r="A76" s="197"/>
      <c r="B76" s="11">
        <v>41907</v>
      </c>
      <c r="C76" s="12">
        <v>0.73958333333333337</v>
      </c>
      <c r="D76" s="13"/>
      <c r="E76" s="13">
        <v>1</v>
      </c>
      <c r="F76" s="14"/>
      <c r="G76" s="13">
        <v>4</v>
      </c>
      <c r="H76" s="13">
        <v>7</v>
      </c>
      <c r="I76" s="15" t="s">
        <v>25</v>
      </c>
    </row>
    <row r="77" spans="1:9" ht="16.5" hidden="1" customHeight="1" x14ac:dyDescent="0.25">
      <c r="A77" s="197"/>
      <c r="B77" s="11">
        <v>41914</v>
      </c>
      <c r="C77" s="12">
        <v>0.78125</v>
      </c>
      <c r="D77" s="13">
        <v>1</v>
      </c>
      <c r="E77" s="13"/>
      <c r="F77" s="14"/>
      <c r="G77" s="13">
        <v>3</v>
      </c>
      <c r="H77" s="13">
        <v>2</v>
      </c>
      <c r="I77" s="15" t="s">
        <v>34</v>
      </c>
    </row>
    <row r="78" spans="1:9" ht="16.5" hidden="1" customHeight="1" x14ac:dyDescent="0.25">
      <c r="A78" s="197"/>
      <c r="B78" s="11">
        <v>41921</v>
      </c>
      <c r="C78" s="12">
        <v>0.73958333333333337</v>
      </c>
      <c r="D78" s="13"/>
      <c r="E78" s="13">
        <v>1</v>
      </c>
      <c r="F78" s="14"/>
      <c r="G78" s="13">
        <v>2</v>
      </c>
      <c r="H78" s="13">
        <v>4</v>
      </c>
      <c r="I78" s="15" t="s">
        <v>62</v>
      </c>
    </row>
    <row r="79" spans="1:9" ht="16.5" hidden="1" customHeight="1" x14ac:dyDescent="0.25">
      <c r="A79" s="197"/>
      <c r="B79" s="11">
        <v>41928</v>
      </c>
      <c r="C79" s="12">
        <v>0.73958333333333337</v>
      </c>
      <c r="D79" s="13"/>
      <c r="E79" s="13">
        <v>1</v>
      </c>
      <c r="F79" s="14"/>
      <c r="G79" s="13">
        <v>3</v>
      </c>
      <c r="H79" s="13">
        <v>6</v>
      </c>
      <c r="I79" s="15" t="s">
        <v>28</v>
      </c>
    </row>
    <row r="80" spans="1:9" ht="16.5" hidden="1" customHeight="1" x14ac:dyDescent="0.25">
      <c r="A80" s="197"/>
      <c r="B80" s="11">
        <v>41935</v>
      </c>
      <c r="C80" s="12">
        <v>0.73958333333333337</v>
      </c>
      <c r="D80" s="13"/>
      <c r="E80" s="13">
        <v>1</v>
      </c>
      <c r="F80" s="14"/>
      <c r="G80" s="13">
        <v>2</v>
      </c>
      <c r="H80" s="13">
        <v>4</v>
      </c>
      <c r="I80" s="15" t="s">
        <v>35</v>
      </c>
    </row>
    <row r="81" spans="1:9" ht="16.5" hidden="1" customHeight="1" x14ac:dyDescent="0.25">
      <c r="A81" s="197"/>
      <c r="B81" s="11">
        <v>41942</v>
      </c>
      <c r="C81" s="12">
        <v>0.78125</v>
      </c>
      <c r="D81" s="13">
        <v>1</v>
      </c>
      <c r="E81" s="13"/>
      <c r="F81" s="14"/>
      <c r="G81" s="13">
        <v>7</v>
      </c>
      <c r="H81" s="13">
        <v>3</v>
      </c>
      <c r="I81" s="15" t="s">
        <v>25</v>
      </c>
    </row>
    <row r="82" spans="1:9" ht="16.5" hidden="1" customHeight="1" x14ac:dyDescent="0.25">
      <c r="A82" s="197"/>
      <c r="B82" s="11">
        <v>41949</v>
      </c>
      <c r="C82" s="12">
        <v>0.69791666666666663</v>
      </c>
      <c r="D82" s="13"/>
      <c r="E82" s="13">
        <v>1</v>
      </c>
      <c r="F82" s="14"/>
      <c r="G82" s="13">
        <v>1</v>
      </c>
      <c r="H82" s="13">
        <v>8</v>
      </c>
      <c r="I82" s="15" t="s">
        <v>34</v>
      </c>
    </row>
    <row r="83" spans="1:9" ht="16.5" hidden="1" customHeight="1" x14ac:dyDescent="0.25">
      <c r="A83" s="197"/>
      <c r="B83" s="11">
        <v>41956</v>
      </c>
      <c r="C83" s="12">
        <v>0.78125</v>
      </c>
      <c r="D83" s="13">
        <v>1</v>
      </c>
      <c r="E83" s="13"/>
      <c r="F83" s="14"/>
      <c r="G83" s="13">
        <v>7</v>
      </c>
      <c r="H83" s="13">
        <v>4</v>
      </c>
      <c r="I83" s="15" t="s">
        <v>62</v>
      </c>
    </row>
    <row r="84" spans="1:9" ht="16.5" hidden="1" customHeight="1" x14ac:dyDescent="0.25">
      <c r="A84" s="197"/>
      <c r="B84" s="11">
        <v>41963</v>
      </c>
      <c r="C84" s="12">
        <v>0.78125</v>
      </c>
      <c r="D84" s="13"/>
      <c r="E84" s="13"/>
      <c r="F84" s="13">
        <v>1</v>
      </c>
      <c r="G84" s="13">
        <v>5</v>
      </c>
      <c r="H84" s="13">
        <v>5</v>
      </c>
      <c r="I84" s="15" t="s">
        <v>28</v>
      </c>
    </row>
    <row r="85" spans="1:9" ht="16.5" hidden="1" customHeight="1" x14ac:dyDescent="0.25">
      <c r="A85" s="197"/>
      <c r="B85" s="11">
        <v>41970</v>
      </c>
      <c r="C85" s="12">
        <v>0.78125</v>
      </c>
      <c r="D85" s="13">
        <v>1</v>
      </c>
      <c r="E85" s="13"/>
      <c r="F85" s="14"/>
      <c r="G85" s="13">
        <v>3</v>
      </c>
      <c r="H85" s="13">
        <v>2</v>
      </c>
      <c r="I85" s="15" t="s">
        <v>35</v>
      </c>
    </row>
    <row r="86" spans="1:9" ht="16.5" hidden="1" customHeight="1" x14ac:dyDescent="0.25">
      <c r="A86" s="197"/>
      <c r="B86" s="11">
        <v>41977</v>
      </c>
      <c r="C86" s="12">
        <v>0.69791666666666663</v>
      </c>
      <c r="D86" s="13"/>
      <c r="E86" s="13">
        <v>1</v>
      </c>
      <c r="F86" s="14"/>
      <c r="G86" s="13">
        <v>1</v>
      </c>
      <c r="H86" s="13">
        <v>6</v>
      </c>
      <c r="I86" s="15" t="s">
        <v>25</v>
      </c>
    </row>
    <row r="87" spans="1:9" ht="16.5" hidden="1" customHeight="1" x14ac:dyDescent="0.25">
      <c r="A87" s="197"/>
      <c r="B87" s="11">
        <v>41991</v>
      </c>
      <c r="C87" s="12">
        <v>0.69791666666666663</v>
      </c>
      <c r="D87" s="13"/>
      <c r="E87" s="13">
        <v>1</v>
      </c>
      <c r="F87" s="14"/>
      <c r="G87" s="13">
        <v>7</v>
      </c>
      <c r="H87" s="13">
        <v>8</v>
      </c>
      <c r="I87" s="15" t="s">
        <v>62</v>
      </c>
    </row>
    <row r="88" spans="1:9" ht="16.5" hidden="1" customHeight="1" x14ac:dyDescent="0.25">
      <c r="A88" s="197"/>
      <c r="B88" s="11">
        <v>42012</v>
      </c>
      <c r="C88" s="12">
        <v>0.69791666666666663</v>
      </c>
      <c r="D88" s="13"/>
      <c r="E88" s="13">
        <v>1</v>
      </c>
      <c r="F88" s="14"/>
      <c r="G88" s="13">
        <v>1</v>
      </c>
      <c r="H88" s="13">
        <v>7</v>
      </c>
      <c r="I88" s="15" t="s">
        <v>28</v>
      </c>
    </row>
    <row r="89" spans="1:9" ht="16.5" hidden="1" customHeight="1" x14ac:dyDescent="0.25">
      <c r="A89" s="197"/>
      <c r="B89" s="11">
        <v>42019</v>
      </c>
      <c r="C89" s="12">
        <v>0.69791666666666663</v>
      </c>
      <c r="D89" s="13"/>
      <c r="E89" s="13">
        <v>1</v>
      </c>
      <c r="F89" s="14"/>
      <c r="G89" s="13">
        <v>3</v>
      </c>
      <c r="H89" s="13">
        <v>9</v>
      </c>
      <c r="I89" s="15" t="s">
        <v>35</v>
      </c>
    </row>
    <row r="90" spans="1:9" ht="16.5" hidden="1" customHeight="1" x14ac:dyDescent="0.25">
      <c r="A90" s="197"/>
      <c r="B90" s="11">
        <v>42026</v>
      </c>
      <c r="C90" s="12">
        <v>0.73958333333333337</v>
      </c>
      <c r="D90" s="13"/>
      <c r="E90" s="13">
        <v>1</v>
      </c>
      <c r="F90" s="14"/>
      <c r="G90" s="13">
        <v>4</v>
      </c>
      <c r="H90" s="13">
        <v>7</v>
      </c>
      <c r="I90" s="15" t="s">
        <v>25</v>
      </c>
    </row>
    <row r="91" spans="1:9" ht="16.5" hidden="1" customHeight="1" x14ac:dyDescent="0.25">
      <c r="A91" s="197"/>
      <c r="B91" s="11">
        <v>42033</v>
      </c>
      <c r="C91" s="12">
        <v>0.78125</v>
      </c>
      <c r="D91" s="13"/>
      <c r="E91" s="13">
        <v>1</v>
      </c>
      <c r="F91" s="14"/>
      <c r="G91" s="13">
        <v>2</v>
      </c>
      <c r="H91" s="13">
        <v>11</v>
      </c>
      <c r="I91" s="15" t="s">
        <v>34</v>
      </c>
    </row>
    <row r="92" spans="1:9" ht="16.5" hidden="1" customHeight="1" x14ac:dyDescent="0.25">
      <c r="A92" s="197"/>
      <c r="B92" s="11">
        <v>42040</v>
      </c>
      <c r="C92" s="12">
        <v>0.73958333333333337</v>
      </c>
      <c r="D92" s="13">
        <v>1</v>
      </c>
      <c r="E92" s="13"/>
      <c r="F92" s="14"/>
      <c r="G92" s="13">
        <v>3</v>
      </c>
      <c r="H92" s="13">
        <v>1</v>
      </c>
      <c r="I92" s="15" t="s">
        <v>62</v>
      </c>
    </row>
    <row r="93" spans="1:9" ht="16.5" hidden="1" customHeight="1" x14ac:dyDescent="0.25">
      <c r="A93" s="197"/>
      <c r="B93" s="11">
        <v>42047</v>
      </c>
      <c r="C93" s="12">
        <v>0.73958333333333337</v>
      </c>
      <c r="D93" s="13"/>
      <c r="E93" s="13">
        <v>1</v>
      </c>
      <c r="F93" s="14"/>
      <c r="G93" s="13">
        <v>2</v>
      </c>
      <c r="H93" s="13">
        <v>5</v>
      </c>
      <c r="I93" s="15" t="s">
        <v>28</v>
      </c>
    </row>
    <row r="94" spans="1:9" ht="16.5" hidden="1" customHeight="1" x14ac:dyDescent="0.25">
      <c r="A94" s="197"/>
      <c r="B94" s="11">
        <v>42054</v>
      </c>
      <c r="C94" s="12">
        <v>0.78125</v>
      </c>
      <c r="D94" s="13"/>
      <c r="E94" s="13"/>
      <c r="F94" s="13">
        <v>1</v>
      </c>
      <c r="G94" s="13">
        <v>4</v>
      </c>
      <c r="H94" s="13">
        <v>4</v>
      </c>
      <c r="I94" s="15" t="s">
        <v>35</v>
      </c>
    </row>
    <row r="95" spans="1:9" ht="16.5" hidden="1" customHeight="1" x14ac:dyDescent="0.25">
      <c r="A95" s="197"/>
      <c r="B95" s="11">
        <v>42061</v>
      </c>
      <c r="C95" s="12">
        <v>0.73958333333333337</v>
      </c>
      <c r="D95" s="13"/>
      <c r="E95" s="13">
        <v>1</v>
      </c>
      <c r="F95" s="14"/>
      <c r="G95" s="13">
        <v>2</v>
      </c>
      <c r="H95" s="13">
        <v>5</v>
      </c>
      <c r="I95" s="15" t="s">
        <v>25</v>
      </c>
    </row>
    <row r="96" spans="1:9" ht="17.25" hidden="1" customHeight="1" thickBot="1" x14ac:dyDescent="0.3">
      <c r="A96" s="198"/>
      <c r="B96" s="16">
        <v>42068</v>
      </c>
      <c r="C96" s="17">
        <v>0.73958333333333337</v>
      </c>
      <c r="D96" s="18"/>
      <c r="E96" s="18">
        <v>1</v>
      </c>
      <c r="F96" s="19"/>
      <c r="G96" s="18">
        <v>2</v>
      </c>
      <c r="H96" s="18">
        <v>7</v>
      </c>
      <c r="I96" s="20" t="s">
        <v>34</v>
      </c>
    </row>
    <row r="97" spans="1:9" ht="21" thickBot="1" x14ac:dyDescent="0.3">
      <c r="A97" s="21" t="s">
        <v>36</v>
      </c>
      <c r="B97" s="22" t="s">
        <v>83</v>
      </c>
      <c r="C97" s="23" t="s">
        <v>30</v>
      </c>
      <c r="D97" s="24">
        <f>SUM(D74:D96)</f>
        <v>5</v>
      </c>
      <c r="E97" s="24">
        <f>SUM(E74:E96)</f>
        <v>16</v>
      </c>
      <c r="F97" s="24">
        <f>SUM(F74:F96)</f>
        <v>2</v>
      </c>
      <c r="G97" s="24">
        <f>SUM(G74:G96)</f>
        <v>72</v>
      </c>
      <c r="H97" s="24">
        <f>SUM(H74:H96)</f>
        <v>128</v>
      </c>
      <c r="I97" s="25">
        <f>SUM(D97)/SUM(E97+D97)</f>
        <v>0.23809523809523808</v>
      </c>
    </row>
    <row r="98" spans="1:9" ht="16.5" hidden="1" customHeight="1" x14ac:dyDescent="0.25">
      <c r="A98" s="196" t="s">
        <v>37</v>
      </c>
      <c r="B98" s="7">
        <v>42264</v>
      </c>
      <c r="C98" s="8">
        <v>0.69791666666666663</v>
      </c>
      <c r="D98" s="9">
        <v>1</v>
      </c>
      <c r="E98" s="9"/>
      <c r="F98" s="26"/>
      <c r="G98" s="9">
        <v>6</v>
      </c>
      <c r="H98" s="9">
        <v>5</v>
      </c>
      <c r="I98" s="10" t="s">
        <v>28</v>
      </c>
    </row>
    <row r="99" spans="1:9" ht="16.5" hidden="1" customHeight="1" x14ac:dyDescent="0.25">
      <c r="A99" s="197"/>
      <c r="B99" s="11">
        <v>42271</v>
      </c>
      <c r="C99" s="12">
        <v>0.69791666666666663</v>
      </c>
      <c r="D99" s="13"/>
      <c r="E99" s="13">
        <v>1</v>
      </c>
      <c r="F99" s="14"/>
      <c r="G99" s="13">
        <v>2</v>
      </c>
      <c r="H99" s="13">
        <v>6</v>
      </c>
      <c r="I99" s="15" t="s">
        <v>35</v>
      </c>
    </row>
    <row r="100" spans="1:9" ht="16.5" hidden="1" customHeight="1" x14ac:dyDescent="0.25">
      <c r="A100" s="197"/>
      <c r="B100" s="11">
        <v>42285</v>
      </c>
      <c r="C100" s="12">
        <v>0.78125</v>
      </c>
      <c r="D100" s="13">
        <v>1</v>
      </c>
      <c r="E100" s="13"/>
      <c r="F100" s="14"/>
      <c r="G100" s="13">
        <v>8</v>
      </c>
      <c r="H100" s="13">
        <v>4</v>
      </c>
      <c r="I100" s="15" t="s">
        <v>34</v>
      </c>
    </row>
    <row r="101" spans="1:9" ht="16.5" hidden="1" customHeight="1" x14ac:dyDescent="0.25">
      <c r="A101" s="197"/>
      <c r="B101" s="11">
        <v>42292</v>
      </c>
      <c r="C101" s="12">
        <v>0.73958333333333337</v>
      </c>
      <c r="D101" s="13"/>
      <c r="E101" s="13">
        <v>1</v>
      </c>
      <c r="F101" s="14"/>
      <c r="G101" s="13">
        <v>2</v>
      </c>
      <c r="H101" s="13">
        <v>4</v>
      </c>
      <c r="I101" s="15" t="s">
        <v>62</v>
      </c>
    </row>
    <row r="102" spans="1:9" ht="16.5" hidden="1" customHeight="1" x14ac:dyDescent="0.25">
      <c r="A102" s="197"/>
      <c r="B102" s="11">
        <v>42299</v>
      </c>
      <c r="C102" s="12">
        <v>0.73958333333333337</v>
      </c>
      <c r="D102" s="13"/>
      <c r="E102" s="13">
        <v>1</v>
      </c>
      <c r="F102" s="14"/>
      <c r="G102" s="13">
        <v>2</v>
      </c>
      <c r="H102" s="13">
        <v>3</v>
      </c>
      <c r="I102" s="15" t="s">
        <v>28</v>
      </c>
    </row>
    <row r="103" spans="1:9" ht="16.5" hidden="1" customHeight="1" x14ac:dyDescent="0.25">
      <c r="A103" s="197"/>
      <c r="B103" s="11">
        <v>42306</v>
      </c>
      <c r="C103" s="12">
        <v>0.73958333333333337</v>
      </c>
      <c r="D103" s="13"/>
      <c r="E103" s="13">
        <v>1</v>
      </c>
      <c r="F103" s="14"/>
      <c r="G103" s="13">
        <v>4</v>
      </c>
      <c r="H103" s="13">
        <v>5</v>
      </c>
      <c r="I103" s="15" t="s">
        <v>35</v>
      </c>
    </row>
    <row r="104" spans="1:9" ht="16.5" hidden="1" customHeight="1" x14ac:dyDescent="0.25">
      <c r="A104" s="197"/>
      <c r="B104" s="11">
        <v>42313</v>
      </c>
      <c r="C104" s="12">
        <v>0.78125</v>
      </c>
      <c r="D104" s="13"/>
      <c r="E104" s="13"/>
      <c r="F104" s="13">
        <v>1</v>
      </c>
      <c r="G104" s="13">
        <v>7</v>
      </c>
      <c r="H104" s="13">
        <v>7</v>
      </c>
      <c r="I104" s="15" t="s">
        <v>25</v>
      </c>
    </row>
    <row r="105" spans="1:9" ht="16.5" hidden="1" customHeight="1" x14ac:dyDescent="0.25">
      <c r="A105" s="197"/>
      <c r="B105" s="11">
        <v>42320</v>
      </c>
      <c r="C105" s="12">
        <v>0.69791666666666663</v>
      </c>
      <c r="D105" s="13">
        <v>1</v>
      </c>
      <c r="E105" s="13"/>
      <c r="F105" s="14"/>
      <c r="G105" s="13">
        <v>12</v>
      </c>
      <c r="H105" s="13">
        <v>4</v>
      </c>
      <c r="I105" s="15" t="s">
        <v>34</v>
      </c>
    </row>
    <row r="106" spans="1:9" ht="16.5" hidden="1" customHeight="1" x14ac:dyDescent="0.25">
      <c r="A106" s="197"/>
      <c r="B106" s="11">
        <v>42327</v>
      </c>
      <c r="C106" s="12">
        <v>0.78125</v>
      </c>
      <c r="D106" s="13"/>
      <c r="E106" s="13">
        <v>1</v>
      </c>
      <c r="F106" s="14"/>
      <c r="G106" s="13">
        <v>3</v>
      </c>
      <c r="H106" s="13">
        <v>7</v>
      </c>
      <c r="I106" s="15" t="s">
        <v>62</v>
      </c>
    </row>
    <row r="107" spans="1:9" ht="16.5" hidden="1" customHeight="1" x14ac:dyDescent="0.25">
      <c r="A107" s="197"/>
      <c r="B107" s="11">
        <v>42334</v>
      </c>
      <c r="C107" s="12">
        <v>0.78125</v>
      </c>
      <c r="D107" s="13"/>
      <c r="E107" s="13">
        <v>1</v>
      </c>
      <c r="F107" s="14"/>
      <c r="G107" s="13">
        <v>4</v>
      </c>
      <c r="H107" s="13">
        <v>10</v>
      </c>
      <c r="I107" s="15" t="s">
        <v>28</v>
      </c>
    </row>
    <row r="108" spans="1:9" ht="16.5" hidden="1" customHeight="1" x14ac:dyDescent="0.25">
      <c r="A108" s="197"/>
      <c r="B108" s="11">
        <v>42341</v>
      </c>
      <c r="C108" s="12">
        <v>0.78125</v>
      </c>
      <c r="D108" s="13"/>
      <c r="E108" s="13">
        <v>1</v>
      </c>
      <c r="F108" s="14"/>
      <c r="G108" s="13">
        <v>2</v>
      </c>
      <c r="H108" s="13">
        <v>7</v>
      </c>
      <c r="I108" s="15" t="s">
        <v>35</v>
      </c>
    </row>
    <row r="109" spans="1:9" ht="16.5" hidden="1" customHeight="1" x14ac:dyDescent="0.25">
      <c r="A109" s="197"/>
      <c r="B109" s="11">
        <v>42348</v>
      </c>
      <c r="C109" s="12">
        <v>0.69791666666666663</v>
      </c>
      <c r="D109" s="13">
        <v>1</v>
      </c>
      <c r="E109" s="13"/>
      <c r="F109" s="14"/>
      <c r="G109" s="13">
        <v>4</v>
      </c>
      <c r="H109" s="13">
        <v>2</v>
      </c>
      <c r="I109" s="15" t="s">
        <v>25</v>
      </c>
    </row>
    <row r="110" spans="1:9" ht="16.5" hidden="1" customHeight="1" x14ac:dyDescent="0.25">
      <c r="A110" s="197"/>
      <c r="B110" s="11">
        <v>42355</v>
      </c>
      <c r="C110" s="12">
        <v>0.73958333333333337</v>
      </c>
      <c r="D110" s="13">
        <v>1</v>
      </c>
      <c r="E110" s="13"/>
      <c r="F110" s="14"/>
      <c r="G110" s="13">
        <v>7</v>
      </c>
      <c r="H110" s="13">
        <v>4</v>
      </c>
      <c r="I110" s="15" t="s">
        <v>34</v>
      </c>
    </row>
    <row r="111" spans="1:9" ht="16.5" hidden="1" customHeight="1" x14ac:dyDescent="0.25">
      <c r="A111" s="197"/>
      <c r="B111" s="11">
        <v>42376</v>
      </c>
      <c r="C111" s="12">
        <v>0.69791666666666663</v>
      </c>
      <c r="D111" s="13"/>
      <c r="E111" s="13"/>
      <c r="F111" s="13">
        <v>1</v>
      </c>
      <c r="G111" s="13">
        <v>4</v>
      </c>
      <c r="H111" s="13">
        <v>4</v>
      </c>
      <c r="I111" s="15" t="s">
        <v>62</v>
      </c>
    </row>
    <row r="112" spans="1:9" ht="16.5" hidden="1" customHeight="1" x14ac:dyDescent="0.25">
      <c r="A112" s="197"/>
      <c r="B112" s="11">
        <v>42383</v>
      </c>
      <c r="C112" s="12">
        <v>0.78125</v>
      </c>
      <c r="D112" s="13">
        <v>1</v>
      </c>
      <c r="E112" s="13"/>
      <c r="F112" s="14"/>
      <c r="G112" s="13">
        <v>6</v>
      </c>
      <c r="H112" s="13">
        <v>3</v>
      </c>
      <c r="I112" s="15" t="s">
        <v>25</v>
      </c>
    </row>
    <row r="113" spans="1:9" ht="16.5" hidden="1" customHeight="1" x14ac:dyDescent="0.25">
      <c r="A113" s="197"/>
      <c r="B113" s="11">
        <v>42390</v>
      </c>
      <c r="C113" s="12">
        <v>0.69791666666666663</v>
      </c>
      <c r="D113" s="13">
        <v>1</v>
      </c>
      <c r="E113" s="13"/>
      <c r="F113" s="14"/>
      <c r="G113" s="13">
        <v>6</v>
      </c>
      <c r="H113" s="13">
        <v>3</v>
      </c>
      <c r="I113" s="15" t="s">
        <v>35</v>
      </c>
    </row>
    <row r="114" spans="1:9" ht="16.5" hidden="1" customHeight="1" x14ac:dyDescent="0.25">
      <c r="A114" s="197"/>
      <c r="B114" s="11">
        <v>42397</v>
      </c>
      <c r="C114" s="12">
        <v>0.73958333333333337</v>
      </c>
      <c r="D114" s="13">
        <v>1</v>
      </c>
      <c r="E114" s="13"/>
      <c r="F114" s="14"/>
      <c r="G114" s="13">
        <v>7</v>
      </c>
      <c r="H114" s="13">
        <v>3</v>
      </c>
      <c r="I114" s="15" t="s">
        <v>25</v>
      </c>
    </row>
    <row r="115" spans="1:9" ht="16.5" hidden="1" customHeight="1" x14ac:dyDescent="0.25">
      <c r="A115" s="197"/>
      <c r="B115" s="11">
        <v>42404</v>
      </c>
      <c r="C115" s="12">
        <v>0.78125</v>
      </c>
      <c r="D115" s="13"/>
      <c r="E115" s="13">
        <v>1</v>
      </c>
      <c r="F115" s="14"/>
      <c r="G115" s="13">
        <v>1</v>
      </c>
      <c r="H115" s="13">
        <v>6</v>
      </c>
      <c r="I115" s="15" t="s">
        <v>34</v>
      </c>
    </row>
    <row r="116" spans="1:9" ht="16.5" hidden="1" customHeight="1" x14ac:dyDescent="0.25">
      <c r="A116" s="197"/>
      <c r="B116" s="11">
        <v>42411</v>
      </c>
      <c r="C116" s="12">
        <v>0.73958333333333337</v>
      </c>
      <c r="D116" s="13">
        <v>1</v>
      </c>
      <c r="E116" s="13"/>
      <c r="F116" s="14"/>
      <c r="G116" s="13">
        <v>1</v>
      </c>
      <c r="H116" s="13">
        <v>0</v>
      </c>
      <c r="I116" s="15" t="s">
        <v>62</v>
      </c>
    </row>
    <row r="117" spans="1:9" ht="16.5" hidden="1" customHeight="1" x14ac:dyDescent="0.25">
      <c r="A117" s="197"/>
      <c r="B117" s="11">
        <v>42418</v>
      </c>
      <c r="C117" s="12">
        <v>0.73958333333333337</v>
      </c>
      <c r="D117" s="13">
        <v>1</v>
      </c>
      <c r="E117" s="13"/>
      <c r="F117" s="14"/>
      <c r="G117" s="13">
        <v>5</v>
      </c>
      <c r="H117" s="13">
        <v>4</v>
      </c>
      <c r="I117" s="15" t="s">
        <v>28</v>
      </c>
    </row>
    <row r="118" spans="1:9" ht="16.5" hidden="1" customHeight="1" x14ac:dyDescent="0.25">
      <c r="A118" s="197"/>
      <c r="B118" s="11">
        <v>42425</v>
      </c>
      <c r="C118" s="12">
        <v>0.78125</v>
      </c>
      <c r="D118" s="13"/>
      <c r="E118" s="13"/>
      <c r="F118" s="13">
        <v>1</v>
      </c>
      <c r="G118" s="13">
        <v>1</v>
      </c>
      <c r="H118" s="13">
        <v>1</v>
      </c>
      <c r="I118" s="15" t="s">
        <v>35</v>
      </c>
    </row>
    <row r="119" spans="1:9" ht="16.5" hidden="1" customHeight="1" thickBot="1" x14ac:dyDescent="0.3">
      <c r="A119" s="198"/>
      <c r="B119" s="16">
        <v>42432</v>
      </c>
      <c r="C119" s="17">
        <v>0.73958333333333337</v>
      </c>
      <c r="D119" s="18"/>
      <c r="E119" s="18">
        <v>1</v>
      </c>
      <c r="F119" s="19"/>
      <c r="G119" s="18">
        <v>4</v>
      </c>
      <c r="H119" s="18">
        <v>5</v>
      </c>
      <c r="I119" s="20" t="s">
        <v>25</v>
      </c>
    </row>
    <row r="120" spans="1:9" ht="21" thickBot="1" x14ac:dyDescent="0.3">
      <c r="A120" s="21" t="s">
        <v>37</v>
      </c>
      <c r="B120" s="22" t="s">
        <v>83</v>
      </c>
      <c r="C120" s="23" t="s">
        <v>30</v>
      </c>
      <c r="D120" s="24">
        <f>SUM(D98:D119)</f>
        <v>10</v>
      </c>
      <c r="E120" s="24">
        <f>SUM(E98:E119)</f>
        <v>9</v>
      </c>
      <c r="F120" s="24">
        <f>SUM(F98:F119)</f>
        <v>3</v>
      </c>
      <c r="G120" s="24">
        <f>SUM(G98:G119)</f>
        <v>98</v>
      </c>
      <c r="H120" s="24">
        <f>SUM(H98:H119)</f>
        <v>97</v>
      </c>
      <c r="I120" s="25">
        <f>SUM(D120)/SUM(E120+D120)</f>
        <v>0.52631578947368418</v>
      </c>
    </row>
    <row r="121" spans="1:9" ht="16.5" hidden="1" customHeight="1" x14ac:dyDescent="0.25">
      <c r="A121" s="196" t="s">
        <v>38</v>
      </c>
      <c r="B121" s="7">
        <v>42628</v>
      </c>
      <c r="C121" s="8">
        <v>0.69791666666666663</v>
      </c>
      <c r="D121" s="9"/>
      <c r="E121" s="9">
        <v>1</v>
      </c>
      <c r="F121" s="26"/>
      <c r="G121" s="9">
        <v>2</v>
      </c>
      <c r="H121" s="9">
        <v>7</v>
      </c>
      <c r="I121" s="10" t="s">
        <v>28</v>
      </c>
    </row>
    <row r="122" spans="1:9" ht="16.5" hidden="1" customHeight="1" x14ac:dyDescent="0.25">
      <c r="A122" s="197"/>
      <c r="B122" s="11">
        <v>42635</v>
      </c>
      <c r="C122" s="12">
        <v>0.69791666666666663</v>
      </c>
      <c r="D122" s="13"/>
      <c r="E122" s="13">
        <v>1</v>
      </c>
      <c r="F122" s="14"/>
      <c r="G122" s="13">
        <v>2</v>
      </c>
      <c r="H122" s="13">
        <v>4</v>
      </c>
      <c r="I122" s="15" t="s">
        <v>35</v>
      </c>
    </row>
    <row r="123" spans="1:9" ht="16.5" hidden="1" customHeight="1" x14ac:dyDescent="0.25">
      <c r="A123" s="197"/>
      <c r="B123" s="11">
        <v>42642</v>
      </c>
      <c r="C123" s="12">
        <v>0.73958333333333337</v>
      </c>
      <c r="D123" s="13"/>
      <c r="E123" s="13">
        <v>1</v>
      </c>
      <c r="F123" s="14"/>
      <c r="G123" s="13">
        <v>1</v>
      </c>
      <c r="H123" s="13">
        <v>2</v>
      </c>
      <c r="I123" s="15" t="s">
        <v>63</v>
      </c>
    </row>
    <row r="124" spans="1:9" ht="16.5" hidden="1" customHeight="1" x14ac:dyDescent="0.25">
      <c r="A124" s="197"/>
      <c r="B124" s="11">
        <v>42649</v>
      </c>
      <c r="C124" s="12">
        <v>0.78125</v>
      </c>
      <c r="D124" s="13">
        <v>1</v>
      </c>
      <c r="E124" s="13"/>
      <c r="F124" s="14"/>
      <c r="G124" s="13">
        <v>2</v>
      </c>
      <c r="H124" s="13">
        <v>1</v>
      </c>
      <c r="I124" s="15" t="s">
        <v>48</v>
      </c>
    </row>
    <row r="125" spans="1:9" ht="16.5" hidden="1" customHeight="1" x14ac:dyDescent="0.25">
      <c r="A125" s="197"/>
      <c r="B125" s="11">
        <v>42656</v>
      </c>
      <c r="C125" s="12">
        <v>0.73958333333333337</v>
      </c>
      <c r="D125" s="13">
        <v>1</v>
      </c>
      <c r="E125" s="13"/>
      <c r="F125" s="14"/>
      <c r="G125" s="13">
        <v>7</v>
      </c>
      <c r="H125" s="13">
        <v>5</v>
      </c>
      <c r="I125" s="15" t="s">
        <v>39</v>
      </c>
    </row>
    <row r="126" spans="1:9" ht="16.5" hidden="1" customHeight="1" x14ac:dyDescent="0.25">
      <c r="A126" s="197"/>
      <c r="B126" s="11">
        <v>42663</v>
      </c>
      <c r="C126" s="12">
        <v>0.73958333333333337</v>
      </c>
      <c r="D126" s="13">
        <v>1</v>
      </c>
      <c r="E126" s="13"/>
      <c r="F126" s="14"/>
      <c r="G126" s="13">
        <v>4</v>
      </c>
      <c r="H126" s="13">
        <v>1</v>
      </c>
      <c r="I126" s="15" t="s">
        <v>28</v>
      </c>
    </row>
    <row r="127" spans="1:9" ht="16.5" hidden="1" customHeight="1" x14ac:dyDescent="0.25">
      <c r="A127" s="197"/>
      <c r="B127" s="11">
        <v>42670</v>
      </c>
      <c r="C127" s="12">
        <v>0.73958333333333337</v>
      </c>
      <c r="D127" s="13">
        <v>1</v>
      </c>
      <c r="E127" s="13"/>
      <c r="F127" s="14"/>
      <c r="G127" s="13">
        <v>11</v>
      </c>
      <c r="H127" s="13">
        <v>1</v>
      </c>
      <c r="I127" s="15" t="s">
        <v>35</v>
      </c>
    </row>
    <row r="128" spans="1:9" ht="16.5" hidden="1" customHeight="1" x14ac:dyDescent="0.25">
      <c r="A128" s="197"/>
      <c r="B128" s="11">
        <v>42677</v>
      </c>
      <c r="C128" s="12">
        <v>0.78125</v>
      </c>
      <c r="D128" s="13"/>
      <c r="E128" s="13">
        <v>1</v>
      </c>
      <c r="F128" s="14"/>
      <c r="G128" s="13">
        <v>3</v>
      </c>
      <c r="H128" s="13">
        <v>6</v>
      </c>
      <c r="I128" s="15" t="s">
        <v>63</v>
      </c>
    </row>
    <row r="129" spans="1:9" ht="16.5" hidden="1" customHeight="1" x14ac:dyDescent="0.25">
      <c r="A129" s="197"/>
      <c r="B129" s="11">
        <v>42684</v>
      </c>
      <c r="C129" s="12">
        <v>0.69791666666666663</v>
      </c>
      <c r="D129" s="13"/>
      <c r="E129" s="13">
        <v>1</v>
      </c>
      <c r="F129" s="14"/>
      <c r="G129" s="13">
        <v>5</v>
      </c>
      <c r="H129" s="13">
        <v>8</v>
      </c>
      <c r="I129" s="15" t="s">
        <v>48</v>
      </c>
    </row>
    <row r="130" spans="1:9" ht="16.5" hidden="1" customHeight="1" x14ac:dyDescent="0.25">
      <c r="A130" s="197"/>
      <c r="B130" s="11">
        <v>42691</v>
      </c>
      <c r="C130" s="12">
        <v>0.78125</v>
      </c>
      <c r="D130" s="13"/>
      <c r="E130" s="13"/>
      <c r="F130" s="13">
        <v>1</v>
      </c>
      <c r="G130" s="13">
        <v>3</v>
      </c>
      <c r="H130" s="13">
        <v>3</v>
      </c>
      <c r="I130" s="15" t="s">
        <v>39</v>
      </c>
    </row>
    <row r="131" spans="1:9" ht="16.5" hidden="1" customHeight="1" x14ac:dyDescent="0.25">
      <c r="A131" s="197"/>
      <c r="B131" s="11">
        <v>42698</v>
      </c>
      <c r="C131" s="12">
        <v>0.78125</v>
      </c>
      <c r="D131" s="13">
        <v>1</v>
      </c>
      <c r="E131" s="13"/>
      <c r="F131" s="14"/>
      <c r="G131" s="13">
        <v>5</v>
      </c>
      <c r="H131" s="13">
        <v>2</v>
      </c>
      <c r="I131" s="15" t="s">
        <v>28</v>
      </c>
    </row>
    <row r="132" spans="1:9" ht="16.5" hidden="1" customHeight="1" x14ac:dyDescent="0.25">
      <c r="A132" s="197"/>
      <c r="B132" s="11">
        <v>42705</v>
      </c>
      <c r="C132" s="12">
        <v>0.78125</v>
      </c>
      <c r="D132" s="13">
        <v>1</v>
      </c>
      <c r="E132" s="13"/>
      <c r="F132" s="14"/>
      <c r="G132" s="13">
        <v>7</v>
      </c>
      <c r="H132" s="13">
        <v>2</v>
      </c>
      <c r="I132" s="15" t="s">
        <v>35</v>
      </c>
    </row>
    <row r="133" spans="1:9" ht="16.5" hidden="1" customHeight="1" x14ac:dyDescent="0.25">
      <c r="A133" s="197"/>
      <c r="B133" s="11">
        <v>42712</v>
      </c>
      <c r="C133" s="12">
        <v>0.69791666666666663</v>
      </c>
      <c r="D133" s="13"/>
      <c r="E133" s="13">
        <v>1</v>
      </c>
      <c r="F133" s="14"/>
      <c r="G133" s="13">
        <v>3</v>
      </c>
      <c r="H133" s="13">
        <v>7</v>
      </c>
      <c r="I133" s="15" t="s">
        <v>63</v>
      </c>
    </row>
    <row r="134" spans="1:9" ht="16.5" hidden="1" customHeight="1" x14ac:dyDescent="0.25">
      <c r="A134" s="197"/>
      <c r="B134" s="11">
        <v>42740</v>
      </c>
      <c r="C134" s="12">
        <v>0.69791666666666663</v>
      </c>
      <c r="D134" s="13"/>
      <c r="E134" s="13"/>
      <c r="F134" s="13">
        <v>1</v>
      </c>
      <c r="G134" s="13">
        <v>6</v>
      </c>
      <c r="H134" s="13">
        <v>6</v>
      </c>
      <c r="I134" s="15" t="s">
        <v>39</v>
      </c>
    </row>
    <row r="135" spans="1:9" ht="16.5" hidden="1" customHeight="1" x14ac:dyDescent="0.25">
      <c r="A135" s="197"/>
      <c r="B135" s="11">
        <v>42747</v>
      </c>
      <c r="C135" s="12">
        <v>0.69791666666666663</v>
      </c>
      <c r="D135" s="13"/>
      <c r="E135" s="13">
        <v>1</v>
      </c>
      <c r="F135" s="14"/>
      <c r="G135" s="13">
        <v>0</v>
      </c>
      <c r="H135" s="13">
        <v>9</v>
      </c>
      <c r="I135" s="15" t="s">
        <v>28</v>
      </c>
    </row>
    <row r="136" spans="1:9" ht="16.5" hidden="1" customHeight="1" x14ac:dyDescent="0.25">
      <c r="A136" s="197"/>
      <c r="B136" s="11">
        <v>42754</v>
      </c>
      <c r="C136" s="12">
        <v>0.69791666666666663</v>
      </c>
      <c r="D136" s="13"/>
      <c r="E136" s="13">
        <v>1</v>
      </c>
      <c r="F136" s="14"/>
      <c r="G136" s="13">
        <v>3</v>
      </c>
      <c r="H136" s="13">
        <v>4</v>
      </c>
      <c r="I136" s="15" t="s">
        <v>35</v>
      </c>
    </row>
    <row r="137" spans="1:9" ht="16.5" hidden="1" customHeight="1" x14ac:dyDescent="0.25">
      <c r="A137" s="197"/>
      <c r="B137" s="11">
        <v>42761</v>
      </c>
      <c r="C137" s="12">
        <v>0.73958333333333337</v>
      </c>
      <c r="D137" s="13"/>
      <c r="E137" s="13"/>
      <c r="F137" s="13">
        <v>1</v>
      </c>
      <c r="G137" s="13">
        <v>5</v>
      </c>
      <c r="H137" s="13">
        <v>5</v>
      </c>
      <c r="I137" s="15" t="s">
        <v>63</v>
      </c>
    </row>
    <row r="138" spans="1:9" ht="16.5" hidden="1" customHeight="1" x14ac:dyDescent="0.25">
      <c r="A138" s="197"/>
      <c r="B138" s="11">
        <v>42768</v>
      </c>
      <c r="C138" s="12">
        <v>0.78125</v>
      </c>
      <c r="D138" s="13"/>
      <c r="E138" s="13">
        <v>1</v>
      </c>
      <c r="F138" s="14"/>
      <c r="G138" s="13">
        <v>4</v>
      </c>
      <c r="H138" s="13">
        <v>5</v>
      </c>
      <c r="I138" s="15" t="s">
        <v>48</v>
      </c>
    </row>
    <row r="139" spans="1:9" ht="16.5" hidden="1" customHeight="1" x14ac:dyDescent="0.25">
      <c r="A139" s="197"/>
      <c r="B139" s="11">
        <v>42775</v>
      </c>
      <c r="C139" s="12">
        <v>0.73958333333333337</v>
      </c>
      <c r="D139" s="13"/>
      <c r="E139" s="13">
        <v>1</v>
      </c>
      <c r="F139" s="14"/>
      <c r="G139" s="13">
        <v>7</v>
      </c>
      <c r="H139" s="13">
        <v>9</v>
      </c>
      <c r="I139" s="15" t="s">
        <v>39</v>
      </c>
    </row>
    <row r="140" spans="1:9" ht="16.5" hidden="1" customHeight="1" x14ac:dyDescent="0.25">
      <c r="A140" s="197"/>
      <c r="B140" s="11">
        <v>42782</v>
      </c>
      <c r="C140" s="12">
        <v>0.73958333333333337</v>
      </c>
      <c r="D140" s="13"/>
      <c r="E140" s="13">
        <v>1</v>
      </c>
      <c r="F140" s="14"/>
      <c r="G140" s="13">
        <v>1</v>
      </c>
      <c r="H140" s="13">
        <v>6</v>
      </c>
      <c r="I140" s="15" t="s">
        <v>28</v>
      </c>
    </row>
    <row r="141" spans="1:9" ht="16.5" hidden="1" customHeight="1" x14ac:dyDescent="0.25">
      <c r="A141" s="197"/>
      <c r="B141" s="11">
        <v>42789</v>
      </c>
      <c r="C141" s="12">
        <v>0.78125</v>
      </c>
      <c r="D141" s="13">
        <v>1</v>
      </c>
      <c r="E141" s="13"/>
      <c r="F141" s="14"/>
      <c r="G141" s="13">
        <v>3</v>
      </c>
      <c r="H141" s="13">
        <v>1</v>
      </c>
      <c r="I141" s="15" t="s">
        <v>35</v>
      </c>
    </row>
    <row r="142" spans="1:9" ht="16.5" hidden="1" customHeight="1" thickBot="1" x14ac:dyDescent="0.3">
      <c r="A142" s="198"/>
      <c r="B142" s="16">
        <v>42796</v>
      </c>
      <c r="C142" s="17">
        <v>0.73958333333333337</v>
      </c>
      <c r="D142" s="18"/>
      <c r="E142" s="18">
        <v>1</v>
      </c>
      <c r="F142" s="19"/>
      <c r="G142" s="18">
        <v>3</v>
      </c>
      <c r="H142" s="18">
        <v>10</v>
      </c>
      <c r="I142" s="20" t="s">
        <v>63</v>
      </c>
    </row>
    <row r="143" spans="1:9" ht="21" thickBot="1" x14ac:dyDescent="0.3">
      <c r="A143" s="21" t="s">
        <v>38</v>
      </c>
      <c r="B143" s="22" t="s">
        <v>84</v>
      </c>
      <c r="C143" s="23" t="s">
        <v>30</v>
      </c>
      <c r="D143" s="24">
        <f>SUM(D121:D142)</f>
        <v>7</v>
      </c>
      <c r="E143" s="24">
        <f>SUM(E121:E142)</f>
        <v>12</v>
      </c>
      <c r="F143" s="24">
        <f>SUM(F121:F142)</f>
        <v>3</v>
      </c>
      <c r="G143" s="24">
        <f>SUM(G121:G142)</f>
        <v>87</v>
      </c>
      <c r="H143" s="24">
        <f>SUM(H121:H142)</f>
        <v>104</v>
      </c>
      <c r="I143" s="25">
        <f>SUM(D143)/SUM(E143+D143)</f>
        <v>0.36842105263157893</v>
      </c>
    </row>
    <row r="144" spans="1:9" ht="16.5" hidden="1" customHeight="1" x14ac:dyDescent="0.25">
      <c r="A144" s="203" t="s">
        <v>41</v>
      </c>
      <c r="B144" s="31">
        <v>42992</v>
      </c>
      <c r="C144" s="32">
        <v>0.69791666666666663</v>
      </c>
      <c r="D144" s="33">
        <v>1</v>
      </c>
      <c r="E144" s="33"/>
      <c r="F144" s="49"/>
      <c r="G144" s="33">
        <v>5</v>
      </c>
      <c r="H144" s="33">
        <v>3</v>
      </c>
      <c r="I144" s="34" t="s">
        <v>28</v>
      </c>
    </row>
    <row r="145" spans="1:9" ht="16.5" hidden="1" customHeight="1" x14ac:dyDescent="0.25">
      <c r="A145" s="197"/>
      <c r="B145" s="11">
        <v>42999</v>
      </c>
      <c r="C145" s="12">
        <v>0.69791666666666663</v>
      </c>
      <c r="D145" s="13"/>
      <c r="E145" s="13"/>
      <c r="F145" s="13">
        <v>1</v>
      </c>
      <c r="G145" s="13">
        <v>2</v>
      </c>
      <c r="H145" s="13">
        <v>2</v>
      </c>
      <c r="I145" s="15" t="s">
        <v>35</v>
      </c>
    </row>
    <row r="146" spans="1:9" ht="16.5" hidden="1" customHeight="1" x14ac:dyDescent="0.25">
      <c r="A146" s="197"/>
      <c r="B146" s="11">
        <v>43006</v>
      </c>
      <c r="C146" s="12">
        <v>0.73958333333333337</v>
      </c>
      <c r="D146" s="13">
        <v>1</v>
      </c>
      <c r="E146" s="13"/>
      <c r="F146" s="14"/>
      <c r="G146" s="13">
        <v>8</v>
      </c>
      <c r="H146" s="13">
        <v>5</v>
      </c>
      <c r="I146" s="15" t="s">
        <v>63</v>
      </c>
    </row>
    <row r="147" spans="1:9" ht="16.5" hidden="1" customHeight="1" x14ac:dyDescent="0.25">
      <c r="A147" s="197"/>
      <c r="B147" s="11">
        <v>43013</v>
      </c>
      <c r="C147" s="12">
        <v>0.78125</v>
      </c>
      <c r="D147" s="13">
        <v>1</v>
      </c>
      <c r="E147" s="13"/>
      <c r="F147" s="14"/>
      <c r="G147" s="13">
        <v>6</v>
      </c>
      <c r="H147" s="13">
        <v>4</v>
      </c>
      <c r="I147" s="15" t="s">
        <v>48</v>
      </c>
    </row>
    <row r="148" spans="1:9" ht="16.5" hidden="1" customHeight="1" x14ac:dyDescent="0.25">
      <c r="A148" s="197"/>
      <c r="B148" s="11">
        <v>43020</v>
      </c>
      <c r="C148" s="12">
        <v>0.69791666666666663</v>
      </c>
      <c r="D148" s="13">
        <v>1</v>
      </c>
      <c r="E148" s="13"/>
      <c r="F148" s="14"/>
      <c r="G148" s="13">
        <v>5</v>
      </c>
      <c r="H148" s="13">
        <v>2</v>
      </c>
      <c r="I148" s="15" t="s">
        <v>39</v>
      </c>
    </row>
    <row r="149" spans="1:9" ht="16.5" hidden="1" customHeight="1" x14ac:dyDescent="0.25">
      <c r="A149" s="197"/>
      <c r="B149" s="11">
        <v>43027</v>
      </c>
      <c r="C149" s="12">
        <v>0.73958333333333337</v>
      </c>
      <c r="D149" s="13"/>
      <c r="E149" s="13">
        <v>1</v>
      </c>
      <c r="F149" s="14"/>
      <c r="G149" s="13">
        <v>1</v>
      </c>
      <c r="H149" s="13">
        <v>4</v>
      </c>
      <c r="I149" s="15" t="s">
        <v>28</v>
      </c>
    </row>
    <row r="150" spans="1:9" ht="16.5" hidden="1" customHeight="1" x14ac:dyDescent="0.25">
      <c r="A150" s="197"/>
      <c r="B150" s="11">
        <v>43034</v>
      </c>
      <c r="C150" s="12">
        <v>0.73958333333333337</v>
      </c>
      <c r="D150" s="13">
        <v>1</v>
      </c>
      <c r="E150" s="13"/>
      <c r="F150" s="14"/>
      <c r="G150" s="13">
        <v>6</v>
      </c>
      <c r="H150" s="13">
        <v>3</v>
      </c>
      <c r="I150" s="15" t="s">
        <v>35</v>
      </c>
    </row>
    <row r="151" spans="1:9" ht="16.5" hidden="1" customHeight="1" x14ac:dyDescent="0.25">
      <c r="A151" s="197"/>
      <c r="B151" s="11">
        <v>43041</v>
      </c>
      <c r="C151" s="12">
        <v>0.78125</v>
      </c>
      <c r="D151" s="13"/>
      <c r="E151" s="13">
        <v>1</v>
      </c>
      <c r="F151" s="14"/>
      <c r="G151" s="13">
        <v>0</v>
      </c>
      <c r="H151" s="13">
        <v>4</v>
      </c>
      <c r="I151" s="15" t="s">
        <v>63</v>
      </c>
    </row>
    <row r="152" spans="1:9" ht="16.5" hidden="1" customHeight="1" x14ac:dyDescent="0.25">
      <c r="A152" s="197"/>
      <c r="B152" s="11">
        <v>43048</v>
      </c>
      <c r="C152" s="12">
        <v>0.69791666666666663</v>
      </c>
      <c r="D152" s="13"/>
      <c r="E152" s="13">
        <v>1</v>
      </c>
      <c r="F152" s="14"/>
      <c r="G152" s="13">
        <v>4</v>
      </c>
      <c r="H152" s="13">
        <v>9</v>
      </c>
      <c r="I152" s="15" t="s">
        <v>48</v>
      </c>
    </row>
    <row r="153" spans="1:9" ht="16.5" hidden="1" customHeight="1" x14ac:dyDescent="0.25">
      <c r="A153" s="197"/>
      <c r="B153" s="11">
        <v>43055</v>
      </c>
      <c r="C153" s="12">
        <v>0.78125</v>
      </c>
      <c r="D153" s="13"/>
      <c r="E153" s="13">
        <v>1</v>
      </c>
      <c r="F153" s="14"/>
      <c r="G153" s="13">
        <v>5</v>
      </c>
      <c r="H153" s="13">
        <v>6</v>
      </c>
      <c r="I153" s="15" t="s">
        <v>39</v>
      </c>
    </row>
    <row r="154" spans="1:9" ht="16.5" hidden="1" customHeight="1" x14ac:dyDescent="0.25">
      <c r="A154" s="197"/>
      <c r="B154" s="11">
        <v>43062</v>
      </c>
      <c r="C154" s="12">
        <v>0.78125</v>
      </c>
      <c r="D154" s="13">
        <v>1</v>
      </c>
      <c r="E154" s="13"/>
      <c r="F154" s="14"/>
      <c r="G154" s="13">
        <v>4</v>
      </c>
      <c r="H154" s="13">
        <v>2</v>
      </c>
      <c r="I154" s="15" t="s">
        <v>28</v>
      </c>
    </row>
    <row r="155" spans="1:9" ht="16.5" hidden="1" customHeight="1" x14ac:dyDescent="0.25">
      <c r="A155" s="197"/>
      <c r="B155" s="11">
        <v>43069</v>
      </c>
      <c r="C155" s="12">
        <v>0.78125</v>
      </c>
      <c r="D155" s="13">
        <v>1</v>
      </c>
      <c r="E155" s="13"/>
      <c r="F155" s="14"/>
      <c r="G155" s="13">
        <v>8</v>
      </c>
      <c r="H155" s="13">
        <v>5</v>
      </c>
      <c r="I155" s="15" t="s">
        <v>35</v>
      </c>
    </row>
    <row r="156" spans="1:9" ht="16.5" hidden="1" customHeight="1" x14ac:dyDescent="0.25">
      <c r="A156" s="197"/>
      <c r="B156" s="11">
        <v>43076</v>
      </c>
      <c r="C156" s="12">
        <v>0.69791666666666663</v>
      </c>
      <c r="D156" s="13"/>
      <c r="E156" s="13">
        <v>1</v>
      </c>
      <c r="F156" s="14"/>
      <c r="G156" s="13">
        <v>1</v>
      </c>
      <c r="H156" s="13">
        <v>9</v>
      </c>
      <c r="I156" s="15" t="s">
        <v>63</v>
      </c>
    </row>
    <row r="157" spans="1:9" ht="16.5" hidden="1" customHeight="1" x14ac:dyDescent="0.25">
      <c r="A157" s="197"/>
      <c r="B157" s="11">
        <v>43083</v>
      </c>
      <c r="C157" s="12">
        <v>0.73958333333333337</v>
      </c>
      <c r="D157" s="13"/>
      <c r="E157" s="13"/>
      <c r="F157" s="13">
        <v>1</v>
      </c>
      <c r="G157" s="13">
        <v>5</v>
      </c>
      <c r="H157" s="13">
        <v>5</v>
      </c>
      <c r="I157" s="15" t="s">
        <v>48</v>
      </c>
    </row>
    <row r="158" spans="1:9" ht="16.5" hidden="1" customHeight="1" x14ac:dyDescent="0.25">
      <c r="A158" s="197"/>
      <c r="B158" s="11">
        <v>43090</v>
      </c>
      <c r="C158" s="12">
        <v>0.69791666666666663</v>
      </c>
      <c r="D158" s="13"/>
      <c r="E158" s="13">
        <v>1</v>
      </c>
      <c r="F158" s="14"/>
      <c r="G158" s="13">
        <v>4</v>
      </c>
      <c r="H158" s="13">
        <v>6</v>
      </c>
      <c r="I158" s="15" t="s">
        <v>39</v>
      </c>
    </row>
    <row r="159" spans="1:9" ht="16.5" hidden="1" customHeight="1" x14ac:dyDescent="0.25">
      <c r="A159" s="197"/>
      <c r="B159" s="11">
        <v>43104</v>
      </c>
      <c r="C159" s="12">
        <v>0.69791666666666663</v>
      </c>
      <c r="D159" s="13">
        <v>1</v>
      </c>
      <c r="E159" s="13"/>
      <c r="F159" s="14"/>
      <c r="G159" s="13">
        <v>6</v>
      </c>
      <c r="H159" s="13">
        <v>3</v>
      </c>
      <c r="I159" s="15" t="s">
        <v>28</v>
      </c>
    </row>
    <row r="160" spans="1:9" ht="16.5" hidden="1" customHeight="1" x14ac:dyDescent="0.25">
      <c r="A160" s="197"/>
      <c r="B160" s="11">
        <v>43118</v>
      </c>
      <c r="C160" s="12">
        <v>0.69791666666666663</v>
      </c>
      <c r="D160" s="13">
        <v>1</v>
      </c>
      <c r="E160" s="13"/>
      <c r="F160" s="14"/>
      <c r="G160" s="13">
        <v>6</v>
      </c>
      <c r="H160" s="13">
        <v>3</v>
      </c>
      <c r="I160" s="15" t="s">
        <v>35</v>
      </c>
    </row>
    <row r="161" spans="1:9" ht="16.5" hidden="1" customHeight="1" x14ac:dyDescent="0.25">
      <c r="A161" s="197"/>
      <c r="B161" s="11">
        <v>43125</v>
      </c>
      <c r="C161" s="12">
        <v>0.73958333333333337</v>
      </c>
      <c r="D161" s="13"/>
      <c r="E161" s="13">
        <v>1</v>
      </c>
      <c r="F161" s="14"/>
      <c r="G161" s="13">
        <v>2</v>
      </c>
      <c r="H161" s="13">
        <v>7</v>
      </c>
      <c r="I161" s="15" t="s">
        <v>63</v>
      </c>
    </row>
    <row r="162" spans="1:9" ht="16.5" hidden="1" customHeight="1" x14ac:dyDescent="0.25">
      <c r="A162" s="197"/>
      <c r="B162" s="11">
        <v>43132</v>
      </c>
      <c r="C162" s="12">
        <v>0.78125</v>
      </c>
      <c r="D162" s="13"/>
      <c r="E162" s="13">
        <v>1</v>
      </c>
      <c r="F162" s="14"/>
      <c r="G162" s="13">
        <v>3</v>
      </c>
      <c r="H162" s="13">
        <v>5</v>
      </c>
      <c r="I162" s="15" t="s">
        <v>48</v>
      </c>
    </row>
    <row r="163" spans="1:9" ht="16.5" hidden="1" customHeight="1" x14ac:dyDescent="0.25">
      <c r="A163" s="197"/>
      <c r="B163" s="11">
        <v>43139</v>
      </c>
      <c r="C163" s="12">
        <v>0.73958333333333337</v>
      </c>
      <c r="D163" s="13"/>
      <c r="E163" s="13">
        <v>1</v>
      </c>
      <c r="F163" s="14"/>
      <c r="G163" s="13">
        <v>7</v>
      </c>
      <c r="H163" s="13">
        <v>8</v>
      </c>
      <c r="I163" s="15" t="s">
        <v>39</v>
      </c>
    </row>
    <row r="164" spans="1:9" ht="16.5" hidden="1" customHeight="1" x14ac:dyDescent="0.25">
      <c r="A164" s="197"/>
      <c r="B164" s="11">
        <v>43146</v>
      </c>
      <c r="C164" s="12">
        <v>0.73958333333333337</v>
      </c>
      <c r="D164" s="13">
        <v>1</v>
      </c>
      <c r="E164" s="13"/>
      <c r="F164" s="14"/>
      <c r="G164" s="13">
        <v>5</v>
      </c>
      <c r="H164" s="13">
        <v>2</v>
      </c>
      <c r="I164" s="15" t="s">
        <v>28</v>
      </c>
    </row>
    <row r="165" spans="1:9" ht="16.5" hidden="1" customHeight="1" x14ac:dyDescent="0.25">
      <c r="A165" s="197"/>
      <c r="B165" s="11">
        <v>43153</v>
      </c>
      <c r="C165" s="12">
        <v>0.78125</v>
      </c>
      <c r="D165" s="13">
        <v>1</v>
      </c>
      <c r="E165" s="13"/>
      <c r="F165" s="14"/>
      <c r="G165" s="13">
        <v>5</v>
      </c>
      <c r="H165" s="13">
        <v>3</v>
      </c>
      <c r="I165" s="15" t="s">
        <v>35</v>
      </c>
    </row>
    <row r="166" spans="1:9" ht="16.5" hidden="1" customHeight="1" thickBot="1" x14ac:dyDescent="0.3">
      <c r="A166" s="198"/>
      <c r="B166" s="16">
        <v>43160</v>
      </c>
      <c r="C166" s="17">
        <v>0.73958333333333337</v>
      </c>
      <c r="D166" s="18"/>
      <c r="E166" s="18">
        <v>1</v>
      </c>
      <c r="F166" s="19"/>
      <c r="G166" s="18">
        <v>3</v>
      </c>
      <c r="H166" s="18">
        <v>6</v>
      </c>
      <c r="I166" s="20" t="s">
        <v>63</v>
      </c>
    </row>
    <row r="167" spans="1:9" ht="21" thickBot="1" x14ac:dyDescent="0.3">
      <c r="A167" s="21" t="s">
        <v>41</v>
      </c>
      <c r="B167" s="22" t="s">
        <v>84</v>
      </c>
      <c r="C167" s="23" t="s">
        <v>30</v>
      </c>
      <c r="D167" s="24">
        <f>SUM(D144:D166)</f>
        <v>11</v>
      </c>
      <c r="E167" s="24">
        <f>SUM(E144:E166)</f>
        <v>10</v>
      </c>
      <c r="F167" s="24">
        <f>SUM(F144:F166)</f>
        <v>2</v>
      </c>
      <c r="G167" s="24">
        <f>SUM(G144:G166)</f>
        <v>101</v>
      </c>
      <c r="H167" s="24">
        <f>SUM(H144:H166)</f>
        <v>106</v>
      </c>
      <c r="I167" s="25">
        <f>SUM(D167)/SUM(E167+D167)</f>
        <v>0.52380952380952384</v>
      </c>
    </row>
    <row r="168" spans="1:9" ht="16.5" hidden="1" customHeight="1" x14ac:dyDescent="0.25">
      <c r="A168" s="196" t="s">
        <v>42</v>
      </c>
      <c r="B168" s="7">
        <v>43356</v>
      </c>
      <c r="C168" s="8">
        <v>0.69791666666666663</v>
      </c>
      <c r="D168" s="9"/>
      <c r="E168" s="9">
        <v>1</v>
      </c>
      <c r="F168" s="26"/>
      <c r="G168" s="9">
        <v>6</v>
      </c>
      <c r="H168" s="9">
        <v>9</v>
      </c>
      <c r="I168" s="10" t="s">
        <v>43</v>
      </c>
    </row>
    <row r="169" spans="1:9" ht="16.5" hidden="1" customHeight="1" x14ac:dyDescent="0.25">
      <c r="A169" s="197"/>
      <c r="B169" s="11">
        <v>43363</v>
      </c>
      <c r="C169" s="12">
        <v>0.69791666666666663</v>
      </c>
      <c r="D169" s="13">
        <v>1</v>
      </c>
      <c r="E169" s="13"/>
      <c r="F169" s="14"/>
      <c r="G169" s="13">
        <v>5</v>
      </c>
      <c r="H169" s="13">
        <v>3</v>
      </c>
      <c r="I169" s="15" t="s">
        <v>45</v>
      </c>
    </row>
    <row r="170" spans="1:9" ht="16.5" hidden="1" customHeight="1" x14ac:dyDescent="0.25">
      <c r="A170" s="197"/>
      <c r="B170" s="11">
        <v>43370</v>
      </c>
      <c r="C170" s="12">
        <v>0.73958333333333337</v>
      </c>
      <c r="D170" s="13">
        <v>1</v>
      </c>
      <c r="E170" s="13"/>
      <c r="F170" s="14"/>
      <c r="G170" s="13">
        <v>7</v>
      </c>
      <c r="H170" s="13">
        <v>2</v>
      </c>
      <c r="I170" s="15" t="s">
        <v>63</v>
      </c>
    </row>
    <row r="171" spans="1:9" ht="16.5" hidden="1" customHeight="1" x14ac:dyDescent="0.25">
      <c r="A171" s="197"/>
      <c r="B171" s="11">
        <v>43377</v>
      </c>
      <c r="C171" s="12">
        <v>0.78125</v>
      </c>
      <c r="D171" s="13"/>
      <c r="E171" s="13">
        <v>1</v>
      </c>
      <c r="F171" s="14"/>
      <c r="G171" s="13">
        <v>2</v>
      </c>
      <c r="H171" s="13">
        <v>9</v>
      </c>
      <c r="I171" s="15" t="s">
        <v>50</v>
      </c>
    </row>
    <row r="172" spans="1:9" ht="16.5" hidden="1" customHeight="1" x14ac:dyDescent="0.25">
      <c r="A172" s="197"/>
      <c r="B172" s="11">
        <v>43384</v>
      </c>
      <c r="C172" s="12">
        <v>0.69791666666666663</v>
      </c>
      <c r="D172" s="13">
        <v>1</v>
      </c>
      <c r="E172" s="13"/>
      <c r="F172" s="14"/>
      <c r="G172" s="13">
        <v>9</v>
      </c>
      <c r="H172" s="13">
        <v>6</v>
      </c>
      <c r="I172" s="15" t="s">
        <v>39</v>
      </c>
    </row>
    <row r="173" spans="1:9" ht="16.5" hidden="1" customHeight="1" x14ac:dyDescent="0.25">
      <c r="A173" s="197"/>
      <c r="B173" s="11">
        <v>43391</v>
      </c>
      <c r="C173" s="12">
        <v>0.73958333333333337</v>
      </c>
      <c r="D173" s="13"/>
      <c r="E173" s="13">
        <v>1</v>
      </c>
      <c r="F173" s="14"/>
      <c r="G173" s="13">
        <v>5</v>
      </c>
      <c r="H173" s="13">
        <v>6</v>
      </c>
      <c r="I173" s="15" t="s">
        <v>43</v>
      </c>
    </row>
    <row r="174" spans="1:9" ht="16.5" hidden="1" customHeight="1" x14ac:dyDescent="0.25">
      <c r="A174" s="197"/>
      <c r="B174" s="11">
        <v>43398</v>
      </c>
      <c r="C174" s="12">
        <v>0.73958333333333337</v>
      </c>
      <c r="D174" s="13"/>
      <c r="E174" s="13">
        <v>1</v>
      </c>
      <c r="F174" s="14"/>
      <c r="G174" s="13">
        <v>4</v>
      </c>
      <c r="H174" s="13">
        <v>8</v>
      </c>
      <c r="I174" s="15" t="s">
        <v>45</v>
      </c>
    </row>
    <row r="175" spans="1:9" ht="16.5" hidden="1" customHeight="1" x14ac:dyDescent="0.25">
      <c r="A175" s="197"/>
      <c r="B175" s="11">
        <v>43405</v>
      </c>
      <c r="C175" s="12">
        <v>0.78125</v>
      </c>
      <c r="D175" s="13">
        <v>1</v>
      </c>
      <c r="E175" s="13"/>
      <c r="F175" s="14"/>
      <c r="G175" s="13">
        <v>7</v>
      </c>
      <c r="H175" s="13">
        <v>3</v>
      </c>
      <c r="I175" s="15" t="s">
        <v>63</v>
      </c>
    </row>
    <row r="176" spans="1:9" ht="16.5" hidden="1" customHeight="1" x14ac:dyDescent="0.25">
      <c r="A176" s="197"/>
      <c r="B176" s="11">
        <v>43412</v>
      </c>
      <c r="C176" s="12">
        <v>0.69791666666666663</v>
      </c>
      <c r="D176" s="13"/>
      <c r="E176" s="13">
        <v>1</v>
      </c>
      <c r="F176" s="14"/>
      <c r="G176" s="13">
        <v>5</v>
      </c>
      <c r="H176" s="13">
        <v>9</v>
      </c>
      <c r="I176" s="15" t="s">
        <v>50</v>
      </c>
    </row>
    <row r="177" spans="1:9" ht="16.5" hidden="1" customHeight="1" x14ac:dyDescent="0.25">
      <c r="A177" s="197"/>
      <c r="B177" s="11">
        <v>43419</v>
      </c>
      <c r="C177" s="12">
        <v>0.78125</v>
      </c>
      <c r="D177" s="13"/>
      <c r="E177" s="13">
        <v>1</v>
      </c>
      <c r="F177" s="14"/>
      <c r="G177" s="13">
        <v>6</v>
      </c>
      <c r="H177" s="13">
        <v>11</v>
      </c>
      <c r="I177" s="15" t="s">
        <v>39</v>
      </c>
    </row>
    <row r="178" spans="1:9" ht="16.5" hidden="1" customHeight="1" x14ac:dyDescent="0.25">
      <c r="A178" s="197"/>
      <c r="B178" s="11">
        <v>43426</v>
      </c>
      <c r="C178" s="12">
        <v>0.78125</v>
      </c>
      <c r="D178" s="13"/>
      <c r="E178" s="13">
        <v>1</v>
      </c>
      <c r="F178" s="14"/>
      <c r="G178" s="13">
        <v>6</v>
      </c>
      <c r="H178" s="13">
        <v>10</v>
      </c>
      <c r="I178" s="15" t="s">
        <v>43</v>
      </c>
    </row>
    <row r="179" spans="1:9" ht="16.5" hidden="1" customHeight="1" x14ac:dyDescent="0.25">
      <c r="A179" s="197"/>
      <c r="B179" s="11">
        <v>43433</v>
      </c>
      <c r="C179" s="12">
        <v>0.78125</v>
      </c>
      <c r="D179" s="13">
        <v>1</v>
      </c>
      <c r="E179" s="13"/>
      <c r="F179" s="14"/>
      <c r="G179" s="13">
        <v>5</v>
      </c>
      <c r="H179" s="13">
        <v>3</v>
      </c>
      <c r="I179" s="15" t="s">
        <v>45</v>
      </c>
    </row>
    <row r="180" spans="1:9" ht="16.5" hidden="1" customHeight="1" x14ac:dyDescent="0.25">
      <c r="A180" s="197"/>
      <c r="B180" s="11">
        <v>43440</v>
      </c>
      <c r="C180" s="12">
        <v>0.69791666666666663</v>
      </c>
      <c r="D180" s="13">
        <v>1</v>
      </c>
      <c r="E180" s="13"/>
      <c r="F180" s="14"/>
      <c r="G180" s="13">
        <v>5</v>
      </c>
      <c r="H180" s="13">
        <v>4</v>
      </c>
      <c r="I180" s="15" t="s">
        <v>63</v>
      </c>
    </row>
    <row r="181" spans="1:9" ht="16.5" hidden="1" customHeight="1" x14ac:dyDescent="0.25">
      <c r="A181" s="197"/>
      <c r="B181" s="11">
        <v>43447</v>
      </c>
      <c r="C181" s="12">
        <v>0.73958333333333337</v>
      </c>
      <c r="D181" s="13">
        <v>1</v>
      </c>
      <c r="E181" s="13"/>
      <c r="F181" s="14"/>
      <c r="G181" s="13">
        <v>7</v>
      </c>
      <c r="H181" s="13">
        <v>5</v>
      </c>
      <c r="I181" s="15" t="s">
        <v>50</v>
      </c>
    </row>
    <row r="182" spans="1:9" ht="16.5" hidden="1" customHeight="1" x14ac:dyDescent="0.25">
      <c r="A182" s="197"/>
      <c r="B182" s="11">
        <v>43454</v>
      </c>
      <c r="C182" s="12">
        <v>0.69791666666666663</v>
      </c>
      <c r="D182" s="13"/>
      <c r="E182" s="13">
        <v>1</v>
      </c>
      <c r="F182" s="14"/>
      <c r="G182" s="13">
        <v>3</v>
      </c>
      <c r="H182" s="13">
        <v>7</v>
      </c>
      <c r="I182" s="15" t="s">
        <v>39</v>
      </c>
    </row>
    <row r="183" spans="1:9" ht="16.5" hidden="1" customHeight="1" x14ac:dyDescent="0.25">
      <c r="A183" s="197"/>
      <c r="B183" s="11">
        <v>43468</v>
      </c>
      <c r="C183" s="12">
        <v>0.69791666666666663</v>
      </c>
      <c r="D183" s="13"/>
      <c r="E183" s="13">
        <v>1</v>
      </c>
      <c r="F183" s="14"/>
      <c r="G183" s="13">
        <v>4</v>
      </c>
      <c r="H183" s="13">
        <v>9</v>
      </c>
      <c r="I183" s="15" t="s">
        <v>43</v>
      </c>
    </row>
    <row r="184" spans="1:9" ht="16.5" hidden="1" customHeight="1" x14ac:dyDescent="0.25">
      <c r="A184" s="197"/>
      <c r="B184" s="11">
        <v>43475</v>
      </c>
      <c r="C184" s="12">
        <v>0.69791666666666663</v>
      </c>
      <c r="D184" s="13">
        <v>1</v>
      </c>
      <c r="E184" s="13"/>
      <c r="F184" s="14"/>
      <c r="G184" s="13">
        <v>6</v>
      </c>
      <c r="H184" s="13">
        <v>4</v>
      </c>
      <c r="I184" s="15" t="s">
        <v>45</v>
      </c>
    </row>
    <row r="185" spans="1:9" ht="16.5" hidden="1" customHeight="1" x14ac:dyDescent="0.25">
      <c r="A185" s="197"/>
      <c r="B185" s="11">
        <v>43489</v>
      </c>
      <c r="C185" s="12">
        <v>0.73958333333333337</v>
      </c>
      <c r="D185" s="13"/>
      <c r="E185" s="13">
        <v>1</v>
      </c>
      <c r="F185" s="14"/>
      <c r="G185" s="13">
        <v>2</v>
      </c>
      <c r="H185" s="13">
        <v>3</v>
      </c>
      <c r="I185" s="15" t="s">
        <v>63</v>
      </c>
    </row>
    <row r="186" spans="1:9" ht="16.5" hidden="1" customHeight="1" x14ac:dyDescent="0.25">
      <c r="A186" s="197"/>
      <c r="B186" s="11">
        <v>43496</v>
      </c>
      <c r="C186" s="12">
        <v>0.78125</v>
      </c>
      <c r="D186" s="13"/>
      <c r="E186" s="13">
        <v>1</v>
      </c>
      <c r="F186" s="14"/>
      <c r="G186" s="13">
        <v>7</v>
      </c>
      <c r="H186" s="13">
        <v>9</v>
      </c>
      <c r="I186" s="15" t="s">
        <v>50</v>
      </c>
    </row>
    <row r="187" spans="1:9" ht="16.5" hidden="1" customHeight="1" x14ac:dyDescent="0.25">
      <c r="A187" s="197"/>
      <c r="B187" s="11">
        <v>43503</v>
      </c>
      <c r="C187" s="12">
        <v>0.73958333333333337</v>
      </c>
      <c r="D187" s="13"/>
      <c r="E187" s="13">
        <v>1</v>
      </c>
      <c r="F187" s="14"/>
      <c r="G187" s="13">
        <v>3</v>
      </c>
      <c r="H187" s="13">
        <v>8</v>
      </c>
      <c r="I187" s="15" t="s">
        <v>39</v>
      </c>
    </row>
    <row r="188" spans="1:9" ht="16.5" hidden="1" customHeight="1" x14ac:dyDescent="0.25">
      <c r="A188" s="197"/>
      <c r="B188" s="11">
        <v>43510</v>
      </c>
      <c r="C188" s="12">
        <v>0.73958333333333337</v>
      </c>
      <c r="D188" s="13">
        <v>1</v>
      </c>
      <c r="E188" s="13"/>
      <c r="F188" s="14"/>
      <c r="G188" s="13">
        <v>11</v>
      </c>
      <c r="H188" s="13">
        <v>5</v>
      </c>
      <c r="I188" s="15" t="s">
        <v>43</v>
      </c>
    </row>
    <row r="189" spans="1:9" ht="16.5" hidden="1" customHeight="1" x14ac:dyDescent="0.25">
      <c r="A189" s="197"/>
      <c r="B189" s="11">
        <v>43517</v>
      </c>
      <c r="C189" s="12">
        <v>0.78125</v>
      </c>
      <c r="D189" s="13">
        <v>1</v>
      </c>
      <c r="E189" s="13"/>
      <c r="F189" s="14"/>
      <c r="G189" s="13">
        <v>4</v>
      </c>
      <c r="H189" s="13">
        <v>2</v>
      </c>
      <c r="I189" s="15" t="s">
        <v>45</v>
      </c>
    </row>
    <row r="190" spans="1:9" ht="16.5" hidden="1" customHeight="1" thickBot="1" x14ac:dyDescent="0.3">
      <c r="A190" s="198"/>
      <c r="B190" s="16">
        <v>43524</v>
      </c>
      <c r="C190" s="17">
        <v>0.73958333333333337</v>
      </c>
      <c r="D190" s="18"/>
      <c r="E190" s="18">
        <v>1</v>
      </c>
      <c r="F190" s="19"/>
      <c r="G190" s="18">
        <v>5</v>
      </c>
      <c r="H190" s="18">
        <v>7</v>
      </c>
      <c r="I190" s="20" t="s">
        <v>63</v>
      </c>
    </row>
    <row r="191" spans="1:9" ht="21" thickBot="1" x14ac:dyDescent="0.3">
      <c r="A191" s="70" t="s">
        <v>42</v>
      </c>
      <c r="B191" s="71" t="s">
        <v>85</v>
      </c>
      <c r="C191" s="72" t="s">
        <v>30</v>
      </c>
      <c r="D191" s="73">
        <f>SUM(D168:D190)</f>
        <v>10</v>
      </c>
      <c r="E191" s="73">
        <f>SUM(E168:E190)</f>
        <v>13</v>
      </c>
      <c r="F191" s="73">
        <f>SUM(F168:F190)</f>
        <v>0</v>
      </c>
      <c r="G191" s="73">
        <f>SUM(G168:G190)</f>
        <v>124</v>
      </c>
      <c r="H191" s="73">
        <f>SUM(H168:H190)</f>
        <v>142</v>
      </c>
      <c r="I191" s="74">
        <f>SUM(D191)/SUM(E191+D191)</f>
        <v>0.43478260869565216</v>
      </c>
    </row>
    <row r="192" spans="1:9" ht="16.5" hidden="1" customHeight="1" x14ac:dyDescent="0.25">
      <c r="A192" s="191" t="s">
        <v>46</v>
      </c>
      <c r="B192" s="76">
        <v>43720</v>
      </c>
      <c r="C192" s="8">
        <v>0.69791666666666663</v>
      </c>
      <c r="D192" s="9"/>
      <c r="E192" s="9">
        <v>1</v>
      </c>
      <c r="F192" s="26"/>
      <c r="G192" s="9">
        <v>3</v>
      </c>
      <c r="H192" s="9">
        <v>5</v>
      </c>
      <c r="I192" s="10" t="s">
        <v>43</v>
      </c>
    </row>
    <row r="193" spans="1:9" ht="16.5" hidden="1" customHeight="1" x14ac:dyDescent="0.25">
      <c r="A193" s="192"/>
      <c r="B193" s="77">
        <v>43727</v>
      </c>
      <c r="C193" s="12">
        <v>0.69791666666666663</v>
      </c>
      <c r="D193" s="13"/>
      <c r="E193" s="13">
        <v>1</v>
      </c>
      <c r="F193" s="14"/>
      <c r="G193" s="13">
        <v>5</v>
      </c>
      <c r="H193" s="13">
        <v>6</v>
      </c>
      <c r="I193" s="15" t="s">
        <v>45</v>
      </c>
    </row>
    <row r="194" spans="1:9" ht="16.5" hidden="1" customHeight="1" x14ac:dyDescent="0.25">
      <c r="A194" s="192"/>
      <c r="B194" s="77">
        <v>43734</v>
      </c>
      <c r="C194" s="12">
        <v>0.73958333333333337</v>
      </c>
      <c r="D194" s="13"/>
      <c r="E194" s="13">
        <v>1</v>
      </c>
      <c r="F194" s="14"/>
      <c r="G194" s="13">
        <v>1</v>
      </c>
      <c r="H194" s="13">
        <v>6</v>
      </c>
      <c r="I194" s="15" t="s">
        <v>63</v>
      </c>
    </row>
    <row r="195" spans="1:9" ht="16.5" hidden="1" customHeight="1" x14ac:dyDescent="0.25">
      <c r="A195" s="192"/>
      <c r="B195" s="77">
        <v>43741</v>
      </c>
      <c r="C195" s="12">
        <v>0.78125</v>
      </c>
      <c r="D195" s="13"/>
      <c r="E195" s="13">
        <v>1</v>
      </c>
      <c r="F195" s="14"/>
      <c r="G195" s="13">
        <v>4</v>
      </c>
      <c r="H195" s="13">
        <v>6</v>
      </c>
      <c r="I195" s="15" t="s">
        <v>50</v>
      </c>
    </row>
    <row r="196" spans="1:9" ht="16.5" hidden="1" customHeight="1" x14ac:dyDescent="0.25">
      <c r="A196" s="192"/>
      <c r="B196" s="77">
        <v>43748</v>
      </c>
      <c r="C196" s="12">
        <v>0.69791666666666663</v>
      </c>
      <c r="D196" s="13"/>
      <c r="E196" s="13">
        <v>1</v>
      </c>
      <c r="F196" s="14"/>
      <c r="G196" s="13">
        <v>1</v>
      </c>
      <c r="H196" s="13">
        <v>6</v>
      </c>
      <c r="I196" s="15" t="s">
        <v>39</v>
      </c>
    </row>
    <row r="197" spans="1:9" ht="16.5" hidden="1" customHeight="1" x14ac:dyDescent="0.25">
      <c r="A197" s="192"/>
      <c r="B197" s="77">
        <v>43755</v>
      </c>
      <c r="C197" s="12">
        <v>0.73958333333333337</v>
      </c>
      <c r="D197" s="13"/>
      <c r="E197" s="13">
        <v>1</v>
      </c>
      <c r="F197" s="14"/>
      <c r="G197" s="13">
        <v>3</v>
      </c>
      <c r="H197" s="13">
        <v>5</v>
      </c>
      <c r="I197" s="15" t="s">
        <v>43</v>
      </c>
    </row>
    <row r="198" spans="1:9" ht="16.5" hidden="1" customHeight="1" x14ac:dyDescent="0.25">
      <c r="A198" s="192"/>
      <c r="B198" s="77">
        <v>43762</v>
      </c>
      <c r="C198" s="12">
        <v>0.73958333333333337</v>
      </c>
      <c r="D198" s="13"/>
      <c r="E198" s="13"/>
      <c r="F198" s="13">
        <v>1</v>
      </c>
      <c r="G198" s="13">
        <v>5</v>
      </c>
      <c r="H198" s="13">
        <v>5</v>
      </c>
      <c r="I198" s="15" t="s">
        <v>45</v>
      </c>
    </row>
    <row r="199" spans="1:9" ht="16.5" hidden="1" customHeight="1" x14ac:dyDescent="0.25">
      <c r="A199" s="192"/>
      <c r="B199" s="77">
        <v>43769</v>
      </c>
      <c r="C199" s="12">
        <v>0.78125</v>
      </c>
      <c r="D199" s="13"/>
      <c r="E199" s="13">
        <v>1</v>
      </c>
      <c r="F199" s="14"/>
      <c r="G199" s="13">
        <v>2</v>
      </c>
      <c r="H199" s="13">
        <v>4</v>
      </c>
      <c r="I199" s="15" t="s">
        <v>63</v>
      </c>
    </row>
    <row r="200" spans="1:9" ht="16.5" hidden="1" customHeight="1" x14ac:dyDescent="0.25">
      <c r="A200" s="192"/>
      <c r="B200" s="77">
        <v>43776</v>
      </c>
      <c r="C200" s="12">
        <v>0.69791666666666663</v>
      </c>
      <c r="D200" s="13">
        <v>1</v>
      </c>
      <c r="E200" s="13"/>
      <c r="F200" s="14"/>
      <c r="G200" s="13">
        <v>8</v>
      </c>
      <c r="H200" s="13">
        <v>1</v>
      </c>
      <c r="I200" s="15" t="s">
        <v>50</v>
      </c>
    </row>
    <row r="201" spans="1:9" ht="16.5" hidden="1" customHeight="1" x14ac:dyDescent="0.25">
      <c r="A201" s="192"/>
      <c r="B201" s="77">
        <v>43783</v>
      </c>
      <c r="C201" s="12">
        <v>0.78125</v>
      </c>
      <c r="D201" s="13">
        <v>1</v>
      </c>
      <c r="E201" s="13"/>
      <c r="F201" s="14"/>
      <c r="G201" s="13">
        <v>4</v>
      </c>
      <c r="H201" s="13">
        <v>3</v>
      </c>
      <c r="I201" s="15" t="s">
        <v>39</v>
      </c>
    </row>
    <row r="202" spans="1:9" ht="16.5" hidden="1" customHeight="1" x14ac:dyDescent="0.25">
      <c r="A202" s="192"/>
      <c r="B202" s="77">
        <v>43790</v>
      </c>
      <c r="C202" s="12">
        <v>0.78125</v>
      </c>
      <c r="D202" s="13">
        <v>1</v>
      </c>
      <c r="E202" s="13"/>
      <c r="F202" s="14"/>
      <c r="G202" s="13">
        <v>5</v>
      </c>
      <c r="H202" s="13">
        <v>1</v>
      </c>
      <c r="I202" s="15" t="s">
        <v>43</v>
      </c>
    </row>
    <row r="203" spans="1:9" ht="16.5" hidden="1" customHeight="1" x14ac:dyDescent="0.25">
      <c r="A203" s="192"/>
      <c r="B203" s="77">
        <v>43797</v>
      </c>
      <c r="C203" s="12">
        <v>0.78125</v>
      </c>
      <c r="D203" s="13">
        <v>1</v>
      </c>
      <c r="E203" s="13"/>
      <c r="F203" s="14"/>
      <c r="G203" s="13">
        <v>7</v>
      </c>
      <c r="H203" s="13">
        <v>6</v>
      </c>
      <c r="I203" s="15" t="s">
        <v>45</v>
      </c>
    </row>
    <row r="204" spans="1:9" ht="16.5" hidden="1" customHeight="1" x14ac:dyDescent="0.25">
      <c r="A204" s="192"/>
      <c r="B204" s="77" t="s">
        <v>64</v>
      </c>
      <c r="C204" s="12">
        <v>0.69791666666666663</v>
      </c>
      <c r="D204" s="13"/>
      <c r="E204" s="13">
        <v>1</v>
      </c>
      <c r="F204" s="14"/>
      <c r="G204" s="13">
        <v>4</v>
      </c>
      <c r="H204" s="13">
        <v>9</v>
      </c>
      <c r="I204" s="15" t="s">
        <v>63</v>
      </c>
    </row>
    <row r="205" spans="1:9" ht="16.5" hidden="1" customHeight="1" x14ac:dyDescent="0.25">
      <c r="A205" s="192"/>
      <c r="B205" s="77">
        <v>43811</v>
      </c>
      <c r="C205" s="12">
        <v>0.73958333333333337</v>
      </c>
      <c r="D205" s="13">
        <v>1</v>
      </c>
      <c r="E205" s="13"/>
      <c r="F205" s="14"/>
      <c r="G205" s="13">
        <v>7</v>
      </c>
      <c r="H205" s="13">
        <v>4</v>
      </c>
      <c r="I205" s="15" t="s">
        <v>50</v>
      </c>
    </row>
    <row r="206" spans="1:9" ht="16.5" hidden="1" customHeight="1" x14ac:dyDescent="0.25">
      <c r="A206" s="192"/>
      <c r="B206" s="77">
        <v>43818</v>
      </c>
      <c r="C206" s="12">
        <v>0.69791666666666663</v>
      </c>
      <c r="D206" s="13">
        <v>1</v>
      </c>
      <c r="E206" s="13"/>
      <c r="F206" s="14"/>
      <c r="G206" s="13">
        <v>6</v>
      </c>
      <c r="H206" s="13">
        <v>5</v>
      </c>
      <c r="I206" s="15" t="s">
        <v>39</v>
      </c>
    </row>
    <row r="207" spans="1:9" ht="16.5" hidden="1" customHeight="1" x14ac:dyDescent="0.25">
      <c r="A207" s="192"/>
      <c r="B207" s="77">
        <v>43832</v>
      </c>
      <c r="C207" s="12">
        <v>0.69791666666666663</v>
      </c>
      <c r="D207" s="13"/>
      <c r="E207" s="13"/>
      <c r="F207" s="13">
        <v>1</v>
      </c>
      <c r="G207" s="13">
        <v>5</v>
      </c>
      <c r="H207" s="13">
        <v>5</v>
      </c>
      <c r="I207" s="15" t="s">
        <v>43</v>
      </c>
    </row>
    <row r="208" spans="1:9" ht="16.5" hidden="1" customHeight="1" x14ac:dyDescent="0.25">
      <c r="A208" s="192"/>
      <c r="B208" s="77">
        <v>43839</v>
      </c>
      <c r="C208" s="12">
        <v>0.69791666666666663</v>
      </c>
      <c r="D208" s="13"/>
      <c r="E208" s="13">
        <v>1</v>
      </c>
      <c r="F208" s="14"/>
      <c r="G208" s="13">
        <v>7</v>
      </c>
      <c r="H208" s="13">
        <v>11</v>
      </c>
      <c r="I208" s="15" t="s">
        <v>45</v>
      </c>
    </row>
    <row r="209" spans="1:9" ht="16.5" hidden="1" customHeight="1" x14ac:dyDescent="0.25">
      <c r="A209" s="192"/>
      <c r="B209" s="77">
        <v>43853</v>
      </c>
      <c r="C209" s="12">
        <v>0.73958333333333337</v>
      </c>
      <c r="D209" s="13"/>
      <c r="E209" s="13">
        <v>1</v>
      </c>
      <c r="F209" s="14"/>
      <c r="G209" s="13">
        <v>4</v>
      </c>
      <c r="H209" s="13">
        <v>9</v>
      </c>
      <c r="I209" s="15" t="s">
        <v>63</v>
      </c>
    </row>
    <row r="210" spans="1:9" ht="16.5" hidden="1" customHeight="1" x14ac:dyDescent="0.25">
      <c r="A210" s="192"/>
      <c r="B210" s="77">
        <v>43860</v>
      </c>
      <c r="C210" s="12">
        <v>0.78125</v>
      </c>
      <c r="D210" s="13"/>
      <c r="E210" s="13">
        <v>1</v>
      </c>
      <c r="F210" s="14"/>
      <c r="G210" s="13">
        <v>5</v>
      </c>
      <c r="H210" s="13">
        <v>7</v>
      </c>
      <c r="I210" s="15" t="s">
        <v>50</v>
      </c>
    </row>
    <row r="211" spans="1:9" ht="16.5" hidden="1" customHeight="1" x14ac:dyDescent="0.25">
      <c r="A211" s="192"/>
      <c r="B211" s="77">
        <v>43867</v>
      </c>
      <c r="C211" s="12">
        <v>0.73958333333333337</v>
      </c>
      <c r="D211" s="13"/>
      <c r="E211" s="13"/>
      <c r="F211" s="13">
        <v>1</v>
      </c>
      <c r="G211" s="13">
        <v>4</v>
      </c>
      <c r="H211" s="13">
        <v>4</v>
      </c>
      <c r="I211" s="15" t="s">
        <v>39</v>
      </c>
    </row>
    <row r="212" spans="1:9" ht="16.5" hidden="1" customHeight="1" x14ac:dyDescent="0.25">
      <c r="A212" s="192"/>
      <c r="B212" s="77">
        <v>43874</v>
      </c>
      <c r="C212" s="12">
        <v>0.73958333333333337</v>
      </c>
      <c r="D212" s="13">
        <v>1</v>
      </c>
      <c r="E212" s="13"/>
      <c r="F212" s="14"/>
      <c r="G212" s="13">
        <v>4</v>
      </c>
      <c r="H212" s="13">
        <v>2</v>
      </c>
      <c r="I212" s="15" t="s">
        <v>43</v>
      </c>
    </row>
    <row r="213" spans="1:9" ht="16.5" hidden="1" customHeight="1" x14ac:dyDescent="0.25">
      <c r="A213" s="192"/>
      <c r="B213" s="77">
        <v>43881</v>
      </c>
      <c r="C213" s="12">
        <v>0.78125</v>
      </c>
      <c r="D213" s="13"/>
      <c r="E213" s="13">
        <v>1</v>
      </c>
      <c r="F213" s="14"/>
      <c r="G213" s="13">
        <v>8</v>
      </c>
      <c r="H213" s="13">
        <v>12</v>
      </c>
      <c r="I213" s="15" t="s">
        <v>45</v>
      </c>
    </row>
    <row r="214" spans="1:9" ht="16.5" hidden="1" customHeight="1" thickBot="1" x14ac:dyDescent="0.3">
      <c r="A214" s="193"/>
      <c r="B214" s="78">
        <v>43888</v>
      </c>
      <c r="C214" s="17">
        <v>0.73958333333333337</v>
      </c>
      <c r="D214" s="18"/>
      <c r="E214" s="18">
        <v>1</v>
      </c>
      <c r="F214" s="19"/>
      <c r="G214" s="18">
        <v>4</v>
      </c>
      <c r="H214" s="18">
        <v>5</v>
      </c>
      <c r="I214" s="20" t="s">
        <v>63</v>
      </c>
    </row>
    <row r="215" spans="1:9" ht="21" thickBot="1" x14ac:dyDescent="0.3">
      <c r="A215" s="131" t="s">
        <v>46</v>
      </c>
      <c r="B215" s="132" t="s">
        <v>85</v>
      </c>
      <c r="C215" s="72" t="s">
        <v>30</v>
      </c>
      <c r="D215" s="73">
        <f>SUM(D192:D214)</f>
        <v>7</v>
      </c>
      <c r="E215" s="73">
        <f>SUM(E192:E214)</f>
        <v>13</v>
      </c>
      <c r="F215" s="73">
        <f>SUM(F192:F214)</f>
        <v>3</v>
      </c>
      <c r="G215" s="73">
        <f>SUM(G192:G214)</f>
        <v>106</v>
      </c>
      <c r="H215" s="73">
        <f>SUM(H192:H214)</f>
        <v>127</v>
      </c>
      <c r="I215" s="74">
        <f>SUM(D215)/SUM(E215+D215)</f>
        <v>0.35</v>
      </c>
    </row>
    <row r="216" spans="1:9" ht="16.5" hidden="1" customHeight="1" x14ac:dyDescent="0.25">
      <c r="A216" s="188" t="s">
        <v>67</v>
      </c>
      <c r="B216" s="7">
        <v>44483</v>
      </c>
      <c r="C216" s="8">
        <v>0.78125</v>
      </c>
      <c r="D216" s="9">
        <v>1</v>
      </c>
      <c r="E216" s="9"/>
      <c r="F216" s="140"/>
      <c r="G216" s="133">
        <v>10</v>
      </c>
      <c r="H216" s="133">
        <v>4</v>
      </c>
      <c r="I216" s="66" t="s">
        <v>45</v>
      </c>
    </row>
    <row r="217" spans="1:9" ht="16.5" hidden="1" customHeight="1" x14ac:dyDescent="0.25">
      <c r="A217" s="189"/>
      <c r="B217" s="11">
        <v>44490</v>
      </c>
      <c r="C217" s="12">
        <v>0.78125</v>
      </c>
      <c r="D217" s="12"/>
      <c r="E217" s="13">
        <v>1</v>
      </c>
      <c r="F217" s="13"/>
      <c r="G217" s="130">
        <v>4</v>
      </c>
      <c r="H217" s="130">
        <v>6</v>
      </c>
      <c r="I217" s="67" t="s">
        <v>77</v>
      </c>
    </row>
    <row r="218" spans="1:9" ht="16.5" hidden="1" customHeight="1" x14ac:dyDescent="0.25">
      <c r="A218" s="189"/>
      <c r="B218" s="11">
        <v>44497</v>
      </c>
      <c r="C218" s="12">
        <v>0.78125</v>
      </c>
      <c r="D218" s="12"/>
      <c r="E218" s="13">
        <v>1</v>
      </c>
      <c r="F218" s="13"/>
      <c r="G218" s="130">
        <v>2</v>
      </c>
      <c r="H218" s="130">
        <v>4</v>
      </c>
      <c r="I218" s="67" t="s">
        <v>43</v>
      </c>
    </row>
    <row r="219" spans="1:9" ht="16.5" hidden="1" customHeight="1" x14ac:dyDescent="0.25">
      <c r="A219" s="189"/>
      <c r="B219" s="11">
        <v>44504</v>
      </c>
      <c r="C219" s="12">
        <v>0.73958333333333337</v>
      </c>
      <c r="D219" s="130">
        <v>1</v>
      </c>
      <c r="E219" s="130"/>
      <c r="F219" s="13"/>
      <c r="G219" s="130">
        <v>9</v>
      </c>
      <c r="H219" s="130">
        <v>5</v>
      </c>
      <c r="I219" s="67" t="s">
        <v>45</v>
      </c>
    </row>
    <row r="220" spans="1:9" ht="16.5" hidden="1" customHeight="1" x14ac:dyDescent="0.25">
      <c r="A220" s="189"/>
      <c r="B220" s="11">
        <v>44511</v>
      </c>
      <c r="C220" s="12">
        <v>0.73958333333333337</v>
      </c>
      <c r="D220" s="130">
        <v>1</v>
      </c>
      <c r="E220" s="130"/>
      <c r="F220" s="13"/>
      <c r="G220" s="130">
        <v>7</v>
      </c>
      <c r="H220" s="130">
        <v>5</v>
      </c>
      <c r="I220" s="67" t="s">
        <v>77</v>
      </c>
    </row>
    <row r="221" spans="1:9" ht="16.5" hidden="1" customHeight="1" x14ac:dyDescent="0.25">
      <c r="A221" s="189"/>
      <c r="B221" s="11">
        <v>44518</v>
      </c>
      <c r="C221" s="12">
        <v>0.73958333333333337</v>
      </c>
      <c r="D221" s="130">
        <v>1</v>
      </c>
      <c r="E221" s="130"/>
      <c r="F221" s="13"/>
      <c r="G221" s="130">
        <v>4</v>
      </c>
      <c r="H221" s="130">
        <v>2</v>
      </c>
      <c r="I221" s="67" t="s">
        <v>43</v>
      </c>
    </row>
    <row r="222" spans="1:9" ht="16.5" hidden="1" customHeight="1" x14ac:dyDescent="0.25">
      <c r="A222" s="189"/>
      <c r="B222" s="11">
        <v>44525</v>
      </c>
      <c r="C222" s="12">
        <v>0.78125</v>
      </c>
      <c r="D222" s="130">
        <v>1</v>
      </c>
      <c r="E222" s="130"/>
      <c r="F222" s="13"/>
      <c r="G222" s="130">
        <v>10</v>
      </c>
      <c r="H222" s="130">
        <v>8</v>
      </c>
      <c r="I222" s="67" t="s">
        <v>45</v>
      </c>
    </row>
    <row r="223" spans="1:9" ht="16.5" hidden="1" customHeight="1" x14ac:dyDescent="0.25">
      <c r="A223" s="189"/>
      <c r="B223" s="11">
        <v>44532</v>
      </c>
      <c r="C223" s="12">
        <v>0.78125</v>
      </c>
      <c r="D223" s="130"/>
      <c r="E223" s="130">
        <v>1</v>
      </c>
      <c r="F223" s="13"/>
      <c r="G223" s="130">
        <v>1</v>
      </c>
      <c r="H223" s="130">
        <v>9</v>
      </c>
      <c r="I223" s="67" t="s">
        <v>77</v>
      </c>
    </row>
    <row r="224" spans="1:9" ht="16.5" hidden="1" customHeight="1" x14ac:dyDescent="0.25">
      <c r="A224" s="189"/>
      <c r="B224" s="11">
        <v>44539</v>
      </c>
      <c r="C224" s="12">
        <v>0.78125</v>
      </c>
      <c r="D224" s="130">
        <v>1</v>
      </c>
      <c r="E224" s="130"/>
      <c r="F224" s="13"/>
      <c r="G224" s="130">
        <v>4</v>
      </c>
      <c r="H224" s="130">
        <v>3</v>
      </c>
      <c r="I224" s="67" t="s">
        <v>43</v>
      </c>
    </row>
    <row r="225" spans="1:9" ht="16.5" hidden="1" customHeight="1" x14ac:dyDescent="0.25">
      <c r="A225" s="189"/>
      <c r="B225" s="11">
        <v>44546</v>
      </c>
      <c r="C225" s="12">
        <v>0.73958333333333337</v>
      </c>
      <c r="D225" s="130"/>
      <c r="E225" s="130">
        <v>1</v>
      </c>
      <c r="F225" s="13"/>
      <c r="G225" s="130">
        <v>5</v>
      </c>
      <c r="H225" s="130">
        <v>7</v>
      </c>
      <c r="I225" s="67" t="s">
        <v>45</v>
      </c>
    </row>
    <row r="226" spans="1:9" ht="16.5" hidden="1" customHeight="1" x14ac:dyDescent="0.25">
      <c r="A226" s="189"/>
      <c r="B226" s="11">
        <v>44595</v>
      </c>
      <c r="C226" s="12">
        <v>0.73958333333333337</v>
      </c>
      <c r="D226" s="130"/>
      <c r="E226" s="130"/>
      <c r="F226" s="13">
        <v>1</v>
      </c>
      <c r="G226" s="130">
        <v>5</v>
      </c>
      <c r="H226" s="130">
        <v>5</v>
      </c>
      <c r="I226" s="67" t="s">
        <v>77</v>
      </c>
    </row>
    <row r="227" spans="1:9" ht="16.5" hidden="1" customHeight="1" x14ac:dyDescent="0.25">
      <c r="A227" s="189"/>
      <c r="B227" s="11">
        <v>44602</v>
      </c>
      <c r="C227" s="12">
        <v>0.73958333333333337</v>
      </c>
      <c r="D227" s="130"/>
      <c r="E227" s="130">
        <v>1</v>
      </c>
      <c r="F227" s="13"/>
      <c r="G227" s="130">
        <v>0</v>
      </c>
      <c r="H227" s="130">
        <v>2</v>
      </c>
      <c r="I227" s="67" t="s">
        <v>43</v>
      </c>
    </row>
    <row r="228" spans="1:9" ht="16.5" hidden="1" customHeight="1" x14ac:dyDescent="0.25">
      <c r="A228" s="189"/>
      <c r="B228" s="11">
        <v>44609</v>
      </c>
      <c r="C228" s="12">
        <v>0.78125</v>
      </c>
      <c r="D228" s="130">
        <v>1</v>
      </c>
      <c r="E228" s="130"/>
      <c r="F228" s="13"/>
      <c r="G228" s="130">
        <v>9</v>
      </c>
      <c r="H228" s="130">
        <v>7</v>
      </c>
      <c r="I228" s="67" t="s">
        <v>45</v>
      </c>
    </row>
    <row r="229" spans="1:9" ht="16.5" hidden="1" customHeight="1" x14ac:dyDescent="0.25">
      <c r="A229" s="189"/>
      <c r="B229" s="11">
        <v>44616</v>
      </c>
      <c r="C229" s="12">
        <v>0.78125</v>
      </c>
      <c r="D229" s="130"/>
      <c r="E229" s="130">
        <v>1</v>
      </c>
      <c r="F229" s="13"/>
      <c r="G229" s="130">
        <v>4</v>
      </c>
      <c r="H229" s="130">
        <v>6</v>
      </c>
      <c r="I229" s="67" t="s">
        <v>77</v>
      </c>
    </row>
    <row r="230" spans="1:9" ht="16.5" hidden="1" customHeight="1" x14ac:dyDescent="0.25">
      <c r="A230" s="189"/>
      <c r="B230" s="11">
        <v>44623</v>
      </c>
      <c r="C230" s="12">
        <v>0.78125</v>
      </c>
      <c r="D230" s="130"/>
      <c r="E230" s="130">
        <v>1</v>
      </c>
      <c r="F230" s="13"/>
      <c r="G230" s="130">
        <v>0</v>
      </c>
      <c r="H230" s="130">
        <v>7</v>
      </c>
      <c r="I230" s="67" t="s">
        <v>43</v>
      </c>
    </row>
    <row r="231" spans="1:9" ht="16.5" hidden="1" customHeight="1" x14ac:dyDescent="0.25">
      <c r="A231" s="189"/>
      <c r="B231" s="11">
        <v>44630</v>
      </c>
      <c r="C231" s="12">
        <v>0.73958333333333337</v>
      </c>
      <c r="D231" s="130"/>
      <c r="E231" s="130">
        <v>1</v>
      </c>
      <c r="F231" s="13"/>
      <c r="G231" s="130">
        <v>5</v>
      </c>
      <c r="H231" s="130">
        <v>6</v>
      </c>
      <c r="I231" s="67" t="s">
        <v>45</v>
      </c>
    </row>
    <row r="232" spans="1:9" ht="16.5" hidden="1" customHeight="1" x14ac:dyDescent="0.25">
      <c r="A232" s="189"/>
      <c r="B232" s="11">
        <v>44637</v>
      </c>
      <c r="C232" s="12">
        <v>0.73958333333333337</v>
      </c>
      <c r="D232" s="130"/>
      <c r="E232" s="130"/>
      <c r="F232" s="13">
        <v>1</v>
      </c>
      <c r="G232" s="130">
        <v>5</v>
      </c>
      <c r="H232" s="130">
        <v>5</v>
      </c>
      <c r="I232" s="67" t="s">
        <v>77</v>
      </c>
    </row>
    <row r="233" spans="1:9" ht="16.5" hidden="1" customHeight="1" thickBot="1" x14ac:dyDescent="0.3">
      <c r="A233" s="189"/>
      <c r="B233" s="135">
        <v>44641</v>
      </c>
      <c r="C233" s="27">
        <v>0.73958333333333337</v>
      </c>
      <c r="D233" s="136">
        <v>1</v>
      </c>
      <c r="E233" s="136"/>
      <c r="F233" s="28"/>
      <c r="G233" s="136">
        <v>6</v>
      </c>
      <c r="H233" s="136">
        <v>1</v>
      </c>
      <c r="I233" s="137" t="s">
        <v>43</v>
      </c>
    </row>
    <row r="234" spans="1:9" ht="21" thickBot="1" x14ac:dyDescent="0.3">
      <c r="A234" s="88" t="s">
        <v>67</v>
      </c>
      <c r="B234" s="89" t="s">
        <v>85</v>
      </c>
      <c r="C234" s="23" t="s">
        <v>30</v>
      </c>
      <c r="D234" s="24">
        <f>SUM(D216:D233)</f>
        <v>8</v>
      </c>
      <c r="E234" s="24">
        <f>SUM(E216:E233)</f>
        <v>8</v>
      </c>
      <c r="F234" s="24">
        <f>SUM(F216:F233)</f>
        <v>2</v>
      </c>
      <c r="G234" s="24">
        <f>SUM(G216:G233)</f>
        <v>90</v>
      </c>
      <c r="H234" s="24">
        <f>SUM(H216:H233)</f>
        <v>92</v>
      </c>
      <c r="I234" s="25">
        <f>SUM(D234)/SUM(E234+D234)</f>
        <v>0.5</v>
      </c>
    </row>
    <row r="235" spans="1:9" ht="16.5" hidden="1" customHeight="1" x14ac:dyDescent="0.25">
      <c r="A235" s="196" t="s">
        <v>73</v>
      </c>
      <c r="B235" s="7">
        <v>44819</v>
      </c>
      <c r="C235" s="8">
        <v>0.69791666666666663</v>
      </c>
      <c r="D235" s="133"/>
      <c r="E235" s="133">
        <v>1</v>
      </c>
      <c r="F235" s="9"/>
      <c r="G235" s="133">
        <v>2</v>
      </c>
      <c r="H235" s="133">
        <v>3</v>
      </c>
      <c r="I235" s="66" t="s">
        <v>43</v>
      </c>
    </row>
    <row r="236" spans="1:9" ht="16.5" hidden="1" customHeight="1" x14ac:dyDescent="0.25">
      <c r="A236" s="197"/>
      <c r="B236" s="11">
        <v>44826</v>
      </c>
      <c r="C236" s="12">
        <v>0.69791666666666663</v>
      </c>
      <c r="D236" s="130"/>
      <c r="E236" s="130">
        <v>1</v>
      </c>
      <c r="F236" s="13"/>
      <c r="G236" s="130">
        <v>3</v>
      </c>
      <c r="H236" s="130">
        <v>5</v>
      </c>
      <c r="I236" s="67" t="s">
        <v>70</v>
      </c>
    </row>
    <row r="237" spans="1:9" ht="16.5" hidden="1" customHeight="1" x14ac:dyDescent="0.25">
      <c r="A237" s="197"/>
      <c r="B237" s="11">
        <v>44833</v>
      </c>
      <c r="C237" s="12">
        <v>0.73958333333333337</v>
      </c>
      <c r="D237" s="130"/>
      <c r="E237" s="130">
        <v>1</v>
      </c>
      <c r="F237" s="13"/>
      <c r="G237" s="130">
        <v>3</v>
      </c>
      <c r="H237" s="130">
        <v>4</v>
      </c>
      <c r="I237" s="67" t="s">
        <v>87</v>
      </c>
    </row>
    <row r="238" spans="1:9" ht="16.5" hidden="1" customHeight="1" x14ac:dyDescent="0.25">
      <c r="A238" s="197"/>
      <c r="B238" s="11">
        <v>44840</v>
      </c>
      <c r="C238" s="12">
        <v>0.78125</v>
      </c>
      <c r="D238" s="130"/>
      <c r="E238" s="130">
        <v>1</v>
      </c>
      <c r="F238" s="13"/>
      <c r="G238" s="130">
        <v>6</v>
      </c>
      <c r="H238" s="130">
        <v>10</v>
      </c>
      <c r="I238" s="67" t="s">
        <v>50</v>
      </c>
    </row>
    <row r="239" spans="1:9" ht="16.5" hidden="1" customHeight="1" x14ac:dyDescent="0.25">
      <c r="A239" s="197"/>
      <c r="B239" s="11">
        <v>44847</v>
      </c>
      <c r="C239" s="12">
        <v>0.69791666666666663</v>
      </c>
      <c r="D239" s="130"/>
      <c r="E239" s="130"/>
      <c r="F239" s="13">
        <v>1</v>
      </c>
      <c r="G239" s="130">
        <v>3</v>
      </c>
      <c r="H239" s="130">
        <v>3</v>
      </c>
      <c r="I239" s="67" t="s">
        <v>75</v>
      </c>
    </row>
    <row r="240" spans="1:9" ht="16.5" hidden="1" customHeight="1" x14ac:dyDescent="0.25">
      <c r="A240" s="197"/>
      <c r="B240" s="11">
        <v>44854</v>
      </c>
      <c r="C240" s="12">
        <v>0.73958333333333337</v>
      </c>
      <c r="D240" s="130">
        <v>1</v>
      </c>
      <c r="E240" s="130"/>
      <c r="F240" s="13"/>
      <c r="G240" s="130">
        <v>11</v>
      </c>
      <c r="H240" s="130">
        <v>7</v>
      </c>
      <c r="I240" s="67" t="s">
        <v>43</v>
      </c>
    </row>
    <row r="241" spans="1:9" ht="16.5" hidden="1" customHeight="1" x14ac:dyDescent="0.25">
      <c r="A241" s="197"/>
      <c r="B241" s="11">
        <v>44861</v>
      </c>
      <c r="C241" s="12">
        <v>0.73958333333333337</v>
      </c>
      <c r="D241" s="130"/>
      <c r="E241" s="130">
        <v>1</v>
      </c>
      <c r="F241" s="13"/>
      <c r="G241" s="130">
        <v>2</v>
      </c>
      <c r="H241" s="130">
        <v>6</v>
      </c>
      <c r="I241" s="67" t="s">
        <v>70</v>
      </c>
    </row>
    <row r="242" spans="1:9" ht="16.5" hidden="1" customHeight="1" x14ac:dyDescent="0.25">
      <c r="A242" s="197"/>
      <c r="B242" s="11">
        <v>44868</v>
      </c>
      <c r="C242" s="12">
        <v>0.78125</v>
      </c>
      <c r="D242" s="130"/>
      <c r="E242" s="130"/>
      <c r="F242" s="13">
        <v>1</v>
      </c>
      <c r="G242" s="130">
        <v>3</v>
      </c>
      <c r="H242" s="130">
        <v>3</v>
      </c>
      <c r="I242" s="67" t="s">
        <v>87</v>
      </c>
    </row>
    <row r="243" spans="1:9" ht="16.5" hidden="1" customHeight="1" x14ac:dyDescent="0.25">
      <c r="A243" s="197"/>
      <c r="B243" s="11">
        <v>44875</v>
      </c>
      <c r="C243" s="12">
        <v>0.69791666666666663</v>
      </c>
      <c r="D243" s="130"/>
      <c r="E243" s="130">
        <v>1</v>
      </c>
      <c r="F243" s="13"/>
      <c r="G243" s="130">
        <v>2</v>
      </c>
      <c r="H243" s="130">
        <v>9</v>
      </c>
      <c r="I243" s="67" t="s">
        <v>50</v>
      </c>
    </row>
    <row r="244" spans="1:9" ht="16.5" hidden="1" customHeight="1" x14ac:dyDescent="0.25">
      <c r="A244" s="197"/>
      <c r="B244" s="11">
        <v>44882</v>
      </c>
      <c r="C244" s="12">
        <v>0.78125</v>
      </c>
      <c r="D244" s="130"/>
      <c r="E244" s="130">
        <v>1</v>
      </c>
      <c r="F244" s="13"/>
      <c r="G244" s="130">
        <v>4</v>
      </c>
      <c r="H244" s="130">
        <v>6</v>
      </c>
      <c r="I244" s="67" t="s">
        <v>75</v>
      </c>
    </row>
    <row r="245" spans="1:9" ht="16.5" hidden="1" customHeight="1" x14ac:dyDescent="0.25">
      <c r="A245" s="197"/>
      <c r="B245" s="11">
        <v>44889</v>
      </c>
      <c r="C245" s="12">
        <v>0.78125</v>
      </c>
      <c r="D245" s="130"/>
      <c r="E245" s="130">
        <v>1</v>
      </c>
      <c r="F245" s="13"/>
      <c r="G245" s="130">
        <v>3</v>
      </c>
      <c r="H245" s="130">
        <v>8</v>
      </c>
      <c r="I245" s="67" t="s">
        <v>43</v>
      </c>
    </row>
    <row r="246" spans="1:9" ht="16.5" hidden="1" customHeight="1" x14ac:dyDescent="0.25">
      <c r="A246" s="197"/>
      <c r="B246" s="11">
        <v>44896</v>
      </c>
      <c r="C246" s="12">
        <v>0.78125</v>
      </c>
      <c r="D246" s="130"/>
      <c r="E246" s="130"/>
      <c r="F246" s="13">
        <v>1</v>
      </c>
      <c r="G246" s="130">
        <v>6</v>
      </c>
      <c r="H246" s="130">
        <v>6</v>
      </c>
      <c r="I246" s="67" t="s">
        <v>70</v>
      </c>
    </row>
    <row r="247" spans="1:9" ht="16.5" hidden="1" customHeight="1" x14ac:dyDescent="0.25">
      <c r="A247" s="197"/>
      <c r="B247" s="11">
        <v>44903</v>
      </c>
      <c r="C247" s="12">
        <v>0.69791666666666663</v>
      </c>
      <c r="D247" s="130"/>
      <c r="E247" s="130">
        <v>1</v>
      </c>
      <c r="F247" s="13"/>
      <c r="G247" s="130">
        <v>2</v>
      </c>
      <c r="H247" s="130">
        <v>3</v>
      </c>
      <c r="I247" s="67" t="s">
        <v>87</v>
      </c>
    </row>
    <row r="248" spans="1:9" ht="16.5" hidden="1" customHeight="1" x14ac:dyDescent="0.25">
      <c r="A248" s="197"/>
      <c r="B248" s="11">
        <v>44910</v>
      </c>
      <c r="C248" s="12">
        <v>0.73958333333333337</v>
      </c>
      <c r="D248" s="130"/>
      <c r="E248" s="130">
        <v>1</v>
      </c>
      <c r="F248" s="13"/>
      <c r="G248" s="130">
        <v>6</v>
      </c>
      <c r="H248" s="130">
        <v>11</v>
      </c>
      <c r="I248" s="67" t="s">
        <v>50</v>
      </c>
    </row>
    <row r="249" spans="1:9" ht="16.5" hidden="1" customHeight="1" x14ac:dyDescent="0.25">
      <c r="A249" s="197"/>
      <c r="B249" s="11">
        <v>44917</v>
      </c>
      <c r="C249" s="12">
        <v>0.69791666666666663</v>
      </c>
      <c r="D249" s="130">
        <v>1</v>
      </c>
      <c r="E249" s="130"/>
      <c r="F249" s="13"/>
      <c r="G249" s="130">
        <v>2</v>
      </c>
      <c r="H249" s="130">
        <v>1</v>
      </c>
      <c r="I249" s="67" t="s">
        <v>75</v>
      </c>
    </row>
    <row r="250" spans="1:9" ht="16.5" hidden="1" customHeight="1" x14ac:dyDescent="0.25">
      <c r="A250" s="197"/>
      <c r="B250" s="11">
        <v>44938</v>
      </c>
      <c r="C250" s="12">
        <v>0.69791666666666663</v>
      </c>
      <c r="D250" s="130">
        <v>1</v>
      </c>
      <c r="E250" s="130"/>
      <c r="F250" s="13"/>
      <c r="G250" s="130">
        <v>4</v>
      </c>
      <c r="H250" s="130">
        <v>3</v>
      </c>
      <c r="I250" s="67" t="s">
        <v>43</v>
      </c>
    </row>
    <row r="251" spans="1:9" ht="16.5" hidden="1" customHeight="1" x14ac:dyDescent="0.25">
      <c r="A251" s="197"/>
      <c r="B251" s="11">
        <v>44945</v>
      </c>
      <c r="C251" s="12">
        <v>0.69791666666666663</v>
      </c>
      <c r="D251" s="130"/>
      <c r="E251" s="130">
        <v>1</v>
      </c>
      <c r="F251" s="13"/>
      <c r="G251" s="130">
        <v>2</v>
      </c>
      <c r="H251" s="130">
        <v>4</v>
      </c>
      <c r="I251" s="67" t="s">
        <v>70</v>
      </c>
    </row>
    <row r="252" spans="1:9" ht="16.5" hidden="1" customHeight="1" x14ac:dyDescent="0.25">
      <c r="A252" s="197"/>
      <c r="B252" s="11">
        <v>44952</v>
      </c>
      <c r="C252" s="12">
        <v>0.73958333333333337</v>
      </c>
      <c r="D252" s="130"/>
      <c r="E252" s="130"/>
      <c r="F252" s="13">
        <v>1</v>
      </c>
      <c r="G252" s="130">
        <v>3</v>
      </c>
      <c r="H252" s="130">
        <v>3</v>
      </c>
      <c r="I252" s="67" t="s">
        <v>87</v>
      </c>
    </row>
    <row r="253" spans="1:9" ht="16.5" hidden="1" customHeight="1" x14ac:dyDescent="0.25">
      <c r="A253" s="197"/>
      <c r="B253" s="11">
        <v>44959</v>
      </c>
      <c r="C253" s="12">
        <v>0.78125</v>
      </c>
      <c r="D253" s="130"/>
      <c r="E253" s="130"/>
      <c r="F253" s="13">
        <v>1</v>
      </c>
      <c r="G253" s="130">
        <v>7</v>
      </c>
      <c r="H253" s="130">
        <v>7</v>
      </c>
      <c r="I253" s="67" t="s">
        <v>50</v>
      </c>
    </row>
    <row r="254" spans="1:9" ht="16.5" hidden="1" customHeight="1" thickBot="1" x14ac:dyDescent="0.3">
      <c r="A254" s="198"/>
      <c r="B254" s="16">
        <v>44966</v>
      </c>
      <c r="C254" s="17">
        <v>0.73958333333333337</v>
      </c>
      <c r="D254" s="134"/>
      <c r="E254" s="134">
        <v>1</v>
      </c>
      <c r="F254" s="18"/>
      <c r="G254" s="134">
        <v>2</v>
      </c>
      <c r="H254" s="134">
        <v>4</v>
      </c>
      <c r="I254" s="68" t="s">
        <v>75</v>
      </c>
    </row>
    <row r="255" spans="1:9" ht="21" thickBot="1" x14ac:dyDescent="0.3">
      <c r="A255" s="88" t="s">
        <v>73</v>
      </c>
      <c r="B255" s="89" t="s">
        <v>72</v>
      </c>
      <c r="C255" s="23" t="s">
        <v>30</v>
      </c>
      <c r="D255" s="30">
        <f>SUM(D235:D254)</f>
        <v>3</v>
      </c>
      <c r="E255" s="30">
        <f>SUM(E235:E254)</f>
        <v>12</v>
      </c>
      <c r="F255" s="30">
        <f>SUM(F235:F254)</f>
        <v>5</v>
      </c>
      <c r="G255" s="30">
        <f>SUM(G235:G254)</f>
        <v>76</v>
      </c>
      <c r="H255" s="30">
        <f>SUM(H235:H254)</f>
        <v>106</v>
      </c>
      <c r="I255" s="25">
        <f>SUM(D255)/SUM(E255+D255)</f>
        <v>0.2</v>
      </c>
    </row>
    <row r="256" spans="1:9" ht="16.5" hidden="1" customHeight="1" x14ac:dyDescent="0.25">
      <c r="A256" s="196" t="s">
        <v>86</v>
      </c>
      <c r="B256" s="7">
        <v>45183</v>
      </c>
      <c r="C256" s="8">
        <v>0.69791666666666663</v>
      </c>
      <c r="D256" s="133">
        <v>1</v>
      </c>
      <c r="E256" s="133"/>
      <c r="F256" s="133"/>
      <c r="G256" s="133">
        <v>8</v>
      </c>
      <c r="H256" s="133">
        <v>4</v>
      </c>
      <c r="I256" s="66" t="s">
        <v>43</v>
      </c>
    </row>
    <row r="257" spans="1:9" ht="16.5" hidden="1" customHeight="1" x14ac:dyDescent="0.25">
      <c r="A257" s="197"/>
      <c r="B257" s="11">
        <v>45190</v>
      </c>
      <c r="C257" s="12">
        <v>0.69791666666666663</v>
      </c>
      <c r="D257" s="130"/>
      <c r="E257" s="130"/>
      <c r="F257" s="130">
        <v>1</v>
      </c>
      <c r="G257" s="130">
        <v>5</v>
      </c>
      <c r="H257" s="130">
        <v>5</v>
      </c>
      <c r="I257" s="67" t="s">
        <v>70</v>
      </c>
    </row>
    <row r="258" spans="1:9" ht="16.5" hidden="1" customHeight="1" x14ac:dyDescent="0.25">
      <c r="A258" s="197"/>
      <c r="B258" s="11">
        <v>45197</v>
      </c>
      <c r="C258" s="12">
        <v>0.73958333333333337</v>
      </c>
      <c r="D258" s="130"/>
      <c r="E258" s="130">
        <v>1</v>
      </c>
      <c r="F258" s="130"/>
      <c r="G258" s="130">
        <v>4</v>
      </c>
      <c r="H258" s="130">
        <v>8</v>
      </c>
      <c r="I258" s="67" t="s">
        <v>62</v>
      </c>
    </row>
    <row r="259" spans="1:9" ht="16.5" hidden="1" customHeight="1" x14ac:dyDescent="0.25">
      <c r="A259" s="197"/>
      <c r="B259" s="11">
        <v>45204</v>
      </c>
      <c r="C259" s="12">
        <v>0.78125</v>
      </c>
      <c r="D259" s="130">
        <v>1</v>
      </c>
      <c r="E259" s="130"/>
      <c r="F259" s="130"/>
      <c r="G259" s="130">
        <v>4</v>
      </c>
      <c r="H259" s="130">
        <v>3</v>
      </c>
      <c r="I259" s="67" t="s">
        <v>50</v>
      </c>
    </row>
    <row r="260" spans="1:9" ht="16.5" hidden="1" customHeight="1" x14ac:dyDescent="0.25">
      <c r="A260" s="197"/>
      <c r="B260" s="11">
        <v>45211</v>
      </c>
      <c r="C260" s="12">
        <v>0.69791666666666663</v>
      </c>
      <c r="D260" s="130"/>
      <c r="E260" s="130">
        <v>1</v>
      </c>
      <c r="F260" s="130"/>
      <c r="G260" s="130">
        <v>0</v>
      </c>
      <c r="H260" s="130">
        <v>8</v>
      </c>
      <c r="I260" s="67" t="s">
        <v>75</v>
      </c>
    </row>
    <row r="261" spans="1:9" ht="16.5" hidden="1" customHeight="1" x14ac:dyDescent="0.25">
      <c r="A261" s="197"/>
      <c r="B261" s="11">
        <v>45218</v>
      </c>
      <c r="C261" s="12">
        <v>0.73958333333333337</v>
      </c>
      <c r="D261" s="130"/>
      <c r="E261" s="130"/>
      <c r="F261" s="130">
        <v>1</v>
      </c>
      <c r="G261" s="130">
        <v>3</v>
      </c>
      <c r="H261" s="130">
        <v>3</v>
      </c>
      <c r="I261" s="67" t="s">
        <v>43</v>
      </c>
    </row>
    <row r="262" spans="1:9" ht="16.5" hidden="1" customHeight="1" x14ac:dyDescent="0.25">
      <c r="A262" s="197"/>
      <c r="B262" s="11">
        <v>45225</v>
      </c>
      <c r="C262" s="12">
        <v>0.73958333333333337</v>
      </c>
      <c r="D262" s="130">
        <v>1</v>
      </c>
      <c r="E262" s="130"/>
      <c r="F262" s="130"/>
      <c r="G262" s="130">
        <v>6</v>
      </c>
      <c r="H262" s="130">
        <v>2</v>
      </c>
      <c r="I262" s="67" t="s">
        <v>70</v>
      </c>
    </row>
    <row r="263" spans="1:9" ht="16.5" hidden="1" customHeight="1" x14ac:dyDescent="0.25">
      <c r="A263" s="197"/>
      <c r="B263" s="11">
        <v>45232</v>
      </c>
      <c r="C263" s="12">
        <v>0.78125</v>
      </c>
      <c r="D263" s="130"/>
      <c r="E263" s="130">
        <v>1</v>
      </c>
      <c r="F263" s="130"/>
      <c r="G263" s="130">
        <v>4</v>
      </c>
      <c r="H263" s="130">
        <v>7</v>
      </c>
      <c r="I263" s="67" t="s">
        <v>62</v>
      </c>
    </row>
    <row r="264" spans="1:9" ht="16.5" hidden="1" customHeight="1" x14ac:dyDescent="0.25">
      <c r="A264" s="197"/>
      <c r="B264" s="11">
        <v>45239</v>
      </c>
      <c r="C264" s="12">
        <v>0.69791666666666663</v>
      </c>
      <c r="D264" s="130"/>
      <c r="E264" s="130">
        <v>1</v>
      </c>
      <c r="F264" s="130"/>
      <c r="G264" s="130">
        <v>1</v>
      </c>
      <c r="H264" s="130">
        <v>5</v>
      </c>
      <c r="I264" s="67" t="s">
        <v>50</v>
      </c>
    </row>
    <row r="265" spans="1:9" ht="16.5" hidden="1" customHeight="1" x14ac:dyDescent="0.25">
      <c r="A265" s="197"/>
      <c r="B265" s="11">
        <v>45246</v>
      </c>
      <c r="C265" s="12">
        <v>0.78125</v>
      </c>
      <c r="D265" s="130"/>
      <c r="E265" s="130"/>
      <c r="F265" s="130">
        <v>1</v>
      </c>
      <c r="G265" s="130">
        <v>3</v>
      </c>
      <c r="H265" s="130">
        <v>3</v>
      </c>
      <c r="I265" s="67" t="s">
        <v>75</v>
      </c>
    </row>
    <row r="266" spans="1:9" ht="16.5" hidden="1" customHeight="1" x14ac:dyDescent="0.25">
      <c r="A266" s="197"/>
      <c r="B266" s="11">
        <v>45253</v>
      </c>
      <c r="C266" s="12">
        <v>0.78125</v>
      </c>
      <c r="D266" s="130"/>
      <c r="E266" s="130">
        <v>1</v>
      </c>
      <c r="F266" s="130"/>
      <c r="G266" s="130">
        <v>3</v>
      </c>
      <c r="H266" s="130">
        <v>5</v>
      </c>
      <c r="I266" s="67" t="s">
        <v>43</v>
      </c>
    </row>
    <row r="267" spans="1:9" ht="16.5" hidden="1" customHeight="1" x14ac:dyDescent="0.25">
      <c r="A267" s="197"/>
      <c r="B267" s="11">
        <v>45260</v>
      </c>
      <c r="C267" s="12">
        <v>0.78125</v>
      </c>
      <c r="D267" s="130">
        <v>1</v>
      </c>
      <c r="E267" s="130"/>
      <c r="F267" s="130"/>
      <c r="G267" s="130">
        <v>4</v>
      </c>
      <c r="H267" s="130">
        <v>2</v>
      </c>
      <c r="I267" s="67" t="s">
        <v>70</v>
      </c>
    </row>
    <row r="268" spans="1:9" ht="16.5" hidden="1" customHeight="1" x14ac:dyDescent="0.25">
      <c r="A268" s="197"/>
      <c r="B268" s="11">
        <v>45267</v>
      </c>
      <c r="C268" s="12">
        <v>0.69791666666666663</v>
      </c>
      <c r="D268" s="130">
        <v>1</v>
      </c>
      <c r="E268" s="130"/>
      <c r="F268" s="130"/>
      <c r="G268" s="130">
        <v>5</v>
      </c>
      <c r="H268" s="130">
        <v>4</v>
      </c>
      <c r="I268" s="67" t="s">
        <v>62</v>
      </c>
    </row>
    <row r="269" spans="1:9" ht="16.5" hidden="1" customHeight="1" x14ac:dyDescent="0.25">
      <c r="A269" s="197"/>
      <c r="B269" s="11">
        <v>45274</v>
      </c>
      <c r="C269" s="12">
        <v>0.73958333333333337</v>
      </c>
      <c r="D269" s="130">
        <v>1</v>
      </c>
      <c r="E269" s="130"/>
      <c r="F269" s="130"/>
      <c r="G269" s="130">
        <v>6</v>
      </c>
      <c r="H269" s="130">
        <v>2</v>
      </c>
      <c r="I269" s="67" t="s">
        <v>50</v>
      </c>
    </row>
    <row r="270" spans="1:9" ht="16.5" hidden="1" customHeight="1" x14ac:dyDescent="0.25">
      <c r="A270" s="197"/>
      <c r="B270" s="11">
        <v>45281</v>
      </c>
      <c r="C270" s="12">
        <v>0.69791666666666663</v>
      </c>
      <c r="D270" s="130">
        <v>1</v>
      </c>
      <c r="E270" s="130"/>
      <c r="F270" s="130"/>
      <c r="G270" s="130">
        <v>7</v>
      </c>
      <c r="H270" s="130">
        <v>2</v>
      </c>
      <c r="I270" s="67" t="s">
        <v>75</v>
      </c>
    </row>
    <row r="271" spans="1:9" ht="16.5" hidden="1" customHeight="1" x14ac:dyDescent="0.25">
      <c r="A271" s="197"/>
      <c r="B271" s="11">
        <v>45302</v>
      </c>
      <c r="C271" s="12">
        <v>0.69791666666666663</v>
      </c>
      <c r="D271" s="130">
        <v>1</v>
      </c>
      <c r="E271" s="130"/>
      <c r="F271" s="130"/>
      <c r="G271" s="130">
        <v>5</v>
      </c>
      <c r="H271" s="130">
        <v>1</v>
      </c>
      <c r="I271" s="67" t="s">
        <v>43</v>
      </c>
    </row>
    <row r="272" spans="1:9" ht="16.5" hidden="1" customHeight="1" x14ac:dyDescent="0.25">
      <c r="A272" s="197"/>
      <c r="B272" s="11">
        <v>45309</v>
      </c>
      <c r="C272" s="12">
        <v>0.69791666666666663</v>
      </c>
      <c r="D272" s="130">
        <v>1</v>
      </c>
      <c r="E272" s="130"/>
      <c r="F272" s="130"/>
      <c r="G272" s="130">
        <v>4</v>
      </c>
      <c r="H272" s="130">
        <v>3</v>
      </c>
      <c r="I272" s="67" t="s">
        <v>70</v>
      </c>
    </row>
    <row r="273" spans="1:10" ht="16.5" hidden="1" customHeight="1" x14ac:dyDescent="0.25">
      <c r="A273" s="197"/>
      <c r="B273" s="11">
        <v>45316</v>
      </c>
      <c r="C273" s="12">
        <v>0.73958333333333337</v>
      </c>
      <c r="D273" s="130"/>
      <c r="E273" s="130">
        <v>1</v>
      </c>
      <c r="F273" s="130"/>
      <c r="G273" s="130">
        <v>5</v>
      </c>
      <c r="H273" s="130">
        <v>8</v>
      </c>
      <c r="I273" s="67" t="s">
        <v>62</v>
      </c>
    </row>
    <row r="274" spans="1:10" ht="16.5" hidden="1" customHeight="1" x14ac:dyDescent="0.25">
      <c r="A274" s="197"/>
      <c r="B274" s="11">
        <v>45323</v>
      </c>
      <c r="C274" s="12">
        <v>0.78125</v>
      </c>
      <c r="D274" s="130">
        <v>1</v>
      </c>
      <c r="E274" s="130"/>
      <c r="F274" s="130"/>
      <c r="G274" s="130">
        <v>6</v>
      </c>
      <c r="H274" s="130">
        <v>2</v>
      </c>
      <c r="I274" s="67" t="s">
        <v>50</v>
      </c>
    </row>
    <row r="275" spans="1:10" ht="16.5" hidden="1" customHeight="1" x14ac:dyDescent="0.25">
      <c r="A275" s="197"/>
      <c r="B275" s="11">
        <v>45330</v>
      </c>
      <c r="C275" s="12">
        <v>0.73958333333333337</v>
      </c>
      <c r="D275" s="130"/>
      <c r="E275" s="130">
        <v>1</v>
      </c>
      <c r="F275" s="130"/>
      <c r="G275" s="130">
        <v>3</v>
      </c>
      <c r="H275" s="130">
        <v>5</v>
      </c>
      <c r="I275" s="67" t="s">
        <v>75</v>
      </c>
    </row>
    <row r="276" spans="1:10" ht="16.5" hidden="1" customHeight="1" x14ac:dyDescent="0.25">
      <c r="A276" s="197"/>
      <c r="B276" s="11">
        <v>45337</v>
      </c>
      <c r="C276" s="12">
        <v>0.73958333333333337</v>
      </c>
      <c r="D276" s="130">
        <v>1</v>
      </c>
      <c r="E276" s="130"/>
      <c r="F276" s="130"/>
      <c r="G276" s="130">
        <v>3</v>
      </c>
      <c r="H276" s="130">
        <v>2</v>
      </c>
      <c r="I276" s="67" t="s">
        <v>43</v>
      </c>
    </row>
    <row r="277" spans="1:10" ht="16.5" hidden="1" customHeight="1" x14ac:dyDescent="0.25">
      <c r="A277" s="197"/>
      <c r="B277" s="11">
        <v>45344</v>
      </c>
      <c r="C277" s="12">
        <v>0.78125</v>
      </c>
      <c r="D277" s="130"/>
      <c r="E277" s="130"/>
      <c r="F277" s="130">
        <v>1</v>
      </c>
      <c r="G277" s="130">
        <v>2</v>
      </c>
      <c r="H277" s="130">
        <v>2</v>
      </c>
      <c r="I277" s="67" t="s">
        <v>70</v>
      </c>
    </row>
    <row r="278" spans="1:10" ht="16.5" hidden="1" customHeight="1" thickBot="1" x14ac:dyDescent="0.3">
      <c r="A278" s="198"/>
      <c r="B278" s="16">
        <v>45351</v>
      </c>
      <c r="C278" s="17">
        <v>0.73958333333333337</v>
      </c>
      <c r="D278" s="134">
        <v>1</v>
      </c>
      <c r="E278" s="134"/>
      <c r="F278" s="134"/>
      <c r="G278" s="134">
        <v>4</v>
      </c>
      <c r="H278" s="134">
        <v>3</v>
      </c>
      <c r="I278" s="68" t="s">
        <v>62</v>
      </c>
    </row>
    <row r="279" spans="1:10" ht="21" thickBot="1" x14ac:dyDescent="0.3">
      <c r="A279" s="131" t="s">
        <v>86</v>
      </c>
      <c r="B279" s="132" t="s">
        <v>72</v>
      </c>
      <c r="C279" s="72" t="s">
        <v>30</v>
      </c>
      <c r="D279" s="141">
        <f>SUM(D256:D278)</f>
        <v>12</v>
      </c>
      <c r="E279" s="141">
        <f>SUM(E256:E278)</f>
        <v>7</v>
      </c>
      <c r="F279" s="141">
        <f>SUM(F256:F278)</f>
        <v>4</v>
      </c>
      <c r="G279" s="141">
        <f>SUM(G256:G278)</f>
        <v>95</v>
      </c>
      <c r="H279" s="141">
        <f>SUM(H256:H278)</f>
        <v>89</v>
      </c>
      <c r="I279" s="74">
        <f>SUM(D279)/SUM(E279+D279)</f>
        <v>0.63157894736842102</v>
      </c>
    </row>
    <row r="280" spans="1:10" ht="16.5" customHeight="1" x14ac:dyDescent="0.25">
      <c r="A280" s="213" t="s">
        <v>89</v>
      </c>
      <c r="B280" s="214">
        <v>45547</v>
      </c>
      <c r="C280" s="234">
        <v>0.69791666666666663</v>
      </c>
      <c r="D280" s="216">
        <v>1</v>
      </c>
      <c r="E280" s="216"/>
      <c r="F280" s="216"/>
      <c r="G280" s="216">
        <v>11</v>
      </c>
      <c r="H280" s="216">
        <v>4</v>
      </c>
      <c r="I280" s="217" t="s">
        <v>43</v>
      </c>
      <c r="J280" s="236"/>
    </row>
    <row r="281" spans="1:10" ht="16.5" customHeight="1" x14ac:dyDescent="0.25">
      <c r="A281" s="218"/>
      <c r="B281" s="210">
        <v>45554</v>
      </c>
      <c r="C281" s="233">
        <v>0.69791666666666663</v>
      </c>
      <c r="D281" s="212">
        <v>1</v>
      </c>
      <c r="E281" s="212"/>
      <c r="F281" s="212"/>
      <c r="G281" s="212">
        <v>5</v>
      </c>
      <c r="H281" s="212">
        <v>1</v>
      </c>
      <c r="I281" s="219" t="s">
        <v>35</v>
      </c>
      <c r="J281" s="236"/>
    </row>
    <row r="282" spans="1:10" ht="16.5" customHeight="1" x14ac:dyDescent="0.25">
      <c r="A282" s="218"/>
      <c r="B282" s="210">
        <v>45561</v>
      </c>
      <c r="C282" s="233">
        <v>0.73958333333333337</v>
      </c>
      <c r="D282" s="212"/>
      <c r="E282" s="212"/>
      <c r="F282" s="212">
        <v>1</v>
      </c>
      <c r="G282" s="212">
        <v>7</v>
      </c>
      <c r="H282" s="212">
        <v>7</v>
      </c>
      <c r="I282" s="219" t="s">
        <v>62</v>
      </c>
      <c r="J282" s="236"/>
    </row>
    <row r="283" spans="1:10" ht="16.5" customHeight="1" x14ac:dyDescent="0.25">
      <c r="A283" s="218"/>
      <c r="B283" s="210">
        <v>45568</v>
      </c>
      <c r="C283" s="233">
        <v>0.78125</v>
      </c>
      <c r="D283" s="212"/>
      <c r="E283" s="212">
        <v>1</v>
      </c>
      <c r="F283" s="212"/>
      <c r="G283" s="212">
        <v>3</v>
      </c>
      <c r="H283" s="212">
        <v>6</v>
      </c>
      <c r="I283" s="219" t="s">
        <v>90</v>
      </c>
      <c r="J283" s="236"/>
    </row>
    <row r="284" spans="1:10" ht="16.5" customHeight="1" x14ac:dyDescent="0.25">
      <c r="A284" s="218"/>
      <c r="B284" s="210">
        <v>45575</v>
      </c>
      <c r="C284" s="233">
        <v>0.69791666666666663</v>
      </c>
      <c r="D284" s="212">
        <v>1</v>
      </c>
      <c r="E284" s="212"/>
      <c r="F284" s="212"/>
      <c r="G284" s="212">
        <v>4</v>
      </c>
      <c r="H284" s="212">
        <v>2</v>
      </c>
      <c r="I284" s="219" t="s">
        <v>91</v>
      </c>
      <c r="J284" s="236"/>
    </row>
    <row r="285" spans="1:10" ht="16.5" customHeight="1" x14ac:dyDescent="0.25">
      <c r="A285" s="218"/>
      <c r="B285" s="210">
        <v>45582</v>
      </c>
      <c r="C285" s="233">
        <v>0.73958333333333337</v>
      </c>
      <c r="D285" s="212"/>
      <c r="E285" s="212">
        <v>1</v>
      </c>
      <c r="F285" s="212"/>
      <c r="G285" s="212">
        <v>3</v>
      </c>
      <c r="H285" s="212">
        <v>5</v>
      </c>
      <c r="I285" s="219" t="s">
        <v>43</v>
      </c>
      <c r="J285" s="236"/>
    </row>
    <row r="286" spans="1:10" ht="16.5" customHeight="1" x14ac:dyDescent="0.25">
      <c r="A286" s="218"/>
      <c r="B286" s="210">
        <v>45589</v>
      </c>
      <c r="C286" s="233">
        <v>0.73958333333333337</v>
      </c>
      <c r="D286" s="212">
        <v>1</v>
      </c>
      <c r="E286" s="212"/>
      <c r="F286" s="212"/>
      <c r="G286" s="212">
        <v>4</v>
      </c>
      <c r="H286" s="212">
        <v>1</v>
      </c>
      <c r="I286" s="219" t="s">
        <v>35</v>
      </c>
      <c r="J286" s="236"/>
    </row>
    <row r="287" spans="1:10" ht="16.5" customHeight="1" x14ac:dyDescent="0.25">
      <c r="A287" s="218"/>
      <c r="B287" s="210">
        <v>45596</v>
      </c>
      <c r="C287" s="233">
        <v>0.78125</v>
      </c>
      <c r="D287" s="212">
        <v>1</v>
      </c>
      <c r="E287" s="212"/>
      <c r="F287" s="212"/>
      <c r="G287" s="212">
        <v>4</v>
      </c>
      <c r="H287" s="212">
        <v>1</v>
      </c>
      <c r="I287" s="219" t="s">
        <v>62</v>
      </c>
      <c r="J287" s="236"/>
    </row>
    <row r="288" spans="1:10" ht="16.5" customHeight="1" x14ac:dyDescent="0.25">
      <c r="A288" s="218"/>
      <c r="B288" s="210">
        <v>45603</v>
      </c>
      <c r="C288" s="233">
        <v>0.69791666666666663</v>
      </c>
      <c r="D288" s="212"/>
      <c r="E288" s="212"/>
      <c r="F288" s="212">
        <v>1</v>
      </c>
      <c r="G288" s="212">
        <v>5</v>
      </c>
      <c r="H288" s="212">
        <v>5</v>
      </c>
      <c r="I288" s="219" t="s">
        <v>90</v>
      </c>
      <c r="J288" s="236"/>
    </row>
    <row r="289" spans="1:10" ht="16.5" customHeight="1" x14ac:dyDescent="0.25">
      <c r="A289" s="218"/>
      <c r="B289" s="210">
        <v>45610</v>
      </c>
      <c r="C289" s="233">
        <v>0.78125</v>
      </c>
      <c r="D289" s="212">
        <v>1</v>
      </c>
      <c r="E289" s="212"/>
      <c r="F289" s="212"/>
      <c r="G289" s="212">
        <v>6</v>
      </c>
      <c r="H289" s="212">
        <v>4</v>
      </c>
      <c r="I289" s="219" t="s">
        <v>91</v>
      </c>
      <c r="J289" s="236"/>
    </row>
    <row r="290" spans="1:10" ht="16.5" customHeight="1" x14ac:dyDescent="0.25">
      <c r="A290" s="218"/>
      <c r="B290" s="210">
        <v>45617</v>
      </c>
      <c r="C290" s="233">
        <v>0.78125</v>
      </c>
      <c r="D290" s="212">
        <v>1</v>
      </c>
      <c r="E290" s="212"/>
      <c r="F290" s="212"/>
      <c r="G290" s="212">
        <v>4</v>
      </c>
      <c r="H290" s="212">
        <v>3</v>
      </c>
      <c r="I290" s="219" t="s">
        <v>43</v>
      </c>
      <c r="J290" s="236"/>
    </row>
    <row r="291" spans="1:10" ht="16.5" customHeight="1" x14ac:dyDescent="0.25">
      <c r="A291" s="218"/>
      <c r="B291" s="210">
        <v>45624</v>
      </c>
      <c r="C291" s="233">
        <v>0.78125</v>
      </c>
      <c r="D291" s="212"/>
      <c r="E291" s="212">
        <v>1</v>
      </c>
      <c r="F291" s="212"/>
      <c r="G291" s="212">
        <v>2</v>
      </c>
      <c r="H291" s="212">
        <v>5</v>
      </c>
      <c r="I291" s="219" t="s">
        <v>35</v>
      </c>
      <c r="J291" s="236"/>
    </row>
    <row r="292" spans="1:10" ht="16.5" customHeight="1" x14ac:dyDescent="0.25">
      <c r="A292" s="218"/>
      <c r="B292" s="210">
        <v>45631</v>
      </c>
      <c r="C292" s="233">
        <v>0.69791666666666663</v>
      </c>
      <c r="D292" s="212">
        <v>1</v>
      </c>
      <c r="E292" s="212"/>
      <c r="F292" s="212"/>
      <c r="G292" s="212">
        <v>6</v>
      </c>
      <c r="H292" s="212">
        <v>2</v>
      </c>
      <c r="I292" s="219" t="s">
        <v>62</v>
      </c>
      <c r="J292" s="236"/>
    </row>
    <row r="293" spans="1:10" ht="16.5" customHeight="1" x14ac:dyDescent="0.25">
      <c r="A293" s="218"/>
      <c r="B293" s="210">
        <v>45638</v>
      </c>
      <c r="C293" s="233">
        <v>0.73958333333333337</v>
      </c>
      <c r="D293" s="212"/>
      <c r="E293" s="212"/>
      <c r="F293" s="212">
        <v>1</v>
      </c>
      <c r="G293" s="212">
        <v>5</v>
      </c>
      <c r="H293" s="212">
        <v>5</v>
      </c>
      <c r="I293" s="219" t="s">
        <v>90</v>
      </c>
      <c r="J293" s="236"/>
    </row>
    <row r="294" spans="1:10" ht="16.5" customHeight="1" x14ac:dyDescent="0.25">
      <c r="A294" s="218"/>
      <c r="B294" s="210">
        <v>45645</v>
      </c>
      <c r="C294" s="233">
        <v>0.69791666666666663</v>
      </c>
      <c r="D294" s="212">
        <v>1</v>
      </c>
      <c r="E294" s="212"/>
      <c r="F294" s="212"/>
      <c r="G294" s="212">
        <v>5</v>
      </c>
      <c r="H294" s="212">
        <v>2</v>
      </c>
      <c r="I294" s="219" t="s">
        <v>91</v>
      </c>
      <c r="J294" s="236"/>
    </row>
    <row r="295" spans="1:10" ht="16.5" customHeight="1" x14ac:dyDescent="0.25">
      <c r="A295" s="218"/>
      <c r="B295" s="210">
        <v>45666</v>
      </c>
      <c r="C295" s="233">
        <v>0.69791666666666663</v>
      </c>
      <c r="D295" s="212">
        <v>1</v>
      </c>
      <c r="E295" s="212"/>
      <c r="F295" s="212"/>
      <c r="G295" s="212">
        <v>4</v>
      </c>
      <c r="H295" s="212">
        <v>2</v>
      </c>
      <c r="I295" s="219" t="s">
        <v>43</v>
      </c>
      <c r="J295" s="236"/>
    </row>
    <row r="296" spans="1:10" ht="16.5" customHeight="1" x14ac:dyDescent="0.25">
      <c r="A296" s="218"/>
      <c r="B296" s="210">
        <v>45673</v>
      </c>
      <c r="C296" s="233">
        <v>0.69791666666666663</v>
      </c>
      <c r="D296" s="212"/>
      <c r="E296" s="212">
        <v>1</v>
      </c>
      <c r="F296" s="212"/>
      <c r="G296" s="212">
        <v>1</v>
      </c>
      <c r="H296" s="212">
        <v>7</v>
      </c>
      <c r="I296" s="219" t="s">
        <v>35</v>
      </c>
      <c r="J296" s="236"/>
    </row>
    <row r="297" spans="1:10" ht="16.5" customHeight="1" x14ac:dyDescent="0.25">
      <c r="A297" s="218"/>
      <c r="B297" s="210">
        <v>45680</v>
      </c>
      <c r="C297" s="233">
        <v>0.73958333333333337</v>
      </c>
      <c r="D297" s="212"/>
      <c r="E297" s="212">
        <v>1</v>
      </c>
      <c r="F297" s="212"/>
      <c r="G297" s="212">
        <v>3</v>
      </c>
      <c r="H297" s="212">
        <v>7</v>
      </c>
      <c r="I297" s="219" t="s">
        <v>62</v>
      </c>
      <c r="J297" s="236"/>
    </row>
    <row r="298" spans="1:10" ht="16.5" customHeight="1" x14ac:dyDescent="0.25">
      <c r="A298" s="218"/>
      <c r="B298" s="210">
        <v>45687</v>
      </c>
      <c r="C298" s="233">
        <v>0.78125</v>
      </c>
      <c r="D298" s="212"/>
      <c r="E298" s="212">
        <v>1</v>
      </c>
      <c r="F298" s="212"/>
      <c r="G298" s="212">
        <v>4</v>
      </c>
      <c r="H298" s="212">
        <v>5</v>
      </c>
      <c r="I298" s="219" t="s">
        <v>90</v>
      </c>
      <c r="J298" s="236"/>
    </row>
    <row r="299" spans="1:10" ht="16.5" customHeight="1" x14ac:dyDescent="0.25">
      <c r="A299" s="218"/>
      <c r="B299" s="210">
        <v>45694</v>
      </c>
      <c r="C299" s="233">
        <v>0.73958333333333337</v>
      </c>
      <c r="D299" s="212">
        <v>1</v>
      </c>
      <c r="E299" s="212"/>
      <c r="F299" s="212"/>
      <c r="G299" s="212">
        <v>5</v>
      </c>
      <c r="H299" s="212">
        <v>2</v>
      </c>
      <c r="I299" s="219" t="s">
        <v>91</v>
      </c>
      <c r="J299" s="236"/>
    </row>
    <row r="300" spans="1:10" ht="16.5" customHeight="1" x14ac:dyDescent="0.25">
      <c r="A300" s="218"/>
      <c r="B300" s="210">
        <v>45701</v>
      </c>
      <c r="C300" s="233">
        <v>0.73958333333333337</v>
      </c>
      <c r="D300" s="212"/>
      <c r="E300" s="212"/>
      <c r="F300" s="212">
        <v>1</v>
      </c>
      <c r="G300" s="212">
        <v>3</v>
      </c>
      <c r="H300" s="212">
        <v>3</v>
      </c>
      <c r="I300" s="219" t="s">
        <v>43</v>
      </c>
      <c r="J300" s="236"/>
    </row>
    <row r="301" spans="1:10" ht="16.5" customHeight="1" x14ac:dyDescent="0.25">
      <c r="A301" s="218"/>
      <c r="B301" s="210">
        <v>45708</v>
      </c>
      <c r="C301" s="233">
        <v>0.78125</v>
      </c>
      <c r="D301" s="212"/>
      <c r="E301" s="212">
        <v>1</v>
      </c>
      <c r="F301" s="212"/>
      <c r="G301" s="212">
        <v>4</v>
      </c>
      <c r="H301" s="212">
        <v>6</v>
      </c>
      <c r="I301" s="219" t="s">
        <v>35</v>
      </c>
      <c r="J301" s="236"/>
    </row>
    <row r="302" spans="1:10" ht="17.25" customHeight="1" thickBot="1" x14ac:dyDescent="0.3">
      <c r="A302" s="220"/>
      <c r="B302" s="221">
        <v>45715</v>
      </c>
      <c r="C302" s="235">
        <v>0.73958333333333337</v>
      </c>
      <c r="D302" s="222"/>
      <c r="E302" s="222">
        <v>1</v>
      </c>
      <c r="F302" s="222"/>
      <c r="G302" s="222">
        <v>1</v>
      </c>
      <c r="H302" s="222">
        <v>2</v>
      </c>
      <c r="I302" s="223" t="s">
        <v>62</v>
      </c>
      <c r="J302" s="236"/>
    </row>
    <row r="303" spans="1:10" ht="20.25" x14ac:dyDescent="0.25">
      <c r="A303" s="131" t="s">
        <v>89</v>
      </c>
      <c r="B303" s="132" t="s">
        <v>72</v>
      </c>
      <c r="C303" s="72" t="s">
        <v>30</v>
      </c>
      <c r="D303" s="141">
        <f>SUM(D280:D302)</f>
        <v>11</v>
      </c>
      <c r="E303" s="141">
        <f>SUM(E280:E302)</f>
        <v>8</v>
      </c>
      <c r="F303" s="141">
        <f>SUM(F280:F302)</f>
        <v>4</v>
      </c>
      <c r="G303" s="141">
        <f>SUM(G280:G302)</f>
        <v>99</v>
      </c>
      <c r="H303" s="141">
        <f>SUM(H280:H302)</f>
        <v>87</v>
      </c>
      <c r="I303" s="74">
        <f>SUM(D303)/SUM(E303+D303)</f>
        <v>0.57894736842105265</v>
      </c>
    </row>
    <row r="304" spans="1:10" ht="21" thickBot="1" x14ac:dyDescent="0.3">
      <c r="A304" s="38"/>
      <c r="B304" s="39"/>
      <c r="C304" s="40"/>
      <c r="D304" s="41" t="s">
        <v>0</v>
      </c>
      <c r="E304" s="41" t="s">
        <v>1</v>
      </c>
      <c r="F304" s="41" t="s">
        <v>2</v>
      </c>
      <c r="G304" s="41" t="s">
        <v>3</v>
      </c>
      <c r="H304" s="41" t="s">
        <v>4</v>
      </c>
      <c r="I304" s="42" t="s">
        <v>16</v>
      </c>
    </row>
    <row r="305" spans="1:9" ht="20.25" x14ac:dyDescent="0.25">
      <c r="A305" s="179" t="s">
        <v>6</v>
      </c>
      <c r="B305" s="181" t="s">
        <v>51</v>
      </c>
      <c r="C305" s="43" t="s">
        <v>30</v>
      </c>
      <c r="D305" s="75">
        <f>SUM(D215+D191+D167+D143+D120+D97+D73+D49+D25+D255+D234+D279+D303)</f>
        <v>113</v>
      </c>
      <c r="E305" s="75">
        <f>SUM(E215+E191+E167+E143+E120+E97+E73+E49+E25+E255+E234+E279+E303)</f>
        <v>139</v>
      </c>
      <c r="F305" s="75">
        <f>SUM(F215+F191+F167+F143+F120+F97+F73+F49+F25+F255+F234+F279+F303)</f>
        <v>37</v>
      </c>
      <c r="G305" s="75">
        <f>SUM(G215+G191+G167+G143+G120+G97+G73+G49+G25+G255+G234+G279+G303)</f>
        <v>1255</v>
      </c>
      <c r="H305" s="75">
        <f>SUM(H215+H191+H167+H143+H120+H97+H73+H49+H25+H255+H234+H279+H303)</f>
        <v>1384</v>
      </c>
      <c r="I305" s="45">
        <f>SUM(D305)/SUM(E305+D305)</f>
        <v>0.44841269841269843</v>
      </c>
    </row>
    <row r="306" spans="1:9" ht="20.25" x14ac:dyDescent="0.25">
      <c r="A306" s="180"/>
      <c r="B306" s="182"/>
      <c r="C306" s="61" t="s">
        <v>49</v>
      </c>
      <c r="D306" s="62">
        <f>SUM(D305/13)</f>
        <v>8.6923076923076916</v>
      </c>
      <c r="E306" s="62">
        <f>SUM(E305/13)</f>
        <v>10.692307692307692</v>
      </c>
      <c r="F306" s="62">
        <f>SUM(F305/13)</f>
        <v>2.8461538461538463</v>
      </c>
      <c r="G306" s="62">
        <f>SUM(G305/13)</f>
        <v>96.538461538461533</v>
      </c>
      <c r="H306" s="62">
        <f>SUM(H305/13)</f>
        <v>106.46153846153847</v>
      </c>
      <c r="I306" s="63">
        <f>SUM(D306)/SUM(E306+D306)</f>
        <v>0.44841269841269843</v>
      </c>
    </row>
    <row r="307" spans="1:9" ht="21" thickBot="1" x14ac:dyDescent="0.3">
      <c r="A307" s="38"/>
      <c r="B307" s="39"/>
      <c r="C307" s="40" t="s">
        <v>16</v>
      </c>
      <c r="D307" s="41" t="s">
        <v>0</v>
      </c>
      <c r="E307" s="41" t="s">
        <v>1</v>
      </c>
      <c r="F307" s="41" t="s">
        <v>2</v>
      </c>
      <c r="G307" s="41" t="s">
        <v>3</v>
      </c>
      <c r="H307" s="41" t="s">
        <v>4</v>
      </c>
      <c r="I307" s="42" t="s">
        <v>23</v>
      </c>
    </row>
    <row r="308" spans="1:9" ht="16.5" customHeight="1" x14ac:dyDescent="0.25">
      <c r="A308" s="204" t="s">
        <v>6</v>
      </c>
      <c r="B308" s="207" t="s">
        <v>60</v>
      </c>
      <c r="C308" s="64">
        <f>SUM(D308)/SUM(D308:E308)</f>
        <v>0.33333333333333331</v>
      </c>
      <c r="D308" s="143">
        <f>SUM(D254+D249+D244+D239+D260+D265+D270+D275)</f>
        <v>2</v>
      </c>
      <c r="E308" s="143">
        <f t="shared" ref="E308:H308" si="0">SUM(E254+E249+E244+E239+E260+E265+E270+E275)</f>
        <v>4</v>
      </c>
      <c r="F308" s="143">
        <f t="shared" si="0"/>
        <v>2</v>
      </c>
      <c r="G308" s="143">
        <f t="shared" si="0"/>
        <v>24</v>
      </c>
      <c r="H308" s="143">
        <f t="shared" si="0"/>
        <v>32</v>
      </c>
      <c r="I308" s="144" t="s">
        <v>75</v>
      </c>
    </row>
    <row r="309" spans="1:9" ht="16.5" customHeight="1" x14ac:dyDescent="0.25">
      <c r="A309" s="205"/>
      <c r="B309" s="208"/>
      <c r="C309" s="65">
        <f>SUM(D309)/SUM(D309:E309)</f>
        <v>0.33333333333333331</v>
      </c>
      <c r="D309" s="130">
        <f>SUM(D124+D129+D138+D147+D152+D157+D162)</f>
        <v>2</v>
      </c>
      <c r="E309" s="130">
        <f>SUM(E124+E129+E138+E147+E152+E157+E162)</f>
        <v>4</v>
      </c>
      <c r="F309" s="130">
        <f>SUM(F124+F129+F138+F147+F152+F157+F162)</f>
        <v>1</v>
      </c>
      <c r="G309" s="130">
        <f>SUM(G124+G129+G138+G147+G152+G157+G162)</f>
        <v>29</v>
      </c>
      <c r="H309" s="130">
        <f>SUM(H124+H129+H138+H147+H152+H157+H162)</f>
        <v>37</v>
      </c>
      <c r="I309" s="15" t="s">
        <v>48</v>
      </c>
    </row>
    <row r="310" spans="1:9" ht="16.5" customHeight="1" x14ac:dyDescent="0.25">
      <c r="A310" s="205"/>
      <c r="B310" s="208"/>
      <c r="C310" s="65">
        <f t="shared" ref="C310:C325" si="1">SUM(D310)/SUM(D310:E310)</f>
        <v>0.375</v>
      </c>
      <c r="D310" s="130">
        <f>SUM(D2+D7+D12+D17+D22+D26+D31+D36+D41+D46+D50+D55+D60+D65+D70+D74+D79+D84+D88+D93+D98+D102+D107+D117+D121+D126+D131+D135+D140+D144+D149+D154+D159+D164)</f>
        <v>12</v>
      </c>
      <c r="E310" s="130">
        <f t="shared" ref="E310:H310" si="2">SUM(E2+E7+E12+E17+E22+E26+E31+E36+E41+E46+E50+E55+E60+E65+E70+E74+E79+E84+E88+E93+E98+E102+E107+E117+E121+E126+E131+E135+E140+E144+E149+E154+E159+E164)</f>
        <v>20</v>
      </c>
      <c r="F310" s="130">
        <f t="shared" si="2"/>
        <v>2</v>
      </c>
      <c r="G310" s="130">
        <f t="shared" si="2"/>
        <v>131</v>
      </c>
      <c r="H310" s="130">
        <f t="shared" si="2"/>
        <v>167</v>
      </c>
      <c r="I310" s="15" t="s">
        <v>28</v>
      </c>
    </row>
    <row r="311" spans="1:9" ht="16.5" customHeight="1" x14ac:dyDescent="0.25">
      <c r="A311" s="205"/>
      <c r="B311" s="208"/>
      <c r="C311" s="65">
        <f t="shared" si="1"/>
        <v>0.38461538461538464</v>
      </c>
      <c r="D311" s="130">
        <f>SUM(D125+D130+D134+D139+D148+D153+D158+D163+D172+D177+D182+D187+D196+D201+D206+D211)</f>
        <v>5</v>
      </c>
      <c r="E311" s="130">
        <f>SUM(E125+E130+E134+E139+E148+E153+E158+E163+E172+E177+E182+E187+E196+E201+E206+E211)</f>
        <v>8</v>
      </c>
      <c r="F311" s="130">
        <f>SUM(F125+F130+F134+F139+F148+F153+F158+F163+F172+F177+F182+F187+F196+F201+F206+F211)</f>
        <v>3</v>
      </c>
      <c r="G311" s="130">
        <f>SUM(G125+G130+G134+G139+G148+G153+G158+G163+G172+G177+G182+G187+G196+G201+G206+G211)</f>
        <v>80</v>
      </c>
      <c r="H311" s="130">
        <f>SUM(H125+H130+H134+H139+H148+H153+H158+H163+H172+H177+H182+H187+H196+H201+H206+H211)</f>
        <v>95</v>
      </c>
      <c r="I311" s="15" t="s">
        <v>39</v>
      </c>
    </row>
    <row r="312" spans="1:9" ht="16.5" customHeight="1" x14ac:dyDescent="0.25">
      <c r="A312" s="205"/>
      <c r="B312" s="208"/>
      <c r="C312" s="65">
        <f t="shared" si="1"/>
        <v>0</v>
      </c>
      <c r="D312" s="130">
        <f>SUM(D283+D288+D293+D298)</f>
        <v>0</v>
      </c>
      <c r="E312" s="130">
        <f>SUM(E283+E288+E293+E298)</f>
        <v>2</v>
      </c>
      <c r="F312" s="130">
        <f>SUM(F283+F288+F293+F298)</f>
        <v>2</v>
      </c>
      <c r="G312" s="130">
        <f>SUM(G283+G288+G293+G298)</f>
        <v>17</v>
      </c>
      <c r="H312" s="130">
        <f>SUM(H283+H288+H293+H298)</f>
        <v>21</v>
      </c>
      <c r="I312" s="15" t="s">
        <v>90</v>
      </c>
    </row>
    <row r="313" spans="1:9" ht="16.5" customHeight="1" x14ac:dyDescent="0.25">
      <c r="A313" s="205"/>
      <c r="B313" s="208"/>
      <c r="C313" s="65">
        <f t="shared" si="1"/>
        <v>0.47619047619047616</v>
      </c>
      <c r="D313" s="130">
        <f>SUM(D4+D9+D14+D19+D24+D28+D33+D38+D43+D48+D52+D57+D62+D67+D72+D76+D81+D86+D90+D95+D104+D109+D112+D114+D119)</f>
        <v>10</v>
      </c>
      <c r="E313" s="130">
        <f t="shared" ref="E313:H313" si="3">SUM(E4+E9+E14+E19+E24+E28+E33+E38+E43+E48+E52+E57+E62+E67+E72+E76+E81+E86+E90+E95+E104+E109+E112+E114+E119)</f>
        <v>11</v>
      </c>
      <c r="F313" s="130">
        <f t="shared" si="3"/>
        <v>4</v>
      </c>
      <c r="G313" s="130">
        <f t="shared" si="3"/>
        <v>108</v>
      </c>
      <c r="H313" s="130">
        <f t="shared" si="3"/>
        <v>108</v>
      </c>
      <c r="I313" s="15" t="s">
        <v>25</v>
      </c>
    </row>
    <row r="314" spans="1:9" ht="16.5" customHeight="1" x14ac:dyDescent="0.25">
      <c r="A314" s="205"/>
      <c r="B314" s="208"/>
      <c r="C314" s="65">
        <f t="shared" si="1"/>
        <v>0.375</v>
      </c>
      <c r="D314" s="130">
        <f>SUM(D6+D11+D16+D21+D30+D35+D40+D45)</f>
        <v>3</v>
      </c>
      <c r="E314" s="130">
        <f t="shared" ref="E314:H314" si="4">SUM(E6+E11+E16+E21+E30+E35+E40+E45)</f>
        <v>5</v>
      </c>
      <c r="F314" s="130">
        <f t="shared" si="4"/>
        <v>0</v>
      </c>
      <c r="G314" s="130">
        <f t="shared" si="4"/>
        <v>29</v>
      </c>
      <c r="H314" s="130">
        <f t="shared" si="4"/>
        <v>40</v>
      </c>
      <c r="I314" s="15" t="s">
        <v>27</v>
      </c>
    </row>
    <row r="315" spans="1:9" ht="16.5" customHeight="1" x14ac:dyDescent="0.25">
      <c r="A315" s="205"/>
      <c r="B315" s="208"/>
      <c r="C315" s="65">
        <f t="shared" si="1"/>
        <v>0.4</v>
      </c>
      <c r="D315" s="130">
        <f>SUM(D171+D176+D181+D186+D195+D200+D205+D210+D253+D248+D243+D238+D259+D264+D269+D274)</f>
        <v>6</v>
      </c>
      <c r="E315" s="130">
        <f t="shared" ref="E315:H315" si="5">SUM(E171+E176+E181+E186+E195+E200+E205+E210+E253+E248+E243+E238+E259+E264+E269+E274)</f>
        <v>9</v>
      </c>
      <c r="F315" s="130">
        <f t="shared" si="5"/>
        <v>1</v>
      </c>
      <c r="G315" s="130">
        <f t="shared" si="5"/>
        <v>83</v>
      </c>
      <c r="H315" s="130">
        <f t="shared" si="5"/>
        <v>99</v>
      </c>
      <c r="I315" s="15" t="s">
        <v>50</v>
      </c>
    </row>
    <row r="316" spans="1:9" ht="16.5" customHeight="1" x14ac:dyDescent="0.25">
      <c r="A316" s="205"/>
      <c r="B316" s="208"/>
      <c r="C316" s="65">
        <f t="shared" si="1"/>
        <v>0.45454545454545453</v>
      </c>
      <c r="D316" s="130">
        <f>SUM(D53+D58+D63+D68+D77+D82+D91+D96+D100+D105+D110+D115)</f>
        <v>5</v>
      </c>
      <c r="E316" s="130">
        <f t="shared" ref="E316:H316" si="6">SUM(E53+E58+E63+E68+E77+E82+E91+E96+E100+E105+E110+E115)</f>
        <v>6</v>
      </c>
      <c r="F316" s="130">
        <f t="shared" si="6"/>
        <v>1</v>
      </c>
      <c r="G316" s="130">
        <f t="shared" si="6"/>
        <v>54</v>
      </c>
      <c r="H316" s="130">
        <f t="shared" si="6"/>
        <v>70</v>
      </c>
      <c r="I316" s="15" t="s">
        <v>34</v>
      </c>
    </row>
    <row r="317" spans="1:9" ht="16.5" customHeight="1" x14ac:dyDescent="0.25">
      <c r="A317" s="205"/>
      <c r="B317" s="208"/>
      <c r="C317" s="65">
        <f t="shared" si="1"/>
        <v>0.52</v>
      </c>
      <c r="D317" s="130">
        <f>SUM(D51+D56+D61+D66+D71+D75+D80+D85+D89+D94+D99+D103+D108+D113+D118+D122+D127+D132+D136+D141+D145+D150+D155+D160+D165+D281+D286+D291+D296+D301)</f>
        <v>13</v>
      </c>
      <c r="E317" s="130">
        <f>SUM(E51+E56+E61+E66+E71+E75+E80+E85+E89+E94+E99+E103+E108+E113+E118+E122+E127+E132+E136+E141+E145+E150+E155+E160+E165+E281+E286+E291+E296+E301)</f>
        <v>12</v>
      </c>
      <c r="F317" s="130">
        <f>SUM(F51+F56+F61+F66+F71+F75+F80+F85+F89+F94+F99+F103+F108+F113+F118+F122+F127+F132+F136+F141+F145+F150+F155+F160+F165+F281+F286+F291+F296+F301)</f>
        <v>5</v>
      </c>
      <c r="G317" s="130">
        <f>SUM(G51+G56+G61+G66+G71+G75+G80+G85+G89+G94+G99+G103+G108+G113+G118+G122+G127+G132+G136+G141+G145+G150+G155+G160+G165+G281+G286+G291+G296+G301)</f>
        <v>117</v>
      </c>
      <c r="H317" s="130">
        <f>SUM(H51+H56+H61+H66+H71+H75+H80+H85+H89+H94+H99+H103+H108+H113+H118+H122+H127+H132+H136+H141+H145+H150+H155+H160+H165+H281+H286+H291+H296+H301)</f>
        <v>118</v>
      </c>
      <c r="I317" s="15" t="s">
        <v>35</v>
      </c>
    </row>
    <row r="318" spans="1:9" ht="16.5" customHeight="1" x14ac:dyDescent="0.25">
      <c r="A318" s="205"/>
      <c r="B318" s="208"/>
      <c r="C318" s="65">
        <f t="shared" si="1"/>
        <v>0.75</v>
      </c>
      <c r="D318" s="130">
        <f>SUM(D5+D10+D15+D20+D29+D34+D39+D44)</f>
        <v>6</v>
      </c>
      <c r="E318" s="130">
        <f t="shared" ref="E318:H318" si="7">SUM(E5+E10+E15+E20+E29+E34+E39+E44)</f>
        <v>2</v>
      </c>
      <c r="F318" s="130">
        <f t="shared" si="7"/>
        <v>0</v>
      </c>
      <c r="G318" s="130">
        <f t="shared" si="7"/>
        <v>49</v>
      </c>
      <c r="H318" s="130">
        <f t="shared" si="7"/>
        <v>32</v>
      </c>
      <c r="I318" s="15" t="s">
        <v>29</v>
      </c>
    </row>
    <row r="319" spans="1:9" ht="16.5" customHeight="1" x14ac:dyDescent="0.25">
      <c r="A319" s="205"/>
      <c r="B319" s="208"/>
      <c r="C319" s="65">
        <f t="shared" si="1"/>
        <v>0.5</v>
      </c>
      <c r="D319" s="130">
        <f>SUM(D251+D246+D241+D236+D257+D262+D267+D272+D277)</f>
        <v>3</v>
      </c>
      <c r="E319" s="130">
        <f t="shared" ref="E319:H319" si="8">SUM(E251+E246+E241+E236+E257+E262+E267+E272+E277)</f>
        <v>3</v>
      </c>
      <c r="F319" s="130">
        <f t="shared" si="8"/>
        <v>3</v>
      </c>
      <c r="G319" s="130">
        <f t="shared" si="8"/>
        <v>34</v>
      </c>
      <c r="H319" s="130">
        <f t="shared" si="8"/>
        <v>35</v>
      </c>
      <c r="I319" s="15" t="s">
        <v>70</v>
      </c>
    </row>
    <row r="320" spans="1:9" ht="16.5" customHeight="1" x14ac:dyDescent="0.25">
      <c r="A320" s="205"/>
      <c r="B320" s="208"/>
      <c r="C320" s="65">
        <f t="shared" si="1"/>
        <v>0.6</v>
      </c>
      <c r="D320" s="130">
        <f>SUM(D169+D174+D179+D184+D189+D193+D198+D203+D208+D213+D216+D219+D222+D228+D225+D231)</f>
        <v>9</v>
      </c>
      <c r="E320" s="130">
        <f>SUM(E169+E174+E179+E184+E189+E193+E198+E203+E208+E213+E216+E219+E222+E228+E225+E231)</f>
        <v>6</v>
      </c>
      <c r="F320" s="130">
        <f>SUM(F169+F174+F179+F184+F189+F193+F198+F203+F208+F213+F216+F219+F222+F228+F225+F231)</f>
        <v>1</v>
      </c>
      <c r="G320" s="130">
        <f>SUM(G169+G174+G179+G184+G189+G193+G198+G203+G208+G213+G216+G219+G222+G228+G225+G231)</f>
        <v>104</v>
      </c>
      <c r="H320" s="130">
        <f>SUM(H169+H174+H179+H184+H189+H193+H198+H203+H208+H213+H216+H219+H222+H228+H225+H231)</f>
        <v>97</v>
      </c>
      <c r="I320" s="15" t="s">
        <v>45</v>
      </c>
    </row>
    <row r="321" spans="1:9" ht="16.5" customHeight="1" x14ac:dyDescent="0.25">
      <c r="A321" s="205"/>
      <c r="B321" s="208"/>
      <c r="C321" s="65">
        <f t="shared" si="1"/>
        <v>0.51851851851851849</v>
      </c>
      <c r="D321" s="130">
        <f>SUM(D168+D173+D178+D183+D188+D192+D197+D202+D207+D212+D218+D221+D224+D227+D230+D233+D250+D245+D240+D235+D256+D261+D266+D271+D276+D280+D285+D290+D295+D300)</f>
        <v>14</v>
      </c>
      <c r="E321" s="130">
        <f>SUM(E168+E173+E178+E183+E188+E192+E197+E202+E207+E212+E218+E221+E224+E227+E230+E233+E250+E245+E240+E235+E256+E261+E266+E271+E276+E280+E285+E290+E295+E300)</f>
        <v>13</v>
      </c>
      <c r="F321" s="130">
        <f>SUM(F168+F173+F178+F183+F188+F192+F197+F202+F207+F212+F218+F221+F224+F227+F230+F233+F250+F245+F240+F235+F256+F261+F266+F271+F276+F280+F285+F290+F295+F300)</f>
        <v>3</v>
      </c>
      <c r="G321" s="130">
        <f>SUM(G168+G173+G178+G183+G188+G192+G197+G202+G207+G212+G218+G221+G224+G227+G230+G233+G250+G245+G240+G235+G256+G261+G266+G271+G276+G280+G285+G290+G295+G300)</f>
        <v>135</v>
      </c>
      <c r="H321" s="130">
        <f>SUM(H168+H173+H178+H183+H188+H192+H197+H202+H207+H212+H218+H221+H224+H227+H230+H233+H250+H245+H240+H235+H256+H261+H266+H271+H276+H280+H285+H290+H295+H300)</f>
        <v>129</v>
      </c>
      <c r="I321" s="15" t="s">
        <v>43</v>
      </c>
    </row>
    <row r="322" spans="1:9" ht="16.5" customHeight="1" x14ac:dyDescent="0.25">
      <c r="A322" s="205"/>
      <c r="B322" s="208"/>
      <c r="C322" s="65">
        <f t="shared" si="1"/>
        <v>0.6</v>
      </c>
      <c r="D322" s="130">
        <f>SUM(D3+D8+D13+D18+D23+D27+D32+D37+D42+D47)</f>
        <v>6</v>
      </c>
      <c r="E322" s="130">
        <f t="shared" ref="E322:H322" si="9">SUM(E3+E8+E13+E18+E23+E27+E32+E37+E42+E47)</f>
        <v>4</v>
      </c>
      <c r="F322" s="130">
        <f t="shared" si="9"/>
        <v>0</v>
      </c>
      <c r="G322" s="130">
        <f t="shared" si="9"/>
        <v>45</v>
      </c>
      <c r="H322" s="130">
        <f t="shared" si="9"/>
        <v>36</v>
      </c>
      <c r="I322" s="15" t="s">
        <v>93</v>
      </c>
    </row>
    <row r="323" spans="1:9" ht="16.5" customHeight="1" x14ac:dyDescent="0.25">
      <c r="A323" s="205"/>
      <c r="B323" s="208"/>
      <c r="C323" s="65">
        <f t="shared" si="1"/>
        <v>1</v>
      </c>
      <c r="D323" s="130">
        <f>SUM(D284+D289+D294+D299)</f>
        <v>4</v>
      </c>
      <c r="E323" s="130">
        <f>SUM(E284+E289+E294+E299)</f>
        <v>0</v>
      </c>
      <c r="F323" s="130">
        <f>SUM(F284+F289+F294+F299)</f>
        <v>0</v>
      </c>
      <c r="G323" s="130">
        <f>SUM(G284+G289+G294+G299)</f>
        <v>20</v>
      </c>
      <c r="H323" s="130">
        <f>SUM(H284+H289+H294+H299)</f>
        <v>10</v>
      </c>
      <c r="I323" s="15" t="s">
        <v>91</v>
      </c>
    </row>
    <row r="324" spans="1:9" ht="16.5" customHeight="1" x14ac:dyDescent="0.25">
      <c r="A324" s="205"/>
      <c r="B324" s="208"/>
      <c r="C324" s="65">
        <f t="shared" si="1"/>
        <v>0.375</v>
      </c>
      <c r="D324" s="130">
        <f>SUM(D54+D59+D64+D69+D78+D83+D87+D92+D101+D106+D111+D116+D237+D242+D247+D252+D258+D263+D268+D273+D278)</f>
        <v>6</v>
      </c>
      <c r="E324" s="130">
        <f t="shared" ref="E324:H324" si="10">SUM(E54+E59+E64+E69+E78+E83+E87+E92+E101+E106+E111+E116+E237+E242+E247+E252+E258+E263+E268+E273+E278)</f>
        <v>10</v>
      </c>
      <c r="F324" s="130">
        <f t="shared" si="10"/>
        <v>5</v>
      </c>
      <c r="G324" s="130">
        <f t="shared" si="10"/>
        <v>79</v>
      </c>
      <c r="H324" s="130">
        <f t="shared" si="10"/>
        <v>90</v>
      </c>
      <c r="I324" s="15" t="s">
        <v>62</v>
      </c>
    </row>
    <row r="325" spans="1:9" ht="16.5" customHeight="1" thickBot="1" x14ac:dyDescent="0.3">
      <c r="A325" s="206"/>
      <c r="B325" s="209"/>
      <c r="C325" s="69">
        <f t="shared" si="1"/>
        <v>0.21739130434782608</v>
      </c>
      <c r="D325" s="134">
        <f>SUM(D123+D128+D133+D137+D142+D146+D151+D156+D161+D166+D170+D175+D180+D185+D190+D194+D199+D204+D209+D214+D217+D220+D223+D226+D229+D232)</f>
        <v>5</v>
      </c>
      <c r="E325" s="134">
        <f t="shared" ref="E325:H325" si="11">SUM(E123+E128+E133+E137+E142+E146+E151+E156+E161+E166+E170+E175+E180+E185+E190+E194+E199+E204+E209+E214+E217+E220+E223+E226+E229+E232)</f>
        <v>18</v>
      </c>
      <c r="F325" s="134">
        <f t="shared" si="11"/>
        <v>3</v>
      </c>
      <c r="G325" s="134">
        <f t="shared" si="11"/>
        <v>96</v>
      </c>
      <c r="H325" s="134">
        <f t="shared" si="11"/>
        <v>149</v>
      </c>
      <c r="I325" s="20" t="s">
        <v>63</v>
      </c>
    </row>
    <row r="326" spans="1:9" ht="21" thickBot="1" x14ac:dyDescent="0.3">
      <c r="A326" s="38"/>
      <c r="B326" s="39"/>
      <c r="C326" s="40" t="s">
        <v>21</v>
      </c>
      <c r="D326" s="41" t="s">
        <v>0</v>
      </c>
      <c r="E326" s="41" t="s">
        <v>1</v>
      </c>
      <c r="F326" s="41" t="s">
        <v>2</v>
      </c>
      <c r="G326" s="41" t="s">
        <v>3</v>
      </c>
      <c r="H326" s="41" t="s">
        <v>4</v>
      </c>
      <c r="I326" s="42" t="s">
        <v>16</v>
      </c>
    </row>
    <row r="327" spans="1:9" ht="16.5" customHeight="1" x14ac:dyDescent="0.25">
      <c r="A327" s="176" t="s">
        <v>6</v>
      </c>
      <c r="B327" s="173" t="s">
        <v>61</v>
      </c>
      <c r="C327" s="8">
        <v>0.69791666666666663</v>
      </c>
      <c r="D327" s="133">
        <f>SUM(D2+D3+D10+D14+D16+D17+D18+D26+D27+D34+D38+D40+D41+D42+D50+D51+D58+D62+D64+D65+D66+D74+D75+D82+D86+D87+D88+D89+D98+D99+D105+D109+D111+D113+D121+D122+D129+D133+D134+D135+D136+D144+D148+D145+D152+D156+D158+D159+D160+D168+D169+D172+D176+D180+D182+D183+D184+D192+D193+D196+D200+D204+D206+D207+D208+D251+D250+D249+D247+D243+D239+D236+D235+D256+D257+D260+D264+D268+D270+D271+D272+D280+D281+D284+D288+D292+D294+D295)</f>
        <v>35</v>
      </c>
      <c r="E327" s="133">
        <f>SUM(E2+E3+E10+E14+E16+E17+E18+E26+E27+E34+E38+E40+E41+E42+E50+E51+E58+E62+E64+E65+E66+E74+E75+E82+E86+E87+E88+E89+E98+E99+E105+E109+E111+E113+E121+E122+E129+E133+E134+E135+E136+E144+E148+E145+E152+E156+E158+E159+E160+E168+E169+E172+E176+E180+E182+E183+E184+E192+E193+E196+E200+E204+E206+E207+E208+E251+E250+E249+E247+E243+E239+E236+E235+E256+E257+E260+E264+E268+E270+E271+E272+E280+E281+E284+E288+E292+E294+E295)</f>
        <v>45</v>
      </c>
      <c r="F327" s="133">
        <f>SUM(F2+F3+F10+F14+F16+F17+F18+F26+F27+F34+F38+F40+F41+F42+F50+F51+F58+F62+F64+F65+F66+F74+F75+F82+F86+F87+F88+F89+F98+F99+F105+F109+F111+F113+F121+F122+F129+F133+F134+F135+F136+F144+F148+F145+F152+F156+F158+F159+F160+F168+F169+F172+F176+F180+F182+F183+F184+F192+F193+F196+F200+F204+F206+F207+F208+F251+F250+F249+F247+F243+F239+F236+F235+F256+F257+F260+F264+F268+F270+F271+F272+F280+F281+F284+F288+F292+F294+F295)</f>
        <v>8</v>
      </c>
      <c r="G327" s="133">
        <f>SUM(G2+G3+G10+G14+G16+G17+G18+G26+G27+G34+G38+G40+G41+G42+G50+G51+G58+G62+G64+G65+G66+G74+G75+G82+G86+G87+G88+G89+G98+G99+G105+G109+G111+G113+G121+G122+G129+G133+G134+G135+G136+G144+G148+G145+G152+G156+G158+G159+G160+G168+G169+G172+G176+G180+G182+G183+G184+G192+G193+G196+G200+G204+G206+G207+G208+G251+G250+G249+G247+G243+G239+G236+G235+G256+G257+G260+G264+G268+G270+G271+G272+G280+G281+G284+G288+G292+G294+G295)</f>
        <v>379</v>
      </c>
      <c r="H327" s="133">
        <f>SUM(H2+H3+H10+H14+H16+H17+H18+H26+H27+H34+H38+H40+H41+H42+H50+H51+H58+H62+H64+H65+H66+H74+H75+H82+H86+H87+H88+H89+H98+H99+H105+H109+H111+H113+H121+H122+H129+H133+H134+H135+H136+H144+H148+H145+H152+H156+H158+H159+H160+H168+H169+H172+H176+H180+H182+H183+H184+H192+H193+H196+H200+H204+H206+H207+H208+H251+H250+H249+H247+H243+H239+H236+H235+H256+H257+H260+H264+H268+H270+H271+H272+H280+H281+H284+H288+H292+H294+H295)</f>
        <v>434</v>
      </c>
      <c r="I327" s="66">
        <f>SUM(D327/SUM(D327:E327))</f>
        <v>0.4375</v>
      </c>
    </row>
    <row r="328" spans="1:9" ht="16.5" customHeight="1" x14ac:dyDescent="0.25">
      <c r="A328" s="177"/>
      <c r="B328" s="174"/>
      <c r="C328" s="12">
        <v>0.73958333333333337</v>
      </c>
      <c r="D328" s="130">
        <f>SUM(D4+D6+D7+D8+D15+D19+D21+D22+D24+D28+D30+D31+D32+D39+D43+D45+D46+D48+D52+D54+D55+D56+D63+D67+D69+D70+D72+D76+D78+D79+D80+D90+D92+D93+D95+D96+D101+D102+D103+D110+D114+D116+D117+D119+D123+D125+D126+D127+D137+D139+D140+D142+D146+D149+D150+D157+D161+D163+D164+D166+D170+D173+D174+D181+D185+D187+D188+D190+D194+D197+D198+D205+D209+D211+D212+D214+D219+D220+D221+D225+D226+D227+D231+D232+D233+D254+D252+D248+D241+D240+D237+D258+D261+D262+D269+D273+D275+D276+D278+D282+D285+D286+D293+D297+D300+D302+D299)</f>
        <v>38</v>
      </c>
      <c r="E328" s="130">
        <f>SUM(E4+E6+E7+E8+E15+E19+E21+E22+E24+E28+E30+E31+E32+E39+E43+E45+E46+E48+E52+E54+E55+E56+E63+E67+E69+E70+E72+E76+E78+E79+E80+E90+E92+E93+E95+E96+E101+E102+E103+E110+E114+E116+E117+E119+E123+E125+E126+E127+E137+E139+E140+E142+E146+E149+E150+E157+E161+E163+E164+E166+E170+E173+E174+E181+E185+E187+E188+E190+E194+E197+E198+E205+E209+E211+E212+E214+E219+E220+E221+E225+E226+E227+E231+E232+E233+E254+E252+E248+E241+E240+E237+E258+E261+E262+E269+E273+E275+E276+E278+E282+E285+E286+E293+E297+E300+E302+E299)</f>
        <v>54</v>
      </c>
      <c r="F328" s="130">
        <f>SUM(F4+F6+F7+F8+F15+F19+F21+F22+F24+F28+F30+F31+F32+F39+F43+F45+F46+F48+F52+F54+F55+F56+F63+F67+F69+F70+F72+F76+F78+F79+F80+F90+F92+F93+F95+F96+F101+F102+F103+F110+F114+F116+F117+F119+F123+F125+F126+F127+F137+F139+F140+F142+F146+F149+F150+F157+F161+F163+F164+F166+F170+F173+F174+F181+F185+F187+F188+F190+F194+F197+F198+F205+F209+F211+F212+F214+F219+F220+F221+F225+F226+F227+F231+F232+F233+F254+F252+F248+F241+F240+F237+F258+F261+F262+F269+F273+F275+F276+F278+F282+F285+F286+F293+F297+F300+F302+F299)</f>
        <v>15</v>
      </c>
      <c r="G328" s="130">
        <f>SUM(G4+G6+G7+G8+G15+G19+G21+G22+G24+G28+G30+G31+G32+G39+G43+G45+G46+G48+G52+G54+G55+G56+G63+G67+G69+G70+G72+G76+G78+G79+G80+G90+G92+G93+G95+G96+G101+G102+G103+G110+G114+G116+G117+G119+G123+G125+G126+G127+G137+G139+G140+G142+G146+G149+G150+G157+G161+G163+G164+G166+G170+G173+G174+G181+G185+G187+G188+G190+G194+G197+G198+G205+G209+G211+G212+G214+G219+G220+G221+G225+G226+G227+G231+G232+G233+G254+G252+G248+G241+G240+G237+G258+G261+G262+G269+G273+G275+G276+G278+G282+G285+G286+G293+G297+G300+G302+G299)</f>
        <v>457</v>
      </c>
      <c r="H328" s="130">
        <f>SUM(H4+H6+H7+H8+H15+H19+H21+H22+H24+H28+H30+H31+H32+H39+H43+H45+H46+H48+H52+H54+H55+H56+H63+H67+H69+H70+H72+H76+H78+H79+H80+H90+H92+H93+H95+H96+H101+H102+H103+H110+H114+H116+H117+H119+H123+H125+H126+H127+H137+H139+H140+H142+H146+H149+H150+H157+H161+H163+H164+H166+H170+H173+H174+H181+H185+H187+H188+H190+H194+H197+H198+H205+H209+H211+H212+H214+H219+H220+H221+H225+H226+H227+H231+H232+H233+H254+H252+H248+H241+H240+H237+H258+H261+H262+H269+H273+H275+H276+H278+H282+H285+H286+H293+H297+H300+H302+H299)</f>
        <v>494</v>
      </c>
      <c r="I328" s="67">
        <f>SUM(D328/SUM(D328:E328))</f>
        <v>0.41304347826086957</v>
      </c>
    </row>
    <row r="329" spans="1:9" ht="16.5" customHeight="1" thickBot="1" x14ac:dyDescent="0.3">
      <c r="A329" s="178"/>
      <c r="B329" s="175"/>
      <c r="C329" s="17">
        <v>0.78125</v>
      </c>
      <c r="D329" s="134">
        <f>SUM(D5+D9+D11+D12+D13+D20+D23+D29+D33+D35+D36+D37+D44+D47+D53+D57+D59+D60+D61+D68+D71+D77+D81+D83+D84+D85+D91+D94+D100+D104+D106+D107+D108+D112+D115+D118+D124+D128+D130+D131+D132+D138+D141+D147+D151+D153+D154+D155+D162+D165+D171+D175+D177+D178+D179+D186+D189+D195+D199+D201+D202+D203+D210+D213+D216+D217+D218+D222+D223+D224+D228+D229+D230+D253+D246+D245+D244+D242+D238+D259+D263+D265+D266+D267+D274+D277+D283+D287+D289+D290+D291+D298+D301)</f>
        <v>40</v>
      </c>
      <c r="E329" s="134">
        <f>SUM(E5+E9+E11+E12+E13+E20+E23+E29+E33+E35+E36+E37+E44+E47+E53+E57+E59+E60+E61+E68+E71+E77+E81+E83+E84+E85+E91+E94+E100+E104+E106+E107+E108+E112+E115+E118+E124+E128+E130+E131+E132+E138+E141+E147+E151+E153+E154+E155+E162+E165+E171+E175+E177+E178+E179+E186+E189+E195+E199+E201+E202+E203+E210+E213+E216+E217+E218+E222+E223+E224+E228+E229+E230+E253+E246+E245+E244+E242+E238+E259+E263+E265+E266+E267+E274+E277+E283+E287+E289+E290+E291+E298+E301)</f>
        <v>39</v>
      </c>
      <c r="F329" s="134">
        <f>SUM(F5+F9+F11+F12+F13+F20+F23+F29+F33+F35+F36+F37+F44+F47+F53+F57+F59+F60+F61+F68+F71+F77+F81+F83+F84+F85+F91+F94+F100+F104+F106+F107+F108+F112+F115+F118+F124+F128+F130+F131+F132+F138+F141+F147+F151+F153+F154+F155+F162+F165+F171+F175+F177+F178+F179+F186+F189+F195+F199+F201+F202+F203+F210+F213+F216+F217+F218+F222+F223+F224+F228+F229+F230+F253+F246+F245+F244+F242+F238+F259+F263+F265+F266+F267+F274+F277+F283+F287+F289+F290+F291+F298+F301)</f>
        <v>14</v>
      </c>
      <c r="G329" s="134">
        <f>SUM(G5+G9+G11+G12+G13+G20+G23+G29+G33+G35+G36+G37+G44+G47+G53+G57+G59+G60+G61+G68+G71+G77+G81+G83+G84+G85+G91+G94+G100+G104+G106+G107+G108+G112+G115+G118+G124+G128+G130+G131+G132+G138+G141+G147+G151+G153+G154+G155+G162+G165+G171+G175+G177+G178+G179+G186+G189+G195+G199+G201+G202+G203+G210+G213+G216+G217+G218+G222+G223+G224+G228+G229+G230+G253+G246+G245+G244+G242+G238+G259+G263+G265+G266+G267+G274+G277+G283+G287+G289+G290+G291+G298+G301)</f>
        <v>418</v>
      </c>
      <c r="H329" s="134">
        <f>SUM(H5+H9+H11+H12+H13+H20+H23+H29+H33+H35+H36+H37+H44+H47+H53+H57+H59+H60+H61+H68+H71+H77+H81+H83+H84+H85+H91+H94+H100+H104+H106+H107+H108+H112+H115+H118+H124+H128+H130+H131+H132+H138+H141+H147+H151+H153+H154+H155+H162+H165+H171+H175+H177+H178+H179+H186+H189+H195+H199+H201+H202+H203+H210+H213+H216+H217+H218+H222+H223+H224+H228+H229+H230+H253+H246+H245+H244+H242+H238+H259+H263+H265+H266+H267+H274+H277+H283+H287+H289+H290+H291+H298+H301)</f>
        <v>449</v>
      </c>
      <c r="I329" s="68">
        <f>SUM(D329/SUM(D329:E329))</f>
        <v>0.50632911392405067</v>
      </c>
    </row>
  </sheetData>
  <autoFilter ref="A1:I329" xr:uid="{00000000-0009-0000-0000-00000D000000}"/>
  <mergeCells count="19">
    <mergeCell ref="A327:A329"/>
    <mergeCell ref="B327:B329"/>
    <mergeCell ref="A144:A166"/>
    <mergeCell ref="A168:A190"/>
    <mergeCell ref="A305:A306"/>
    <mergeCell ref="B305:B306"/>
    <mergeCell ref="A216:A233"/>
    <mergeCell ref="A235:A254"/>
    <mergeCell ref="A308:A325"/>
    <mergeCell ref="B308:B325"/>
    <mergeCell ref="A256:A278"/>
    <mergeCell ref="A280:A302"/>
    <mergeCell ref="A121:A142"/>
    <mergeCell ref="A192:A214"/>
    <mergeCell ref="A2:A24"/>
    <mergeCell ref="A26:A48"/>
    <mergeCell ref="A50:A72"/>
    <mergeCell ref="A74:A96"/>
    <mergeCell ref="A98:A1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54"/>
  <sheetViews>
    <sheetView workbookViewId="0">
      <pane ySplit="1" topLeftCell="A25" activePane="bottomLeft" state="frozen"/>
      <selection pane="bottomLeft" activeCell="J139" sqref="J139"/>
    </sheetView>
  </sheetViews>
  <sheetFormatPr defaultColWidth="9.140625" defaultRowHeight="15" x14ac:dyDescent="0.25"/>
  <cols>
    <col min="1" max="1" width="18" style="147" bestFit="1" customWidth="1"/>
    <col min="2" max="2" width="28.7109375" style="147" bestFit="1" customWidth="1"/>
    <col min="3" max="3" width="18.140625" style="147" bestFit="1" customWidth="1"/>
    <col min="4" max="4" width="11.28515625" style="147" bestFit="1" customWidth="1"/>
    <col min="5" max="6" width="8.28515625" style="147" bestFit="1" customWidth="1"/>
    <col min="7" max="8" width="9.85546875" style="147" bestFit="1" customWidth="1"/>
    <col min="9" max="9" width="20" style="147" bestFit="1" customWidth="1"/>
    <col min="10" max="16384" width="9.140625" style="147"/>
  </cols>
  <sheetData>
    <row r="1" spans="1:9" ht="21" thickBot="1" x14ac:dyDescent="0.3">
      <c r="A1" s="146" t="s">
        <v>19</v>
      </c>
      <c r="B1" s="145" t="s">
        <v>20</v>
      </c>
      <c r="C1" s="3" t="s">
        <v>21</v>
      </c>
      <c r="D1" s="4" t="s">
        <v>0</v>
      </c>
      <c r="E1" s="4" t="s">
        <v>22</v>
      </c>
      <c r="F1" s="4" t="s">
        <v>2</v>
      </c>
      <c r="G1" s="4" t="s">
        <v>3</v>
      </c>
      <c r="H1" s="5" t="s">
        <v>4</v>
      </c>
      <c r="I1" s="6" t="s">
        <v>23</v>
      </c>
    </row>
    <row r="2" spans="1:9" ht="17.45" hidden="1" customHeight="1" x14ac:dyDescent="0.25">
      <c r="A2" s="183" t="s">
        <v>42</v>
      </c>
      <c r="B2" s="79">
        <v>43356</v>
      </c>
      <c r="C2" s="8">
        <v>0.78125</v>
      </c>
      <c r="D2" s="9">
        <v>1</v>
      </c>
      <c r="E2" s="9"/>
      <c r="F2" s="26"/>
      <c r="G2" s="9">
        <v>5</v>
      </c>
      <c r="H2" s="9">
        <v>4</v>
      </c>
      <c r="I2" s="10" t="s">
        <v>63</v>
      </c>
    </row>
    <row r="3" spans="1:9" ht="17.45" hidden="1" customHeight="1" x14ac:dyDescent="0.25">
      <c r="A3" s="184"/>
      <c r="B3" s="80">
        <v>43363</v>
      </c>
      <c r="C3" s="12">
        <v>0.69791666666666663</v>
      </c>
      <c r="D3" s="13"/>
      <c r="E3" s="13">
        <v>1</v>
      </c>
      <c r="F3" s="14"/>
      <c r="G3" s="13">
        <v>3</v>
      </c>
      <c r="H3" s="13">
        <v>5</v>
      </c>
      <c r="I3" s="15" t="s">
        <v>44</v>
      </c>
    </row>
    <row r="4" spans="1:9" ht="17.45" hidden="1" customHeight="1" x14ac:dyDescent="0.25">
      <c r="A4" s="184"/>
      <c r="B4" s="80">
        <v>43370</v>
      </c>
      <c r="C4" s="12">
        <v>0.69791666666666663</v>
      </c>
      <c r="D4" s="13">
        <v>1</v>
      </c>
      <c r="E4" s="13"/>
      <c r="F4" s="14"/>
      <c r="G4" s="13">
        <v>9</v>
      </c>
      <c r="H4" s="13">
        <v>6</v>
      </c>
      <c r="I4" s="15" t="s">
        <v>39</v>
      </c>
    </row>
    <row r="5" spans="1:9" ht="17.45" hidden="1" customHeight="1" x14ac:dyDescent="0.25">
      <c r="A5" s="184"/>
      <c r="B5" s="80">
        <v>43377</v>
      </c>
      <c r="C5" s="12">
        <v>0.73958333333333337</v>
      </c>
      <c r="D5" s="13"/>
      <c r="E5" s="13">
        <v>1</v>
      </c>
      <c r="F5" s="14"/>
      <c r="G5" s="13">
        <v>3</v>
      </c>
      <c r="H5" s="13">
        <v>8</v>
      </c>
      <c r="I5" s="15" t="s">
        <v>43</v>
      </c>
    </row>
    <row r="6" spans="1:9" ht="17.45" hidden="1" customHeight="1" x14ac:dyDescent="0.25">
      <c r="A6" s="184"/>
      <c r="B6" s="80">
        <v>43384</v>
      </c>
      <c r="C6" s="12">
        <v>0.73958333333333337</v>
      </c>
      <c r="D6" s="13"/>
      <c r="E6" s="13"/>
      <c r="F6" s="13">
        <v>1</v>
      </c>
      <c r="G6" s="13">
        <v>5</v>
      </c>
      <c r="H6" s="13">
        <v>5</v>
      </c>
      <c r="I6" s="15" t="s">
        <v>50</v>
      </c>
    </row>
    <row r="7" spans="1:9" ht="17.45" hidden="1" customHeight="1" x14ac:dyDescent="0.25">
      <c r="A7" s="184"/>
      <c r="B7" s="80">
        <v>43391</v>
      </c>
      <c r="C7" s="12">
        <v>0.69791666666666663</v>
      </c>
      <c r="D7" s="13"/>
      <c r="E7" s="13">
        <v>1</v>
      </c>
      <c r="F7" s="14"/>
      <c r="G7" s="13">
        <v>5</v>
      </c>
      <c r="H7" s="13">
        <v>9</v>
      </c>
      <c r="I7" s="15" t="s">
        <v>63</v>
      </c>
    </row>
    <row r="8" spans="1:9" ht="17.45" hidden="1" customHeight="1" x14ac:dyDescent="0.25">
      <c r="A8" s="184"/>
      <c r="B8" s="80">
        <v>43398</v>
      </c>
      <c r="C8" s="12">
        <v>0.73958333333333337</v>
      </c>
      <c r="D8" s="13">
        <v>1</v>
      </c>
      <c r="E8" s="13"/>
      <c r="F8" s="14"/>
      <c r="G8" s="13">
        <v>8</v>
      </c>
      <c r="H8" s="13">
        <v>4</v>
      </c>
      <c r="I8" s="15" t="s">
        <v>44</v>
      </c>
    </row>
    <row r="9" spans="1:9" ht="17.45" hidden="1" customHeight="1" x14ac:dyDescent="0.25">
      <c r="A9" s="184"/>
      <c r="B9" s="80">
        <v>43405</v>
      </c>
      <c r="C9" s="12">
        <v>0.73958333333333337</v>
      </c>
      <c r="D9" s="13"/>
      <c r="E9" s="13">
        <v>1</v>
      </c>
      <c r="F9" s="14"/>
      <c r="G9" s="13">
        <v>0</v>
      </c>
      <c r="H9" s="13">
        <v>3</v>
      </c>
      <c r="I9" s="15" t="s">
        <v>39</v>
      </c>
    </row>
    <row r="10" spans="1:9" ht="17.45" hidden="1" customHeight="1" x14ac:dyDescent="0.25">
      <c r="A10" s="184"/>
      <c r="B10" s="80">
        <v>43412</v>
      </c>
      <c r="C10" s="12">
        <v>0.78125</v>
      </c>
      <c r="D10" s="13"/>
      <c r="E10" s="13">
        <v>1</v>
      </c>
      <c r="F10" s="14"/>
      <c r="G10" s="13">
        <v>2</v>
      </c>
      <c r="H10" s="13">
        <v>11</v>
      </c>
      <c r="I10" s="15" t="s">
        <v>43</v>
      </c>
    </row>
    <row r="11" spans="1:9" ht="17.45" hidden="1" customHeight="1" x14ac:dyDescent="0.25">
      <c r="A11" s="184"/>
      <c r="B11" s="80">
        <v>43419</v>
      </c>
      <c r="C11" s="12">
        <v>0.73958333333333337</v>
      </c>
      <c r="D11" s="13"/>
      <c r="E11" s="13">
        <v>1</v>
      </c>
      <c r="F11" s="14"/>
      <c r="G11" s="13">
        <v>3</v>
      </c>
      <c r="H11" s="13">
        <v>8</v>
      </c>
      <c r="I11" s="15" t="s">
        <v>50</v>
      </c>
    </row>
    <row r="12" spans="1:9" ht="17.45" hidden="1" customHeight="1" x14ac:dyDescent="0.25">
      <c r="A12" s="184"/>
      <c r="B12" s="80">
        <v>43426</v>
      </c>
      <c r="C12" s="12">
        <v>0.73958333333333337</v>
      </c>
      <c r="D12" s="13">
        <v>1</v>
      </c>
      <c r="E12" s="13"/>
      <c r="F12" s="14"/>
      <c r="G12" s="13">
        <v>8</v>
      </c>
      <c r="H12" s="13">
        <v>5</v>
      </c>
      <c r="I12" s="15" t="s">
        <v>63</v>
      </c>
    </row>
    <row r="13" spans="1:9" ht="17.45" hidden="1" customHeight="1" x14ac:dyDescent="0.25">
      <c r="A13" s="184"/>
      <c r="B13" s="80">
        <v>43433</v>
      </c>
      <c r="C13" s="12">
        <v>0.78125</v>
      </c>
      <c r="D13" s="13"/>
      <c r="E13" s="13">
        <v>1</v>
      </c>
      <c r="F13" s="14"/>
      <c r="G13" s="13">
        <v>3</v>
      </c>
      <c r="H13" s="13">
        <v>5</v>
      </c>
      <c r="I13" s="15" t="s">
        <v>44</v>
      </c>
    </row>
    <row r="14" spans="1:9" ht="17.45" hidden="1" customHeight="1" x14ac:dyDescent="0.25">
      <c r="A14" s="184"/>
      <c r="B14" s="80">
        <v>43440</v>
      </c>
      <c r="C14" s="12">
        <v>0.78125</v>
      </c>
      <c r="D14" s="13"/>
      <c r="E14" s="13">
        <v>1</v>
      </c>
      <c r="F14" s="14"/>
      <c r="G14" s="13">
        <v>5</v>
      </c>
      <c r="H14" s="13">
        <v>9</v>
      </c>
      <c r="I14" s="15" t="s">
        <v>39</v>
      </c>
    </row>
    <row r="15" spans="1:9" ht="17.45" hidden="1" customHeight="1" x14ac:dyDescent="0.25">
      <c r="A15" s="184"/>
      <c r="B15" s="80">
        <v>43447</v>
      </c>
      <c r="C15" s="12">
        <v>0.69791666666666663</v>
      </c>
      <c r="D15" s="13"/>
      <c r="E15" s="13">
        <v>1</v>
      </c>
      <c r="F15" s="14"/>
      <c r="G15" s="13">
        <v>4</v>
      </c>
      <c r="H15" s="13">
        <v>5</v>
      </c>
      <c r="I15" s="15" t="s">
        <v>43</v>
      </c>
    </row>
    <row r="16" spans="1:9" ht="17.45" hidden="1" customHeight="1" x14ac:dyDescent="0.25">
      <c r="A16" s="184"/>
      <c r="B16" s="80">
        <v>43454</v>
      </c>
      <c r="C16" s="12">
        <v>0.78125</v>
      </c>
      <c r="D16" s="13"/>
      <c r="E16" s="13">
        <v>1</v>
      </c>
      <c r="F16" s="14"/>
      <c r="G16" s="13">
        <v>2</v>
      </c>
      <c r="H16" s="13">
        <v>8</v>
      </c>
      <c r="I16" s="15" t="s">
        <v>50</v>
      </c>
    </row>
    <row r="17" spans="1:9" ht="17.45" hidden="1" customHeight="1" x14ac:dyDescent="0.25">
      <c r="A17" s="184"/>
      <c r="B17" s="80">
        <v>43468</v>
      </c>
      <c r="C17" s="12">
        <v>0.78125</v>
      </c>
      <c r="D17" s="13"/>
      <c r="E17" s="13">
        <v>1</v>
      </c>
      <c r="F17" s="14"/>
      <c r="G17" s="13">
        <v>5</v>
      </c>
      <c r="H17" s="13">
        <v>11</v>
      </c>
      <c r="I17" s="15" t="s">
        <v>63</v>
      </c>
    </row>
    <row r="18" spans="1:9" ht="17.45" hidden="1" customHeight="1" x14ac:dyDescent="0.25">
      <c r="A18" s="184"/>
      <c r="B18" s="80">
        <v>43475</v>
      </c>
      <c r="C18" s="12">
        <v>0.69791666666666663</v>
      </c>
      <c r="D18" s="13"/>
      <c r="E18" s="13">
        <v>1</v>
      </c>
      <c r="F18" s="14"/>
      <c r="G18" s="13">
        <v>4</v>
      </c>
      <c r="H18" s="13">
        <v>6</v>
      </c>
      <c r="I18" s="15" t="s">
        <v>44</v>
      </c>
    </row>
    <row r="19" spans="1:9" ht="17.45" hidden="1" customHeight="1" x14ac:dyDescent="0.25">
      <c r="A19" s="184"/>
      <c r="B19" s="80">
        <v>43489</v>
      </c>
      <c r="C19" s="12">
        <v>0.69791666666666663</v>
      </c>
      <c r="D19" s="13">
        <v>1</v>
      </c>
      <c r="E19" s="13"/>
      <c r="F19" s="14"/>
      <c r="G19" s="13">
        <v>3</v>
      </c>
      <c r="H19" s="13">
        <v>1</v>
      </c>
      <c r="I19" s="15" t="s">
        <v>39</v>
      </c>
    </row>
    <row r="20" spans="1:9" ht="17.45" hidden="1" customHeight="1" x14ac:dyDescent="0.25">
      <c r="A20" s="184"/>
      <c r="B20" s="80">
        <v>43496</v>
      </c>
      <c r="C20" s="12">
        <v>0.73958333333333337</v>
      </c>
      <c r="D20" s="13"/>
      <c r="E20" s="13"/>
      <c r="F20" s="13">
        <v>1</v>
      </c>
      <c r="G20" s="13">
        <v>6</v>
      </c>
      <c r="H20" s="13">
        <v>6</v>
      </c>
      <c r="I20" s="15" t="s">
        <v>43</v>
      </c>
    </row>
    <row r="21" spans="1:9" ht="17.45" hidden="1" customHeight="1" x14ac:dyDescent="0.25">
      <c r="A21" s="184"/>
      <c r="B21" s="80">
        <v>43503</v>
      </c>
      <c r="C21" s="12">
        <v>0.69791666666666663</v>
      </c>
      <c r="D21" s="13"/>
      <c r="E21" s="13">
        <v>1</v>
      </c>
      <c r="F21" s="14"/>
      <c r="G21" s="13">
        <v>4</v>
      </c>
      <c r="H21" s="13">
        <v>6</v>
      </c>
      <c r="I21" s="15" t="s">
        <v>50</v>
      </c>
    </row>
    <row r="22" spans="1:9" ht="17.45" hidden="1" customHeight="1" x14ac:dyDescent="0.25">
      <c r="A22" s="184"/>
      <c r="B22" s="80">
        <v>43510</v>
      </c>
      <c r="C22" s="12">
        <v>0.69791666666666663</v>
      </c>
      <c r="D22" s="13"/>
      <c r="E22" s="13">
        <v>1</v>
      </c>
      <c r="F22" s="14"/>
      <c r="G22" s="13">
        <v>3</v>
      </c>
      <c r="H22" s="13">
        <v>10</v>
      </c>
      <c r="I22" s="15" t="s">
        <v>63</v>
      </c>
    </row>
    <row r="23" spans="1:9" ht="17.45" hidden="1" customHeight="1" x14ac:dyDescent="0.25">
      <c r="A23" s="184"/>
      <c r="B23" s="80">
        <v>43517</v>
      </c>
      <c r="C23" s="12">
        <v>0.78125</v>
      </c>
      <c r="D23" s="13"/>
      <c r="E23" s="13">
        <v>1</v>
      </c>
      <c r="F23" s="14"/>
      <c r="G23" s="13">
        <v>2</v>
      </c>
      <c r="H23" s="13">
        <v>4</v>
      </c>
      <c r="I23" s="15" t="s">
        <v>44</v>
      </c>
    </row>
    <row r="24" spans="1:9" ht="17.45" hidden="1" customHeight="1" thickBot="1" x14ac:dyDescent="0.3">
      <c r="A24" s="185"/>
      <c r="B24" s="81">
        <v>43524</v>
      </c>
      <c r="C24" s="17">
        <v>0.78125</v>
      </c>
      <c r="D24" s="18"/>
      <c r="E24" s="18">
        <v>1</v>
      </c>
      <c r="F24" s="19"/>
      <c r="G24" s="18">
        <v>4</v>
      </c>
      <c r="H24" s="18">
        <v>5</v>
      </c>
      <c r="I24" s="20" t="s">
        <v>39</v>
      </c>
    </row>
    <row r="25" spans="1:9" ht="20.100000000000001" customHeight="1" thickBot="1" x14ac:dyDescent="0.3">
      <c r="A25" s="86" t="s">
        <v>42</v>
      </c>
      <c r="B25" s="85" t="s">
        <v>68</v>
      </c>
      <c r="C25" s="72" t="s">
        <v>30</v>
      </c>
      <c r="D25" s="73">
        <f>SUM(D2:D24)</f>
        <v>5</v>
      </c>
      <c r="E25" s="73">
        <f>SUM(E2:E24)</f>
        <v>16</v>
      </c>
      <c r="F25" s="73">
        <f>SUM(F2:F24)</f>
        <v>2</v>
      </c>
      <c r="G25" s="73">
        <f>SUM(G2:G24)</f>
        <v>96</v>
      </c>
      <c r="H25" s="73">
        <f>SUM(H2:H24)</f>
        <v>144</v>
      </c>
      <c r="I25" s="74">
        <f>SUM(D25)/SUM(E25+D25)</f>
        <v>0.23809523809523808</v>
      </c>
    </row>
    <row r="26" spans="1:9" ht="17.45" hidden="1" customHeight="1" x14ac:dyDescent="0.25">
      <c r="A26" s="200" t="s">
        <v>46</v>
      </c>
      <c r="B26" s="79">
        <v>43720</v>
      </c>
      <c r="C26" s="8">
        <v>0.78125</v>
      </c>
      <c r="D26" s="9"/>
      <c r="E26" s="9">
        <v>1</v>
      </c>
      <c r="F26" s="26"/>
      <c r="G26" s="9">
        <v>4</v>
      </c>
      <c r="H26" s="9">
        <v>11</v>
      </c>
      <c r="I26" s="10" t="s">
        <v>63</v>
      </c>
    </row>
    <row r="27" spans="1:9" ht="17.45" hidden="1" customHeight="1" x14ac:dyDescent="0.25">
      <c r="A27" s="201"/>
      <c r="B27" s="80">
        <v>43727</v>
      </c>
      <c r="C27" s="12">
        <v>0.69791666666666663</v>
      </c>
      <c r="D27" s="13">
        <v>1</v>
      </c>
      <c r="E27" s="13"/>
      <c r="F27" s="14"/>
      <c r="G27" s="13">
        <v>6</v>
      </c>
      <c r="H27" s="13">
        <v>5</v>
      </c>
      <c r="I27" s="15" t="s">
        <v>44</v>
      </c>
    </row>
    <row r="28" spans="1:9" ht="17.45" hidden="1" customHeight="1" x14ac:dyDescent="0.25">
      <c r="A28" s="201"/>
      <c r="B28" s="80">
        <v>43734</v>
      </c>
      <c r="C28" s="12">
        <v>0.19791666666666666</v>
      </c>
      <c r="D28" s="13"/>
      <c r="E28" s="13">
        <v>1</v>
      </c>
      <c r="F28" s="14"/>
      <c r="G28" s="13">
        <v>5</v>
      </c>
      <c r="H28" s="13">
        <v>11</v>
      </c>
      <c r="I28" s="15" t="s">
        <v>39</v>
      </c>
    </row>
    <row r="29" spans="1:9" ht="17.45" hidden="1" customHeight="1" x14ac:dyDescent="0.25">
      <c r="A29" s="201"/>
      <c r="B29" s="80">
        <v>43741</v>
      </c>
      <c r="C29" s="12">
        <v>0.73958333333333337</v>
      </c>
      <c r="D29" s="13"/>
      <c r="E29" s="13">
        <v>1</v>
      </c>
      <c r="F29" s="14"/>
      <c r="G29" s="13">
        <v>3</v>
      </c>
      <c r="H29" s="13">
        <v>7</v>
      </c>
      <c r="I29" s="15" t="s">
        <v>43</v>
      </c>
    </row>
    <row r="30" spans="1:9" ht="17.45" hidden="1" customHeight="1" x14ac:dyDescent="0.25">
      <c r="A30" s="201"/>
      <c r="B30" s="80">
        <v>43748</v>
      </c>
      <c r="C30" s="12">
        <v>0.73958333333333337</v>
      </c>
      <c r="D30" s="13"/>
      <c r="E30" s="13">
        <v>1</v>
      </c>
      <c r="F30" s="14"/>
      <c r="G30" s="13">
        <v>6</v>
      </c>
      <c r="H30" s="13">
        <v>10</v>
      </c>
      <c r="I30" s="15" t="s">
        <v>50</v>
      </c>
    </row>
    <row r="31" spans="1:9" ht="17.45" hidden="1" customHeight="1" x14ac:dyDescent="0.25">
      <c r="A31" s="201"/>
      <c r="B31" s="80">
        <v>43755</v>
      </c>
      <c r="C31" s="12">
        <v>0.69791666666666663</v>
      </c>
      <c r="D31" s="13"/>
      <c r="E31" s="13">
        <v>1</v>
      </c>
      <c r="F31" s="14"/>
      <c r="G31" s="13">
        <v>3</v>
      </c>
      <c r="H31" s="13">
        <v>10</v>
      </c>
      <c r="I31" s="15" t="s">
        <v>63</v>
      </c>
    </row>
    <row r="32" spans="1:9" ht="17.45" hidden="1" customHeight="1" x14ac:dyDescent="0.25">
      <c r="A32" s="201"/>
      <c r="B32" s="80">
        <v>43762</v>
      </c>
      <c r="C32" s="12">
        <v>0.73958333333333337</v>
      </c>
      <c r="D32" s="13"/>
      <c r="E32" s="13"/>
      <c r="F32" s="13">
        <v>1</v>
      </c>
      <c r="G32" s="13">
        <v>5</v>
      </c>
      <c r="H32" s="13">
        <v>5</v>
      </c>
      <c r="I32" s="15" t="s">
        <v>44</v>
      </c>
    </row>
    <row r="33" spans="1:9" ht="17.45" hidden="1" customHeight="1" x14ac:dyDescent="0.25">
      <c r="A33" s="201"/>
      <c r="B33" s="80">
        <v>43769</v>
      </c>
      <c r="C33" s="12">
        <v>0.73958333333333337</v>
      </c>
      <c r="D33" s="13">
        <v>1</v>
      </c>
      <c r="E33" s="13"/>
      <c r="F33" s="14"/>
      <c r="G33" s="13">
        <v>4</v>
      </c>
      <c r="H33" s="13">
        <v>0</v>
      </c>
      <c r="I33" s="15" t="s">
        <v>39</v>
      </c>
    </row>
    <row r="34" spans="1:9" ht="17.45" hidden="1" customHeight="1" x14ac:dyDescent="0.25">
      <c r="A34" s="201"/>
      <c r="B34" s="80">
        <v>43776</v>
      </c>
      <c r="C34" s="12">
        <v>0.78125</v>
      </c>
      <c r="D34" s="13"/>
      <c r="E34" s="13"/>
      <c r="F34" s="13">
        <v>1</v>
      </c>
      <c r="G34" s="13">
        <v>6</v>
      </c>
      <c r="H34" s="13">
        <v>6</v>
      </c>
      <c r="I34" s="15" t="s">
        <v>43</v>
      </c>
    </row>
    <row r="35" spans="1:9" ht="17.45" hidden="1" customHeight="1" x14ac:dyDescent="0.25">
      <c r="A35" s="201"/>
      <c r="B35" s="80">
        <v>43783</v>
      </c>
      <c r="C35" s="12">
        <v>0.73958333333333337</v>
      </c>
      <c r="D35" s="13">
        <v>1</v>
      </c>
      <c r="E35" s="13"/>
      <c r="F35" s="14"/>
      <c r="G35" s="13">
        <v>7</v>
      </c>
      <c r="H35" s="13">
        <v>4</v>
      </c>
      <c r="I35" s="15" t="s">
        <v>50</v>
      </c>
    </row>
    <row r="36" spans="1:9" ht="17.45" hidden="1" customHeight="1" x14ac:dyDescent="0.25">
      <c r="A36" s="201"/>
      <c r="B36" s="80">
        <v>43790</v>
      </c>
      <c r="C36" s="12">
        <v>0.73958333333333337</v>
      </c>
      <c r="D36" s="13"/>
      <c r="E36" s="13">
        <v>1</v>
      </c>
      <c r="F36" s="14"/>
      <c r="G36" s="13">
        <v>5</v>
      </c>
      <c r="H36" s="13">
        <v>6</v>
      </c>
      <c r="I36" s="15" t="s">
        <v>63</v>
      </c>
    </row>
    <row r="37" spans="1:9" ht="17.45" hidden="1" customHeight="1" x14ac:dyDescent="0.25">
      <c r="A37" s="201"/>
      <c r="B37" s="80">
        <v>43797</v>
      </c>
      <c r="C37" s="12">
        <v>0.78125</v>
      </c>
      <c r="D37" s="13"/>
      <c r="E37" s="13">
        <v>1</v>
      </c>
      <c r="F37" s="14"/>
      <c r="G37" s="13">
        <v>6</v>
      </c>
      <c r="H37" s="13">
        <v>7</v>
      </c>
      <c r="I37" s="15" t="s">
        <v>44</v>
      </c>
    </row>
    <row r="38" spans="1:9" ht="17.45" hidden="1" customHeight="1" x14ac:dyDescent="0.25">
      <c r="A38" s="201"/>
      <c r="B38" s="80" t="s">
        <v>64</v>
      </c>
      <c r="C38" s="12">
        <v>0.78125</v>
      </c>
      <c r="D38" s="13">
        <v>1</v>
      </c>
      <c r="E38" s="13"/>
      <c r="F38" s="14"/>
      <c r="G38" s="13">
        <v>8</v>
      </c>
      <c r="H38" s="13">
        <v>6</v>
      </c>
      <c r="I38" s="15" t="s">
        <v>39</v>
      </c>
    </row>
    <row r="39" spans="1:9" ht="17.45" hidden="1" customHeight="1" x14ac:dyDescent="0.25">
      <c r="A39" s="201"/>
      <c r="B39" s="80">
        <v>43811</v>
      </c>
      <c r="C39" s="12">
        <v>0.69791666666666663</v>
      </c>
      <c r="D39" s="13"/>
      <c r="E39" s="13">
        <v>1</v>
      </c>
      <c r="F39" s="14"/>
      <c r="G39" s="13">
        <v>3</v>
      </c>
      <c r="H39" s="13">
        <v>9</v>
      </c>
      <c r="I39" s="15" t="s">
        <v>43</v>
      </c>
    </row>
    <row r="40" spans="1:9" ht="17.45" hidden="1" customHeight="1" x14ac:dyDescent="0.25">
      <c r="A40" s="201"/>
      <c r="B40" s="80">
        <v>43818</v>
      </c>
      <c r="C40" s="12">
        <v>0.78125</v>
      </c>
      <c r="D40" s="13">
        <v>1</v>
      </c>
      <c r="E40" s="13"/>
      <c r="F40" s="14"/>
      <c r="G40" s="13">
        <v>2</v>
      </c>
      <c r="H40" s="13">
        <v>0</v>
      </c>
      <c r="I40" s="15" t="s">
        <v>50</v>
      </c>
    </row>
    <row r="41" spans="1:9" ht="17.45" hidden="1" customHeight="1" x14ac:dyDescent="0.25">
      <c r="A41" s="201"/>
      <c r="B41" s="80">
        <v>43832</v>
      </c>
      <c r="C41" s="12">
        <v>0.78125</v>
      </c>
      <c r="D41" s="13"/>
      <c r="E41" s="13">
        <v>1</v>
      </c>
      <c r="F41" s="14"/>
      <c r="G41" s="13">
        <v>3</v>
      </c>
      <c r="H41" s="13">
        <v>3</v>
      </c>
      <c r="I41" s="15" t="s">
        <v>63</v>
      </c>
    </row>
    <row r="42" spans="1:9" ht="17.45" hidden="1" customHeight="1" x14ac:dyDescent="0.25">
      <c r="A42" s="201"/>
      <c r="B42" s="80">
        <v>43839</v>
      </c>
      <c r="C42" s="12">
        <v>0.69791666666666663</v>
      </c>
      <c r="D42" s="13">
        <v>1</v>
      </c>
      <c r="E42" s="13"/>
      <c r="F42" s="14"/>
      <c r="G42" s="13">
        <v>11</v>
      </c>
      <c r="H42" s="13">
        <v>7</v>
      </c>
      <c r="I42" s="15" t="s">
        <v>44</v>
      </c>
    </row>
    <row r="43" spans="1:9" ht="17.45" hidden="1" customHeight="1" x14ac:dyDescent="0.25">
      <c r="A43" s="201"/>
      <c r="B43" s="80">
        <v>43853</v>
      </c>
      <c r="C43" s="12">
        <v>0.69791666666666663</v>
      </c>
      <c r="D43" s="13">
        <v>1</v>
      </c>
      <c r="E43" s="13"/>
      <c r="F43" s="14"/>
      <c r="G43" s="13">
        <v>7</v>
      </c>
      <c r="H43" s="13">
        <v>3</v>
      </c>
      <c r="I43" s="15" t="s">
        <v>39</v>
      </c>
    </row>
    <row r="44" spans="1:9" ht="17.45" hidden="1" customHeight="1" x14ac:dyDescent="0.25">
      <c r="A44" s="201"/>
      <c r="B44" s="80">
        <v>43860</v>
      </c>
      <c r="C44" s="12">
        <v>0.73958333333333337</v>
      </c>
      <c r="D44" s="13">
        <v>1</v>
      </c>
      <c r="E44" s="13"/>
      <c r="F44" s="14"/>
      <c r="G44" s="13">
        <v>5</v>
      </c>
      <c r="H44" s="13">
        <v>4</v>
      </c>
      <c r="I44" s="15" t="s">
        <v>43</v>
      </c>
    </row>
    <row r="45" spans="1:9" ht="17.45" hidden="1" customHeight="1" x14ac:dyDescent="0.25">
      <c r="A45" s="201"/>
      <c r="B45" s="80">
        <v>43867</v>
      </c>
      <c r="C45" s="12">
        <v>0.69791666666666663</v>
      </c>
      <c r="D45" s="13">
        <v>1</v>
      </c>
      <c r="E45" s="13"/>
      <c r="F45" s="14"/>
      <c r="G45" s="13">
        <v>9</v>
      </c>
      <c r="H45" s="13">
        <v>6</v>
      </c>
      <c r="I45" s="15" t="s">
        <v>50</v>
      </c>
    </row>
    <row r="46" spans="1:9" ht="17.45" hidden="1" customHeight="1" x14ac:dyDescent="0.25">
      <c r="A46" s="201"/>
      <c r="B46" s="80">
        <v>43874</v>
      </c>
      <c r="C46" s="12">
        <v>0.69791666666666663</v>
      </c>
      <c r="D46" s="13"/>
      <c r="E46" s="13"/>
      <c r="F46" s="13">
        <v>1</v>
      </c>
      <c r="G46" s="13">
        <v>3</v>
      </c>
      <c r="H46" s="13">
        <v>3</v>
      </c>
      <c r="I46" s="15" t="s">
        <v>63</v>
      </c>
    </row>
    <row r="47" spans="1:9" ht="17.45" hidden="1" customHeight="1" x14ac:dyDescent="0.25">
      <c r="A47" s="201"/>
      <c r="B47" s="80">
        <v>43881</v>
      </c>
      <c r="C47" s="12">
        <v>0.78125</v>
      </c>
      <c r="D47" s="13">
        <v>1</v>
      </c>
      <c r="E47" s="13"/>
      <c r="F47" s="14"/>
      <c r="G47" s="13">
        <v>12</v>
      </c>
      <c r="H47" s="13">
        <v>8</v>
      </c>
      <c r="I47" s="15" t="s">
        <v>44</v>
      </c>
    </row>
    <row r="48" spans="1:9" ht="17.45" hidden="1" customHeight="1" thickBot="1" x14ac:dyDescent="0.3">
      <c r="A48" s="201"/>
      <c r="B48" s="83">
        <v>43888</v>
      </c>
      <c r="C48" s="27">
        <v>0.78125</v>
      </c>
      <c r="D48" s="28">
        <v>1</v>
      </c>
      <c r="E48" s="28"/>
      <c r="F48" s="129"/>
      <c r="G48" s="28">
        <v>2</v>
      </c>
      <c r="H48" s="28">
        <v>0</v>
      </c>
      <c r="I48" s="29" t="s">
        <v>39</v>
      </c>
    </row>
    <row r="49" spans="1:9" ht="20.100000000000001" customHeight="1" thickBot="1" x14ac:dyDescent="0.3">
      <c r="A49" s="86" t="s">
        <v>46</v>
      </c>
      <c r="B49" s="82" t="s">
        <v>68</v>
      </c>
      <c r="C49" s="23" t="s">
        <v>30</v>
      </c>
      <c r="D49" s="24">
        <f>SUM(D26:D48)</f>
        <v>11</v>
      </c>
      <c r="E49" s="24">
        <f>SUM(E26:E48)</f>
        <v>9</v>
      </c>
      <c r="F49" s="24">
        <f>SUM(F26:F48)</f>
        <v>3</v>
      </c>
      <c r="G49" s="24">
        <f>SUM(G26:G48)</f>
        <v>125</v>
      </c>
      <c r="H49" s="24">
        <f>SUM(H26:H48)</f>
        <v>131</v>
      </c>
      <c r="I49" s="25">
        <f>SUM(D49)/SUM(E49+D49)</f>
        <v>0.55000000000000004</v>
      </c>
    </row>
    <row r="50" spans="1:9" ht="17.45" hidden="1" customHeight="1" x14ac:dyDescent="0.25">
      <c r="A50" s="201" t="s">
        <v>67</v>
      </c>
      <c r="B50" s="84">
        <v>44483</v>
      </c>
      <c r="C50" s="32">
        <v>0.78125</v>
      </c>
      <c r="D50" s="138"/>
      <c r="E50" s="138">
        <v>1</v>
      </c>
      <c r="F50" s="139"/>
      <c r="G50" s="138">
        <v>4</v>
      </c>
      <c r="H50" s="138">
        <v>10</v>
      </c>
      <c r="I50" s="34" t="s">
        <v>44</v>
      </c>
    </row>
    <row r="51" spans="1:9" ht="17.45" hidden="1" customHeight="1" x14ac:dyDescent="0.25">
      <c r="A51" s="201"/>
      <c r="B51" s="80">
        <v>44490</v>
      </c>
      <c r="C51" s="12">
        <v>0.73958333333333337</v>
      </c>
      <c r="D51" s="130"/>
      <c r="E51" s="130">
        <v>1</v>
      </c>
      <c r="F51" s="13"/>
      <c r="G51" s="130">
        <v>4</v>
      </c>
      <c r="H51" s="130">
        <v>8</v>
      </c>
      <c r="I51" s="67" t="s">
        <v>43</v>
      </c>
    </row>
    <row r="52" spans="1:9" ht="17.45" hidden="1" customHeight="1" x14ac:dyDescent="0.25">
      <c r="A52" s="201"/>
      <c r="B52" s="80">
        <v>44497</v>
      </c>
      <c r="C52" s="12">
        <v>0.73958333333333337</v>
      </c>
      <c r="D52" s="130"/>
      <c r="E52" s="130">
        <v>1</v>
      </c>
      <c r="F52" s="13"/>
      <c r="G52" s="130">
        <v>4</v>
      </c>
      <c r="H52" s="130">
        <v>8</v>
      </c>
      <c r="I52" s="67" t="s">
        <v>63</v>
      </c>
    </row>
    <row r="53" spans="1:9" ht="17.45" hidden="1" customHeight="1" x14ac:dyDescent="0.25">
      <c r="A53" s="201"/>
      <c r="B53" s="80">
        <v>44504</v>
      </c>
      <c r="C53" s="12">
        <v>0.73958333333333337</v>
      </c>
      <c r="D53" s="130"/>
      <c r="E53" s="130">
        <v>1</v>
      </c>
      <c r="F53" s="13"/>
      <c r="G53" s="130">
        <v>5</v>
      </c>
      <c r="H53" s="130">
        <v>9</v>
      </c>
      <c r="I53" s="67" t="s">
        <v>44</v>
      </c>
    </row>
    <row r="54" spans="1:9" ht="17.45" hidden="1" customHeight="1" x14ac:dyDescent="0.25">
      <c r="A54" s="201"/>
      <c r="B54" s="80">
        <v>44511</v>
      </c>
      <c r="C54" s="12">
        <v>0.78125</v>
      </c>
      <c r="D54" s="130">
        <v>1</v>
      </c>
      <c r="E54" s="130"/>
      <c r="F54" s="13"/>
      <c r="G54" s="130">
        <v>7</v>
      </c>
      <c r="H54" s="130">
        <v>5</v>
      </c>
      <c r="I54" s="67" t="s">
        <v>43</v>
      </c>
    </row>
    <row r="55" spans="1:9" ht="17.45" hidden="1" customHeight="1" x14ac:dyDescent="0.25">
      <c r="A55" s="201"/>
      <c r="B55" s="80">
        <v>44518</v>
      </c>
      <c r="C55" s="12">
        <v>0.78125</v>
      </c>
      <c r="D55" s="130">
        <v>1</v>
      </c>
      <c r="E55" s="130"/>
      <c r="F55" s="13"/>
      <c r="G55" s="130">
        <v>8</v>
      </c>
      <c r="H55" s="130">
        <v>7</v>
      </c>
      <c r="I55" s="67" t="s">
        <v>63</v>
      </c>
    </row>
    <row r="56" spans="1:9" ht="17.45" hidden="1" customHeight="1" x14ac:dyDescent="0.25">
      <c r="A56" s="201"/>
      <c r="B56" s="80">
        <v>44525</v>
      </c>
      <c r="C56" s="12">
        <v>0.78125</v>
      </c>
      <c r="D56" s="130"/>
      <c r="E56" s="130">
        <v>1</v>
      </c>
      <c r="F56" s="13"/>
      <c r="G56" s="130">
        <v>8</v>
      </c>
      <c r="H56" s="130">
        <v>10</v>
      </c>
      <c r="I56" s="67" t="s">
        <v>44</v>
      </c>
    </row>
    <row r="57" spans="1:9" ht="17.45" hidden="1" customHeight="1" x14ac:dyDescent="0.25">
      <c r="A57" s="201"/>
      <c r="B57" s="80">
        <v>44532</v>
      </c>
      <c r="C57" s="12">
        <v>0.73958333333333337</v>
      </c>
      <c r="D57" s="130"/>
      <c r="E57" s="130"/>
      <c r="F57" s="13">
        <v>1</v>
      </c>
      <c r="G57" s="130">
        <v>7</v>
      </c>
      <c r="H57" s="130">
        <v>7</v>
      </c>
      <c r="I57" s="67" t="s">
        <v>43</v>
      </c>
    </row>
    <row r="58" spans="1:9" ht="17.45" hidden="1" customHeight="1" x14ac:dyDescent="0.25">
      <c r="A58" s="201"/>
      <c r="B58" s="80">
        <v>44539</v>
      </c>
      <c r="C58" s="12">
        <v>0.73958333333333337</v>
      </c>
      <c r="D58" s="130">
        <v>1</v>
      </c>
      <c r="E58" s="130"/>
      <c r="F58" s="13"/>
      <c r="G58" s="130">
        <v>7</v>
      </c>
      <c r="H58" s="130">
        <v>5</v>
      </c>
      <c r="I58" s="67" t="s">
        <v>63</v>
      </c>
    </row>
    <row r="59" spans="1:9" ht="17.45" hidden="1" customHeight="1" x14ac:dyDescent="0.25">
      <c r="A59" s="201"/>
      <c r="B59" s="80">
        <v>44546</v>
      </c>
      <c r="C59" s="12">
        <v>0.73958333333333337</v>
      </c>
      <c r="D59" s="130">
        <v>1</v>
      </c>
      <c r="E59" s="130"/>
      <c r="F59" s="13"/>
      <c r="G59" s="130">
        <v>7</v>
      </c>
      <c r="H59" s="130">
        <v>5</v>
      </c>
      <c r="I59" s="67" t="s">
        <v>44</v>
      </c>
    </row>
    <row r="60" spans="1:9" ht="17.45" hidden="1" customHeight="1" x14ac:dyDescent="0.25">
      <c r="A60" s="201"/>
      <c r="B60" s="80">
        <v>44595</v>
      </c>
      <c r="C60" s="12">
        <v>0.78125</v>
      </c>
      <c r="D60" s="130">
        <v>1</v>
      </c>
      <c r="E60" s="130"/>
      <c r="F60" s="13"/>
      <c r="G60" s="130">
        <v>8</v>
      </c>
      <c r="H60" s="130">
        <v>5</v>
      </c>
      <c r="I60" s="67" t="s">
        <v>43</v>
      </c>
    </row>
    <row r="61" spans="1:9" ht="17.45" hidden="1" customHeight="1" x14ac:dyDescent="0.25">
      <c r="A61" s="201"/>
      <c r="B61" s="80">
        <v>44602</v>
      </c>
      <c r="C61" s="12">
        <v>0.78125</v>
      </c>
      <c r="D61" s="130">
        <v>1</v>
      </c>
      <c r="E61" s="130"/>
      <c r="F61" s="13"/>
      <c r="G61" s="130">
        <v>10</v>
      </c>
      <c r="H61" s="130">
        <v>8</v>
      </c>
      <c r="I61" s="67" t="s">
        <v>63</v>
      </c>
    </row>
    <row r="62" spans="1:9" ht="17.45" hidden="1" customHeight="1" x14ac:dyDescent="0.25">
      <c r="A62" s="201"/>
      <c r="B62" s="80">
        <v>44609</v>
      </c>
      <c r="C62" s="12">
        <v>0.78125</v>
      </c>
      <c r="D62" s="130"/>
      <c r="E62" s="130">
        <v>1</v>
      </c>
      <c r="F62" s="13"/>
      <c r="G62" s="130">
        <v>7</v>
      </c>
      <c r="H62" s="130">
        <v>9</v>
      </c>
      <c r="I62" s="67" t="s">
        <v>44</v>
      </c>
    </row>
    <row r="63" spans="1:9" ht="17.45" hidden="1" customHeight="1" x14ac:dyDescent="0.25">
      <c r="A63" s="201"/>
      <c r="B63" s="80">
        <v>44616</v>
      </c>
      <c r="C63" s="12">
        <v>0.73958333333333337</v>
      </c>
      <c r="D63" s="130">
        <v>1</v>
      </c>
      <c r="E63" s="130"/>
      <c r="F63" s="13"/>
      <c r="G63" s="130">
        <v>6</v>
      </c>
      <c r="H63" s="130">
        <v>4</v>
      </c>
      <c r="I63" s="67" t="s">
        <v>43</v>
      </c>
    </row>
    <row r="64" spans="1:9" ht="17.45" hidden="1" customHeight="1" x14ac:dyDescent="0.25">
      <c r="A64" s="201"/>
      <c r="B64" s="80">
        <v>44623</v>
      </c>
      <c r="C64" s="12">
        <v>0.73958333333333337</v>
      </c>
      <c r="D64" s="130"/>
      <c r="E64" s="130">
        <v>1</v>
      </c>
      <c r="F64" s="13"/>
      <c r="G64" s="130">
        <v>4</v>
      </c>
      <c r="H64" s="130">
        <v>9</v>
      </c>
      <c r="I64" s="67" t="s">
        <v>63</v>
      </c>
    </row>
    <row r="65" spans="1:9" ht="17.45" hidden="1" customHeight="1" x14ac:dyDescent="0.25">
      <c r="A65" s="201"/>
      <c r="B65" s="80">
        <v>44630</v>
      </c>
      <c r="C65" s="12">
        <v>0.73958333333333337</v>
      </c>
      <c r="D65" s="130">
        <v>1</v>
      </c>
      <c r="E65" s="130"/>
      <c r="F65" s="13"/>
      <c r="G65" s="130">
        <v>6</v>
      </c>
      <c r="H65" s="130">
        <v>5</v>
      </c>
      <c r="I65" s="67" t="s">
        <v>44</v>
      </c>
    </row>
    <row r="66" spans="1:9" ht="17.45" hidden="1" customHeight="1" x14ac:dyDescent="0.25">
      <c r="A66" s="201"/>
      <c r="B66" s="80">
        <v>44637</v>
      </c>
      <c r="C66" s="12">
        <v>0.78125</v>
      </c>
      <c r="D66" s="130">
        <v>1</v>
      </c>
      <c r="E66" s="130"/>
      <c r="F66" s="13"/>
      <c r="G66" s="130">
        <v>7</v>
      </c>
      <c r="H66" s="130">
        <v>4</v>
      </c>
      <c r="I66" s="67" t="s">
        <v>43</v>
      </c>
    </row>
    <row r="67" spans="1:9" ht="17.45" hidden="1" customHeight="1" thickBot="1" x14ac:dyDescent="0.3">
      <c r="A67" s="201"/>
      <c r="B67" s="83">
        <v>44641</v>
      </c>
      <c r="C67" s="27">
        <v>0.78125</v>
      </c>
      <c r="D67" s="136">
        <v>1</v>
      </c>
      <c r="E67" s="136"/>
      <c r="F67" s="28"/>
      <c r="G67" s="136">
        <v>7</v>
      </c>
      <c r="H67" s="136">
        <v>2</v>
      </c>
      <c r="I67" s="137" t="s">
        <v>63</v>
      </c>
    </row>
    <row r="68" spans="1:9" ht="20.100000000000001" customHeight="1" thickBot="1" x14ac:dyDescent="0.3">
      <c r="A68" s="86" t="s">
        <v>67</v>
      </c>
      <c r="B68" s="82" t="s">
        <v>68</v>
      </c>
      <c r="C68" s="23" t="s">
        <v>30</v>
      </c>
      <c r="D68" s="30">
        <f>SUM(D50:D67)</f>
        <v>10</v>
      </c>
      <c r="E68" s="30">
        <f>SUM(E50:E67)</f>
        <v>7</v>
      </c>
      <c r="F68" s="30">
        <f>SUM(F50:F67)</f>
        <v>1</v>
      </c>
      <c r="G68" s="30">
        <f>SUM(G50:G67)</f>
        <v>116</v>
      </c>
      <c r="H68" s="30">
        <f>SUM(H50:H67)</f>
        <v>120</v>
      </c>
      <c r="I68" s="25">
        <f>SUM(D68)/SUM(E68+D68)</f>
        <v>0.58823529411764708</v>
      </c>
    </row>
    <row r="69" spans="1:9" ht="17.45" hidden="1" customHeight="1" x14ac:dyDescent="0.25">
      <c r="A69" s="187" t="s">
        <v>73</v>
      </c>
      <c r="B69" s="84">
        <v>44819</v>
      </c>
      <c r="C69" s="32">
        <v>0.78125</v>
      </c>
      <c r="D69" s="138"/>
      <c r="E69" s="138">
        <v>1</v>
      </c>
      <c r="F69" s="33"/>
      <c r="G69" s="138">
        <v>3</v>
      </c>
      <c r="H69" s="138">
        <v>4</v>
      </c>
      <c r="I69" s="150" t="s">
        <v>88</v>
      </c>
    </row>
    <row r="70" spans="1:9" ht="17.45" hidden="1" customHeight="1" x14ac:dyDescent="0.25">
      <c r="A70" s="184"/>
      <c r="B70" s="80">
        <v>44826</v>
      </c>
      <c r="C70" s="12">
        <v>0.69791666666666663</v>
      </c>
      <c r="D70" s="130">
        <v>1</v>
      </c>
      <c r="E70" s="130"/>
      <c r="F70" s="13"/>
      <c r="G70" s="130">
        <v>5</v>
      </c>
      <c r="H70" s="130">
        <v>3</v>
      </c>
      <c r="I70" s="67" t="s">
        <v>74</v>
      </c>
    </row>
    <row r="71" spans="1:9" ht="17.45" hidden="1" customHeight="1" x14ac:dyDescent="0.25">
      <c r="A71" s="184"/>
      <c r="B71" s="80">
        <v>44833</v>
      </c>
      <c r="C71" s="12">
        <v>0.69791666666666663</v>
      </c>
      <c r="D71" s="130"/>
      <c r="E71" s="130">
        <v>1</v>
      </c>
      <c r="F71" s="13"/>
      <c r="G71" s="130">
        <v>5</v>
      </c>
      <c r="H71" s="130">
        <v>7</v>
      </c>
      <c r="I71" s="67" t="s">
        <v>75</v>
      </c>
    </row>
    <row r="72" spans="1:9" ht="17.45" hidden="1" customHeight="1" x14ac:dyDescent="0.25">
      <c r="A72" s="184"/>
      <c r="B72" s="80">
        <v>44840</v>
      </c>
      <c r="C72" s="12">
        <v>0.73958333333333337</v>
      </c>
      <c r="D72" s="130">
        <v>1</v>
      </c>
      <c r="E72" s="130"/>
      <c r="F72" s="13"/>
      <c r="G72" s="130">
        <v>2</v>
      </c>
      <c r="H72" s="130">
        <v>0</v>
      </c>
      <c r="I72" s="67" t="s">
        <v>43</v>
      </c>
    </row>
    <row r="73" spans="1:9" ht="17.45" hidden="1" customHeight="1" x14ac:dyDescent="0.25">
      <c r="A73" s="184"/>
      <c r="B73" s="80">
        <v>44847</v>
      </c>
      <c r="C73" s="12">
        <v>0.73958333333333337</v>
      </c>
      <c r="D73" s="130">
        <v>1</v>
      </c>
      <c r="E73" s="130"/>
      <c r="F73" s="13"/>
      <c r="G73" s="130">
        <v>5</v>
      </c>
      <c r="H73" s="130">
        <v>3</v>
      </c>
      <c r="I73" s="67" t="s">
        <v>50</v>
      </c>
    </row>
    <row r="74" spans="1:9" ht="17.45" hidden="1" customHeight="1" x14ac:dyDescent="0.25">
      <c r="A74" s="184"/>
      <c r="B74" s="80">
        <v>44854</v>
      </c>
      <c r="C74" s="12">
        <v>0.69791666666666663</v>
      </c>
      <c r="D74" s="130">
        <v>1</v>
      </c>
      <c r="E74" s="130"/>
      <c r="F74" s="13"/>
      <c r="G74" s="130">
        <v>8</v>
      </c>
      <c r="H74" s="130">
        <v>3</v>
      </c>
      <c r="I74" s="67" t="s">
        <v>88</v>
      </c>
    </row>
    <row r="75" spans="1:9" ht="17.45" hidden="1" customHeight="1" x14ac:dyDescent="0.25">
      <c r="A75" s="184"/>
      <c r="B75" s="80">
        <v>44861</v>
      </c>
      <c r="C75" s="12">
        <v>0.73958333333333337</v>
      </c>
      <c r="D75" s="130">
        <v>1</v>
      </c>
      <c r="E75" s="130"/>
      <c r="F75" s="13"/>
      <c r="G75" s="130">
        <v>6</v>
      </c>
      <c r="H75" s="130">
        <v>2</v>
      </c>
      <c r="I75" s="67" t="s">
        <v>74</v>
      </c>
    </row>
    <row r="76" spans="1:9" ht="17.45" hidden="1" customHeight="1" x14ac:dyDescent="0.25">
      <c r="A76" s="184"/>
      <c r="B76" s="80">
        <v>44868</v>
      </c>
      <c r="C76" s="12">
        <v>0.73958333333333337</v>
      </c>
      <c r="D76" s="130">
        <v>1</v>
      </c>
      <c r="E76" s="130"/>
      <c r="F76" s="13"/>
      <c r="G76" s="130">
        <v>2</v>
      </c>
      <c r="H76" s="130">
        <v>1</v>
      </c>
      <c r="I76" s="67" t="s">
        <v>75</v>
      </c>
    </row>
    <row r="77" spans="1:9" ht="17.45" hidden="1" customHeight="1" x14ac:dyDescent="0.25">
      <c r="A77" s="184"/>
      <c r="B77" s="80">
        <v>44875</v>
      </c>
      <c r="C77" s="12">
        <v>0.78125</v>
      </c>
      <c r="D77" s="130"/>
      <c r="E77" s="130">
        <v>1</v>
      </c>
      <c r="F77" s="13"/>
      <c r="G77" s="130">
        <v>0</v>
      </c>
      <c r="H77" s="130">
        <v>4</v>
      </c>
      <c r="I77" s="67" t="s">
        <v>43</v>
      </c>
    </row>
    <row r="78" spans="1:9" ht="17.45" hidden="1" customHeight="1" x14ac:dyDescent="0.25">
      <c r="A78" s="184"/>
      <c r="B78" s="80">
        <v>44882</v>
      </c>
      <c r="C78" s="12">
        <v>0.73958333333333337</v>
      </c>
      <c r="D78" s="130"/>
      <c r="E78" s="130">
        <v>1</v>
      </c>
      <c r="F78" s="13"/>
      <c r="G78" s="130">
        <v>2</v>
      </c>
      <c r="H78" s="130">
        <v>5</v>
      </c>
      <c r="I78" s="67" t="s">
        <v>50</v>
      </c>
    </row>
    <row r="79" spans="1:9" ht="17.45" hidden="1" customHeight="1" x14ac:dyDescent="0.25">
      <c r="A79" s="184"/>
      <c r="B79" s="80">
        <v>44889</v>
      </c>
      <c r="C79" s="12">
        <v>0.73958333333333337</v>
      </c>
      <c r="D79" s="130"/>
      <c r="E79" s="130">
        <v>1</v>
      </c>
      <c r="F79" s="13"/>
      <c r="G79" s="130">
        <v>0</v>
      </c>
      <c r="H79" s="130">
        <v>2</v>
      </c>
      <c r="I79" s="67" t="s">
        <v>88</v>
      </c>
    </row>
    <row r="80" spans="1:9" ht="17.45" hidden="1" customHeight="1" x14ac:dyDescent="0.25">
      <c r="A80" s="184"/>
      <c r="B80" s="80">
        <v>44896</v>
      </c>
      <c r="C80" s="12">
        <v>0.78125</v>
      </c>
      <c r="D80" s="130"/>
      <c r="E80" s="130"/>
      <c r="F80" s="13">
        <v>1</v>
      </c>
      <c r="G80" s="130">
        <v>6</v>
      </c>
      <c r="H80" s="130">
        <v>6</v>
      </c>
      <c r="I80" s="67" t="s">
        <v>74</v>
      </c>
    </row>
    <row r="81" spans="1:9" ht="17.45" hidden="1" customHeight="1" x14ac:dyDescent="0.25">
      <c r="A81" s="184"/>
      <c r="B81" s="80">
        <v>44903</v>
      </c>
      <c r="C81" s="12">
        <v>0.78125</v>
      </c>
      <c r="D81" s="130">
        <v>1</v>
      </c>
      <c r="E81" s="130"/>
      <c r="F81" s="13"/>
      <c r="G81" s="130">
        <v>4</v>
      </c>
      <c r="H81" s="130">
        <v>1</v>
      </c>
      <c r="I81" s="67" t="s">
        <v>75</v>
      </c>
    </row>
    <row r="82" spans="1:9" ht="17.45" hidden="1" customHeight="1" x14ac:dyDescent="0.25">
      <c r="A82" s="184"/>
      <c r="B82" s="80">
        <v>44910</v>
      </c>
      <c r="C82" s="12">
        <v>0.69791666666666663</v>
      </c>
      <c r="D82" s="130">
        <v>1</v>
      </c>
      <c r="E82" s="130"/>
      <c r="F82" s="13"/>
      <c r="G82" s="130">
        <v>2</v>
      </c>
      <c r="H82" s="130">
        <v>0</v>
      </c>
      <c r="I82" s="67" t="s">
        <v>43</v>
      </c>
    </row>
    <row r="83" spans="1:9" ht="17.45" hidden="1" customHeight="1" x14ac:dyDescent="0.25">
      <c r="A83" s="184"/>
      <c r="B83" s="80">
        <v>44917</v>
      </c>
      <c r="C83" s="12">
        <v>0.78125</v>
      </c>
      <c r="D83" s="130"/>
      <c r="E83" s="130">
        <v>1</v>
      </c>
      <c r="F83" s="13"/>
      <c r="G83" s="130">
        <v>6</v>
      </c>
      <c r="H83" s="130">
        <v>10</v>
      </c>
      <c r="I83" s="67" t="s">
        <v>50</v>
      </c>
    </row>
    <row r="84" spans="1:9" ht="17.45" hidden="1" customHeight="1" x14ac:dyDescent="0.25">
      <c r="A84" s="184"/>
      <c r="B84" s="80">
        <v>44938</v>
      </c>
      <c r="C84" s="12">
        <v>0.78125</v>
      </c>
      <c r="D84" s="130"/>
      <c r="E84" s="130">
        <v>1</v>
      </c>
      <c r="F84" s="13"/>
      <c r="G84" s="130">
        <v>4</v>
      </c>
      <c r="H84" s="130">
        <v>5</v>
      </c>
      <c r="I84" s="67" t="s">
        <v>88</v>
      </c>
    </row>
    <row r="85" spans="1:9" ht="17.45" hidden="1" customHeight="1" x14ac:dyDescent="0.25">
      <c r="A85" s="184"/>
      <c r="B85" s="80">
        <v>44945</v>
      </c>
      <c r="C85" s="12">
        <v>0.69791666666666663</v>
      </c>
      <c r="D85" s="130">
        <v>1</v>
      </c>
      <c r="E85" s="130"/>
      <c r="F85" s="13"/>
      <c r="G85" s="130">
        <v>4</v>
      </c>
      <c r="H85" s="130">
        <v>2</v>
      </c>
      <c r="I85" s="67" t="s">
        <v>74</v>
      </c>
    </row>
    <row r="86" spans="1:9" ht="17.45" hidden="1" customHeight="1" x14ac:dyDescent="0.25">
      <c r="A86" s="184"/>
      <c r="B86" s="80">
        <v>44952</v>
      </c>
      <c r="C86" s="12">
        <v>0.69791666666666663</v>
      </c>
      <c r="D86" s="130"/>
      <c r="E86" s="130">
        <v>1</v>
      </c>
      <c r="F86" s="13"/>
      <c r="G86" s="130">
        <v>3</v>
      </c>
      <c r="H86" s="130">
        <v>4</v>
      </c>
      <c r="I86" s="67" t="s">
        <v>75</v>
      </c>
    </row>
    <row r="87" spans="1:9" ht="17.45" hidden="1" customHeight="1" x14ac:dyDescent="0.25">
      <c r="A87" s="184"/>
      <c r="B87" s="80">
        <v>44959</v>
      </c>
      <c r="C87" s="12">
        <v>0.73958333333333337</v>
      </c>
      <c r="D87" s="130"/>
      <c r="E87" s="130">
        <v>1</v>
      </c>
      <c r="F87" s="13"/>
      <c r="G87" s="130">
        <v>1</v>
      </c>
      <c r="H87" s="130">
        <v>3</v>
      </c>
      <c r="I87" s="67" t="s">
        <v>43</v>
      </c>
    </row>
    <row r="88" spans="1:9" ht="17.45" hidden="1" customHeight="1" thickBot="1" x14ac:dyDescent="0.3">
      <c r="A88" s="185"/>
      <c r="B88" s="81">
        <v>44966</v>
      </c>
      <c r="C88" s="17">
        <v>0.69791666666666663</v>
      </c>
      <c r="D88" s="134"/>
      <c r="E88" s="134">
        <v>1</v>
      </c>
      <c r="F88" s="18"/>
      <c r="G88" s="134">
        <v>6</v>
      </c>
      <c r="H88" s="134">
        <v>12</v>
      </c>
      <c r="I88" s="68" t="s">
        <v>50</v>
      </c>
    </row>
    <row r="89" spans="1:9" ht="20.100000000000001" customHeight="1" thickBot="1" x14ac:dyDescent="0.3">
      <c r="A89" s="86" t="s">
        <v>73</v>
      </c>
      <c r="B89" s="82" t="s">
        <v>76</v>
      </c>
      <c r="C89" s="23" t="s">
        <v>30</v>
      </c>
      <c r="D89" s="30">
        <f>SUM(D69:D88)</f>
        <v>9</v>
      </c>
      <c r="E89" s="30">
        <f>SUM(E69:E88)</f>
        <v>10</v>
      </c>
      <c r="F89" s="30">
        <f>SUM(F69:F88)</f>
        <v>1</v>
      </c>
      <c r="G89" s="30">
        <f>SUM(G69:G88)</f>
        <v>74</v>
      </c>
      <c r="H89" s="30">
        <f>SUM(H69:H88)</f>
        <v>77</v>
      </c>
      <c r="I89" s="25">
        <f>SUM(D89)/SUM(E89+D89)</f>
        <v>0.47368421052631576</v>
      </c>
    </row>
    <row r="90" spans="1:9" ht="16.5" hidden="1" customHeight="1" x14ac:dyDescent="0.25">
      <c r="A90" s="196" t="s">
        <v>86</v>
      </c>
      <c r="B90" s="7">
        <v>45183</v>
      </c>
      <c r="C90" s="8">
        <v>0.78125</v>
      </c>
      <c r="D90" s="133"/>
      <c r="E90" s="133">
        <v>1</v>
      </c>
      <c r="F90" s="133"/>
      <c r="G90" s="133">
        <v>1</v>
      </c>
      <c r="H90" s="133">
        <v>5</v>
      </c>
      <c r="I90" s="66" t="s">
        <v>88</v>
      </c>
    </row>
    <row r="91" spans="1:9" ht="16.5" hidden="1" customHeight="1" x14ac:dyDescent="0.25">
      <c r="A91" s="197"/>
      <c r="B91" s="11">
        <v>45190</v>
      </c>
      <c r="C91" s="12">
        <v>0.69791666666666663</v>
      </c>
      <c r="D91" s="130"/>
      <c r="E91" s="130"/>
      <c r="F91" s="130">
        <v>1</v>
      </c>
      <c r="G91" s="130">
        <v>5</v>
      </c>
      <c r="H91" s="130">
        <v>5</v>
      </c>
      <c r="I91" s="67" t="s">
        <v>72</v>
      </c>
    </row>
    <row r="92" spans="1:9" ht="16.5" hidden="1" customHeight="1" x14ac:dyDescent="0.25">
      <c r="A92" s="197"/>
      <c r="B92" s="11">
        <v>45197</v>
      </c>
      <c r="C92" s="12">
        <v>0.69791666666666663</v>
      </c>
      <c r="D92" s="130"/>
      <c r="E92" s="130">
        <v>1</v>
      </c>
      <c r="F92" s="130"/>
      <c r="G92" s="130">
        <v>3</v>
      </c>
      <c r="H92" s="130">
        <v>4</v>
      </c>
      <c r="I92" s="67" t="s">
        <v>71</v>
      </c>
    </row>
    <row r="93" spans="1:9" ht="16.5" hidden="1" customHeight="1" x14ac:dyDescent="0.25">
      <c r="A93" s="197"/>
      <c r="B93" s="11">
        <v>45204</v>
      </c>
      <c r="C93" s="12">
        <v>0.73958333333333337</v>
      </c>
      <c r="D93" s="130">
        <v>1</v>
      </c>
      <c r="E93" s="130"/>
      <c r="F93" s="130"/>
      <c r="G93" s="130">
        <v>6</v>
      </c>
      <c r="H93" s="130">
        <v>2</v>
      </c>
      <c r="I93" s="67" t="s">
        <v>43</v>
      </c>
    </row>
    <row r="94" spans="1:9" ht="16.5" hidden="1" customHeight="1" x14ac:dyDescent="0.25">
      <c r="A94" s="197"/>
      <c r="B94" s="11">
        <v>45211</v>
      </c>
      <c r="C94" s="12">
        <v>0.73958333333333337</v>
      </c>
      <c r="D94" s="130"/>
      <c r="E94" s="130">
        <v>1</v>
      </c>
      <c r="F94" s="130"/>
      <c r="G94" s="130">
        <v>5</v>
      </c>
      <c r="H94" s="130">
        <v>8</v>
      </c>
      <c r="I94" s="67" t="s">
        <v>50</v>
      </c>
    </row>
    <row r="95" spans="1:9" ht="16.5" hidden="1" customHeight="1" x14ac:dyDescent="0.25">
      <c r="A95" s="197"/>
      <c r="B95" s="11">
        <v>45218</v>
      </c>
      <c r="C95" s="12">
        <v>0.69791666666666663</v>
      </c>
      <c r="D95" s="130"/>
      <c r="E95" s="130"/>
      <c r="F95" s="130">
        <v>1</v>
      </c>
      <c r="G95" s="130">
        <v>3</v>
      </c>
      <c r="H95" s="130">
        <v>3</v>
      </c>
      <c r="I95" s="67" t="s">
        <v>88</v>
      </c>
    </row>
    <row r="96" spans="1:9" ht="16.5" hidden="1" customHeight="1" x14ac:dyDescent="0.25">
      <c r="A96" s="197"/>
      <c r="B96" s="11">
        <v>45225</v>
      </c>
      <c r="C96" s="12">
        <v>0.73958333333333337</v>
      </c>
      <c r="D96" s="130"/>
      <c r="E96" s="130">
        <v>1</v>
      </c>
      <c r="F96" s="130"/>
      <c r="G96" s="130">
        <v>2</v>
      </c>
      <c r="H96" s="130">
        <v>6</v>
      </c>
      <c r="I96" s="67" t="s">
        <v>72</v>
      </c>
    </row>
    <row r="97" spans="1:9" ht="16.5" hidden="1" customHeight="1" x14ac:dyDescent="0.25">
      <c r="A97" s="197"/>
      <c r="B97" s="11">
        <v>45232</v>
      </c>
      <c r="C97" s="12">
        <v>0.73958333333333337</v>
      </c>
      <c r="D97" s="130"/>
      <c r="E97" s="130">
        <v>1</v>
      </c>
      <c r="F97" s="130"/>
      <c r="G97" s="130">
        <v>3</v>
      </c>
      <c r="H97" s="130">
        <v>5</v>
      </c>
      <c r="I97" s="67" t="s">
        <v>71</v>
      </c>
    </row>
    <row r="98" spans="1:9" ht="16.5" hidden="1" customHeight="1" x14ac:dyDescent="0.25">
      <c r="A98" s="197"/>
      <c r="B98" s="11">
        <v>45239</v>
      </c>
      <c r="C98" s="12">
        <v>0.78125</v>
      </c>
      <c r="D98" s="130"/>
      <c r="E98" s="130"/>
      <c r="F98" s="130">
        <v>1</v>
      </c>
      <c r="G98" s="130">
        <v>4</v>
      </c>
      <c r="H98" s="130">
        <v>4</v>
      </c>
      <c r="I98" s="67" t="s">
        <v>43</v>
      </c>
    </row>
    <row r="99" spans="1:9" ht="16.5" hidden="1" customHeight="1" x14ac:dyDescent="0.25">
      <c r="A99" s="197"/>
      <c r="B99" s="11">
        <v>45246</v>
      </c>
      <c r="C99" s="12">
        <v>0.73958333333333337</v>
      </c>
      <c r="D99" s="130"/>
      <c r="E99" s="130">
        <v>1</v>
      </c>
      <c r="F99" s="130"/>
      <c r="G99" s="130">
        <v>3</v>
      </c>
      <c r="H99" s="130">
        <v>11</v>
      </c>
      <c r="I99" s="67" t="s">
        <v>50</v>
      </c>
    </row>
    <row r="100" spans="1:9" ht="16.5" hidden="1" customHeight="1" x14ac:dyDescent="0.25">
      <c r="A100" s="197"/>
      <c r="B100" s="11">
        <v>45253</v>
      </c>
      <c r="C100" s="12">
        <v>0.73958333333333337</v>
      </c>
      <c r="D100" s="130">
        <v>1</v>
      </c>
      <c r="E100" s="130"/>
      <c r="F100" s="130"/>
      <c r="G100" s="130">
        <v>5</v>
      </c>
      <c r="H100" s="130">
        <v>3</v>
      </c>
      <c r="I100" s="67" t="s">
        <v>88</v>
      </c>
    </row>
    <row r="101" spans="1:9" ht="16.5" hidden="1" customHeight="1" x14ac:dyDescent="0.25">
      <c r="A101" s="197"/>
      <c r="B101" s="11">
        <v>45260</v>
      </c>
      <c r="C101" s="12">
        <v>0.78125</v>
      </c>
      <c r="D101" s="130"/>
      <c r="E101" s="130">
        <v>1</v>
      </c>
      <c r="F101" s="130"/>
      <c r="G101" s="130">
        <v>2</v>
      </c>
      <c r="H101" s="130">
        <v>4</v>
      </c>
      <c r="I101" s="67" t="s">
        <v>72</v>
      </c>
    </row>
    <row r="102" spans="1:9" ht="16.5" hidden="1" customHeight="1" x14ac:dyDescent="0.25">
      <c r="A102" s="197"/>
      <c r="B102" s="11">
        <v>45267</v>
      </c>
      <c r="C102" s="12">
        <v>0.78125</v>
      </c>
      <c r="D102" s="130">
        <v>1</v>
      </c>
      <c r="E102" s="130"/>
      <c r="F102" s="130"/>
      <c r="G102" s="130">
        <v>5</v>
      </c>
      <c r="H102" s="130">
        <v>2</v>
      </c>
      <c r="I102" s="67" t="s">
        <v>71</v>
      </c>
    </row>
    <row r="103" spans="1:9" ht="16.5" hidden="1" customHeight="1" x14ac:dyDescent="0.25">
      <c r="A103" s="197"/>
      <c r="B103" s="11">
        <v>45274</v>
      </c>
      <c r="C103" s="12">
        <v>0.69791666666666663</v>
      </c>
      <c r="D103" s="130">
        <v>1</v>
      </c>
      <c r="E103" s="130"/>
      <c r="F103" s="130"/>
      <c r="G103" s="130">
        <v>6</v>
      </c>
      <c r="H103" s="130">
        <v>1</v>
      </c>
      <c r="I103" s="67" t="s">
        <v>43</v>
      </c>
    </row>
    <row r="104" spans="1:9" ht="16.5" hidden="1" customHeight="1" x14ac:dyDescent="0.25">
      <c r="A104" s="197"/>
      <c r="B104" s="11">
        <v>45281</v>
      </c>
      <c r="C104" s="12">
        <v>0.78125</v>
      </c>
      <c r="D104" s="130"/>
      <c r="E104" s="130">
        <v>1</v>
      </c>
      <c r="F104" s="130"/>
      <c r="G104" s="130">
        <v>4</v>
      </c>
      <c r="H104" s="130">
        <v>5</v>
      </c>
      <c r="I104" s="67" t="s">
        <v>50</v>
      </c>
    </row>
    <row r="105" spans="1:9" ht="16.5" hidden="1" customHeight="1" x14ac:dyDescent="0.25">
      <c r="A105" s="197"/>
      <c r="B105" s="11">
        <v>45302</v>
      </c>
      <c r="C105" s="12">
        <v>0.78125</v>
      </c>
      <c r="D105" s="130"/>
      <c r="E105" s="130">
        <v>1</v>
      </c>
      <c r="F105" s="130"/>
      <c r="G105" s="130">
        <v>3</v>
      </c>
      <c r="H105" s="130">
        <v>10</v>
      </c>
      <c r="I105" s="67" t="s">
        <v>88</v>
      </c>
    </row>
    <row r="106" spans="1:9" ht="16.5" hidden="1" customHeight="1" x14ac:dyDescent="0.25">
      <c r="A106" s="197"/>
      <c r="B106" s="11">
        <v>45309</v>
      </c>
      <c r="C106" s="12">
        <v>0.69791666666666663</v>
      </c>
      <c r="D106" s="130"/>
      <c r="E106" s="130">
        <v>1</v>
      </c>
      <c r="F106" s="130"/>
      <c r="G106" s="130">
        <v>3</v>
      </c>
      <c r="H106" s="130">
        <v>4</v>
      </c>
      <c r="I106" s="67" t="s">
        <v>72</v>
      </c>
    </row>
    <row r="107" spans="1:9" ht="16.5" hidden="1" customHeight="1" x14ac:dyDescent="0.25">
      <c r="A107" s="197"/>
      <c r="B107" s="11">
        <v>45316</v>
      </c>
      <c r="C107" s="12">
        <v>0.69791666666666663</v>
      </c>
      <c r="D107" s="130"/>
      <c r="E107" s="130">
        <v>1</v>
      </c>
      <c r="F107" s="130"/>
      <c r="G107" s="130">
        <v>2</v>
      </c>
      <c r="H107" s="130">
        <v>5</v>
      </c>
      <c r="I107" s="67" t="s">
        <v>71</v>
      </c>
    </row>
    <row r="108" spans="1:9" ht="16.5" hidden="1" customHeight="1" x14ac:dyDescent="0.25">
      <c r="A108" s="197"/>
      <c r="B108" s="11">
        <v>45323</v>
      </c>
      <c r="C108" s="12">
        <v>0.73958333333333337</v>
      </c>
      <c r="D108" s="130">
        <v>1</v>
      </c>
      <c r="E108" s="130"/>
      <c r="F108" s="130"/>
      <c r="G108" s="130">
        <v>5</v>
      </c>
      <c r="H108" s="130">
        <v>4</v>
      </c>
      <c r="I108" s="67" t="s">
        <v>43</v>
      </c>
    </row>
    <row r="109" spans="1:9" ht="16.5" hidden="1" customHeight="1" x14ac:dyDescent="0.25">
      <c r="A109" s="197"/>
      <c r="B109" s="11">
        <v>45330</v>
      </c>
      <c r="C109" s="12">
        <v>0.69791666666666663</v>
      </c>
      <c r="D109" s="130"/>
      <c r="E109" s="130">
        <v>1</v>
      </c>
      <c r="F109" s="130"/>
      <c r="G109" s="130">
        <v>1</v>
      </c>
      <c r="H109" s="130">
        <v>6</v>
      </c>
      <c r="I109" s="67" t="s">
        <v>50</v>
      </c>
    </row>
    <row r="110" spans="1:9" ht="16.5" hidden="1" customHeight="1" x14ac:dyDescent="0.25">
      <c r="A110" s="197"/>
      <c r="B110" s="11">
        <v>45337</v>
      </c>
      <c r="C110" s="12">
        <v>0.69791666666666663</v>
      </c>
      <c r="D110" s="130"/>
      <c r="E110" s="130">
        <v>1</v>
      </c>
      <c r="F110" s="130"/>
      <c r="G110" s="130">
        <v>0</v>
      </c>
      <c r="H110" s="130">
        <v>2</v>
      </c>
      <c r="I110" s="67" t="s">
        <v>88</v>
      </c>
    </row>
    <row r="111" spans="1:9" ht="16.5" hidden="1" customHeight="1" x14ac:dyDescent="0.25">
      <c r="A111" s="197"/>
      <c r="B111" s="11">
        <v>45344</v>
      </c>
      <c r="C111" s="12">
        <v>0.78125</v>
      </c>
      <c r="D111" s="130"/>
      <c r="E111" s="130"/>
      <c r="F111" s="130">
        <v>1</v>
      </c>
      <c r="G111" s="130">
        <v>2</v>
      </c>
      <c r="H111" s="130">
        <v>2</v>
      </c>
      <c r="I111" s="67" t="s">
        <v>72</v>
      </c>
    </row>
    <row r="112" spans="1:9" ht="16.5" hidden="1" customHeight="1" thickBot="1" x14ac:dyDescent="0.3">
      <c r="A112" s="198"/>
      <c r="B112" s="16">
        <v>45351</v>
      </c>
      <c r="C112" s="17">
        <v>0.78125</v>
      </c>
      <c r="D112" s="134"/>
      <c r="E112" s="134">
        <v>1</v>
      </c>
      <c r="F112" s="134"/>
      <c r="G112" s="134">
        <v>2</v>
      </c>
      <c r="H112" s="134">
        <v>3</v>
      </c>
      <c r="I112" s="68" t="s">
        <v>71</v>
      </c>
    </row>
    <row r="113" spans="1:11" ht="20.100000000000001" customHeight="1" thickBot="1" x14ac:dyDescent="0.3">
      <c r="A113" s="87" t="s">
        <v>86</v>
      </c>
      <c r="B113" s="85" t="s">
        <v>76</v>
      </c>
      <c r="C113" s="72" t="s">
        <v>30</v>
      </c>
      <c r="D113" s="141">
        <f>SUM(D90:D112)</f>
        <v>5</v>
      </c>
      <c r="E113" s="141">
        <f>SUM(E90:E112)</f>
        <v>14</v>
      </c>
      <c r="F113" s="141">
        <f>SUM(F90:F112)</f>
        <v>4</v>
      </c>
      <c r="G113" s="141">
        <f>SUM(G90:G112)</f>
        <v>75</v>
      </c>
      <c r="H113" s="141">
        <f>SUM(H90:H112)</f>
        <v>104</v>
      </c>
      <c r="I113" s="74">
        <f>SUM(D113)/SUM(E113+D113)</f>
        <v>0.26315789473684209</v>
      </c>
    </row>
    <row r="114" spans="1:11" ht="16.5" hidden="1" customHeight="1" x14ac:dyDescent="0.25">
      <c r="A114" s="213" t="s">
        <v>89</v>
      </c>
      <c r="B114" s="214">
        <v>45547</v>
      </c>
      <c r="C114" s="234">
        <v>0.78125</v>
      </c>
      <c r="D114" s="216"/>
      <c r="E114" s="216">
        <v>1</v>
      </c>
      <c r="F114" s="216"/>
      <c r="G114" s="216">
        <v>0</v>
      </c>
      <c r="H114" s="216">
        <v>2</v>
      </c>
      <c r="I114" s="217" t="s">
        <v>58</v>
      </c>
      <c r="J114" s="231"/>
      <c r="K114" s="231"/>
    </row>
    <row r="115" spans="1:11" ht="16.5" hidden="1" customHeight="1" x14ac:dyDescent="0.25">
      <c r="A115" s="218"/>
      <c r="B115" s="210">
        <v>45554</v>
      </c>
      <c r="C115" s="233">
        <v>0.69791666666666663</v>
      </c>
      <c r="D115" s="212"/>
      <c r="E115" s="212">
        <v>1</v>
      </c>
      <c r="F115" s="212"/>
      <c r="G115" s="212">
        <v>1</v>
      </c>
      <c r="H115" s="212">
        <v>5</v>
      </c>
      <c r="I115" s="219" t="s">
        <v>72</v>
      </c>
      <c r="J115" s="231"/>
      <c r="K115" s="231"/>
    </row>
    <row r="116" spans="1:11" ht="16.5" hidden="1" customHeight="1" x14ac:dyDescent="0.25">
      <c r="A116" s="218"/>
      <c r="B116" s="210">
        <v>45561</v>
      </c>
      <c r="C116" s="233">
        <v>0.78125</v>
      </c>
      <c r="D116" s="212">
        <v>1</v>
      </c>
      <c r="E116" s="212"/>
      <c r="F116" s="212"/>
      <c r="G116" s="212">
        <v>6</v>
      </c>
      <c r="H116" s="212">
        <v>4</v>
      </c>
      <c r="I116" s="219" t="s">
        <v>91</v>
      </c>
      <c r="J116" s="231"/>
      <c r="K116" s="231"/>
    </row>
    <row r="117" spans="1:11" ht="16.5" hidden="1" customHeight="1" x14ac:dyDescent="0.25">
      <c r="A117" s="218"/>
      <c r="B117" s="210">
        <v>45568</v>
      </c>
      <c r="C117" s="233">
        <v>0.69791666666666663</v>
      </c>
      <c r="D117" s="212"/>
      <c r="E117" s="212"/>
      <c r="F117" s="212">
        <v>1</v>
      </c>
      <c r="G117" s="212">
        <v>5</v>
      </c>
      <c r="H117" s="212">
        <v>5</v>
      </c>
      <c r="I117" s="219" t="s">
        <v>43</v>
      </c>
      <c r="J117" s="231"/>
      <c r="K117" s="231"/>
    </row>
    <row r="118" spans="1:11" ht="16.5" hidden="1" customHeight="1" x14ac:dyDescent="0.25">
      <c r="A118" s="218"/>
      <c r="B118" s="210">
        <v>45575</v>
      </c>
      <c r="C118" s="233">
        <v>0.73958333333333337</v>
      </c>
      <c r="D118" s="212"/>
      <c r="E118" s="212">
        <v>1</v>
      </c>
      <c r="F118" s="212"/>
      <c r="G118" s="212">
        <v>6</v>
      </c>
      <c r="H118" s="212">
        <v>8</v>
      </c>
      <c r="I118" s="219" t="s">
        <v>90</v>
      </c>
      <c r="J118" s="231"/>
      <c r="K118" s="231"/>
    </row>
    <row r="119" spans="1:11" ht="16.5" hidden="1" customHeight="1" x14ac:dyDescent="0.25">
      <c r="A119" s="218"/>
      <c r="B119" s="210">
        <v>45582</v>
      </c>
      <c r="C119" s="233">
        <v>0.69791666666666663</v>
      </c>
      <c r="D119" s="212"/>
      <c r="E119" s="212">
        <v>1</v>
      </c>
      <c r="F119" s="212"/>
      <c r="G119" s="212">
        <v>2</v>
      </c>
      <c r="H119" s="212">
        <v>7</v>
      </c>
      <c r="I119" s="219" t="s">
        <v>58</v>
      </c>
      <c r="J119" s="231"/>
      <c r="K119" s="231"/>
    </row>
    <row r="120" spans="1:11" ht="16.5" hidden="1" customHeight="1" x14ac:dyDescent="0.25">
      <c r="A120" s="218"/>
      <c r="B120" s="210">
        <v>45589</v>
      </c>
      <c r="C120" s="233">
        <v>0.73958333333333337</v>
      </c>
      <c r="D120" s="212"/>
      <c r="E120" s="212">
        <v>1</v>
      </c>
      <c r="F120" s="212"/>
      <c r="G120" s="212">
        <v>1</v>
      </c>
      <c r="H120" s="212">
        <v>4</v>
      </c>
      <c r="I120" s="219" t="s">
        <v>72</v>
      </c>
      <c r="J120" s="231"/>
      <c r="K120" s="231"/>
    </row>
    <row r="121" spans="1:11" ht="16.5" hidden="1" customHeight="1" x14ac:dyDescent="0.25">
      <c r="A121" s="218"/>
      <c r="B121" s="210">
        <v>45596</v>
      </c>
      <c r="C121" s="233">
        <v>0.73958333333333337</v>
      </c>
      <c r="D121" s="212">
        <v>1</v>
      </c>
      <c r="E121" s="212"/>
      <c r="F121" s="212"/>
      <c r="G121" s="212">
        <v>2</v>
      </c>
      <c r="H121" s="212">
        <v>0</v>
      </c>
      <c r="I121" s="219" t="s">
        <v>91</v>
      </c>
      <c r="J121" s="231"/>
      <c r="K121" s="231"/>
    </row>
    <row r="122" spans="1:11" ht="16.5" hidden="1" customHeight="1" x14ac:dyDescent="0.25">
      <c r="A122" s="218"/>
      <c r="B122" s="210">
        <v>45603</v>
      </c>
      <c r="C122" s="233">
        <v>0.78125</v>
      </c>
      <c r="D122" s="212">
        <v>1</v>
      </c>
      <c r="E122" s="212"/>
      <c r="F122" s="212"/>
      <c r="G122" s="212">
        <v>9</v>
      </c>
      <c r="H122" s="212">
        <v>2</v>
      </c>
      <c r="I122" s="219" t="s">
        <v>43</v>
      </c>
      <c r="J122" s="231"/>
      <c r="K122" s="231"/>
    </row>
    <row r="123" spans="1:11" ht="16.5" hidden="1" customHeight="1" x14ac:dyDescent="0.25">
      <c r="A123" s="218"/>
      <c r="B123" s="210">
        <v>45610</v>
      </c>
      <c r="C123" s="233">
        <v>0.73958333333333337</v>
      </c>
      <c r="D123" s="212"/>
      <c r="E123" s="212"/>
      <c r="F123" s="212">
        <v>1</v>
      </c>
      <c r="G123" s="212">
        <v>5</v>
      </c>
      <c r="H123" s="212">
        <v>5</v>
      </c>
      <c r="I123" s="219" t="s">
        <v>90</v>
      </c>
      <c r="J123" s="231"/>
      <c r="K123" s="231"/>
    </row>
    <row r="124" spans="1:11" ht="16.5" hidden="1" customHeight="1" x14ac:dyDescent="0.25">
      <c r="A124" s="218"/>
      <c r="B124" s="210">
        <v>45617</v>
      </c>
      <c r="C124" s="233">
        <v>0.73958333333333337</v>
      </c>
      <c r="D124" s="212"/>
      <c r="E124" s="212">
        <v>1</v>
      </c>
      <c r="F124" s="212"/>
      <c r="G124" s="212">
        <v>4</v>
      </c>
      <c r="H124" s="212">
        <v>6</v>
      </c>
      <c r="I124" s="219" t="s">
        <v>58</v>
      </c>
      <c r="J124" s="231"/>
      <c r="K124" s="231"/>
    </row>
    <row r="125" spans="1:11" ht="16.5" hidden="1" customHeight="1" x14ac:dyDescent="0.25">
      <c r="A125" s="218"/>
      <c r="B125" s="210">
        <v>45624</v>
      </c>
      <c r="C125" s="233">
        <v>0.78125</v>
      </c>
      <c r="D125" s="212">
        <v>1</v>
      </c>
      <c r="E125" s="212"/>
      <c r="F125" s="212"/>
      <c r="G125" s="212">
        <v>5</v>
      </c>
      <c r="H125" s="212">
        <v>2</v>
      </c>
      <c r="I125" s="219" t="s">
        <v>72</v>
      </c>
      <c r="J125" s="231"/>
      <c r="K125" s="231"/>
    </row>
    <row r="126" spans="1:11" ht="16.5" hidden="1" customHeight="1" x14ac:dyDescent="0.25">
      <c r="A126" s="218"/>
      <c r="B126" s="210">
        <v>45631</v>
      </c>
      <c r="C126" s="233">
        <v>0.78125</v>
      </c>
      <c r="D126" s="212"/>
      <c r="E126" s="212">
        <v>1</v>
      </c>
      <c r="F126" s="212"/>
      <c r="G126" s="212">
        <v>1</v>
      </c>
      <c r="H126" s="212">
        <v>8</v>
      </c>
      <c r="I126" s="219" t="s">
        <v>91</v>
      </c>
      <c r="J126" s="231"/>
      <c r="K126" s="231"/>
    </row>
    <row r="127" spans="1:11" ht="16.5" hidden="1" customHeight="1" x14ac:dyDescent="0.25">
      <c r="A127" s="218"/>
      <c r="B127" s="210">
        <v>45638</v>
      </c>
      <c r="C127" s="233">
        <v>0.69791666666666663</v>
      </c>
      <c r="D127" s="212">
        <v>1</v>
      </c>
      <c r="E127" s="212"/>
      <c r="F127" s="212"/>
      <c r="G127" s="212">
        <v>6</v>
      </c>
      <c r="H127" s="212">
        <v>2</v>
      </c>
      <c r="I127" s="219" t="s">
        <v>43</v>
      </c>
      <c r="J127" s="231"/>
      <c r="K127" s="231"/>
    </row>
    <row r="128" spans="1:11" ht="16.5" hidden="1" customHeight="1" x14ac:dyDescent="0.25">
      <c r="A128" s="218"/>
      <c r="B128" s="210">
        <v>45645</v>
      </c>
      <c r="C128" s="233">
        <v>0.78125</v>
      </c>
      <c r="D128" s="212">
        <v>1</v>
      </c>
      <c r="E128" s="212"/>
      <c r="F128" s="212"/>
      <c r="G128" s="212">
        <v>4</v>
      </c>
      <c r="H128" s="212">
        <v>3</v>
      </c>
      <c r="I128" s="219" t="s">
        <v>90</v>
      </c>
      <c r="J128" s="231"/>
      <c r="K128" s="231"/>
    </row>
    <row r="129" spans="1:11" ht="16.5" hidden="1" customHeight="1" x14ac:dyDescent="0.25">
      <c r="A129" s="218"/>
      <c r="B129" s="210">
        <v>45666</v>
      </c>
      <c r="C129" s="233">
        <v>0.78125</v>
      </c>
      <c r="D129" s="212">
        <v>1</v>
      </c>
      <c r="E129" s="212"/>
      <c r="F129" s="212"/>
      <c r="G129" s="212">
        <v>5</v>
      </c>
      <c r="H129" s="212">
        <v>4</v>
      </c>
      <c r="I129" s="219" t="s">
        <v>58</v>
      </c>
      <c r="J129" s="231"/>
      <c r="K129" s="231"/>
    </row>
    <row r="130" spans="1:11" ht="16.5" hidden="1" customHeight="1" x14ac:dyDescent="0.25">
      <c r="A130" s="218"/>
      <c r="B130" s="210">
        <v>45673</v>
      </c>
      <c r="C130" s="233">
        <v>0.69791666666666663</v>
      </c>
      <c r="D130" s="212">
        <v>1</v>
      </c>
      <c r="E130" s="212"/>
      <c r="F130" s="212"/>
      <c r="G130" s="212">
        <v>7</v>
      </c>
      <c r="H130" s="212">
        <v>1</v>
      </c>
      <c r="I130" s="219" t="s">
        <v>72</v>
      </c>
      <c r="J130" s="231"/>
      <c r="K130" s="231"/>
    </row>
    <row r="131" spans="1:11" ht="16.5" hidden="1" customHeight="1" x14ac:dyDescent="0.25">
      <c r="A131" s="218"/>
      <c r="B131" s="210">
        <v>45680</v>
      </c>
      <c r="C131" s="233">
        <v>0.69791666666666663</v>
      </c>
      <c r="D131" s="212"/>
      <c r="E131" s="212">
        <v>1</v>
      </c>
      <c r="F131" s="212"/>
      <c r="G131" s="212">
        <v>2</v>
      </c>
      <c r="H131" s="212">
        <v>6</v>
      </c>
      <c r="I131" s="219" t="s">
        <v>91</v>
      </c>
      <c r="J131" s="231"/>
      <c r="K131" s="231"/>
    </row>
    <row r="132" spans="1:11" ht="16.5" hidden="1" customHeight="1" x14ac:dyDescent="0.25">
      <c r="A132" s="218"/>
      <c r="B132" s="210">
        <v>45687</v>
      </c>
      <c r="C132" s="233">
        <v>0.73958333333333337</v>
      </c>
      <c r="D132" s="212">
        <v>1</v>
      </c>
      <c r="E132" s="212"/>
      <c r="F132" s="212"/>
      <c r="G132" s="212">
        <v>7</v>
      </c>
      <c r="H132" s="212">
        <v>5</v>
      </c>
      <c r="I132" s="219" t="s">
        <v>43</v>
      </c>
      <c r="J132" s="231"/>
      <c r="K132" s="231"/>
    </row>
    <row r="133" spans="1:11" ht="16.5" hidden="1" customHeight="1" x14ac:dyDescent="0.25">
      <c r="A133" s="218"/>
      <c r="B133" s="210">
        <v>45694</v>
      </c>
      <c r="C133" s="233">
        <v>0.69791666666666663</v>
      </c>
      <c r="D133" s="212"/>
      <c r="E133" s="212">
        <v>1</v>
      </c>
      <c r="F133" s="212"/>
      <c r="G133" s="212">
        <v>2</v>
      </c>
      <c r="H133" s="212">
        <v>10</v>
      </c>
      <c r="I133" s="219" t="s">
        <v>90</v>
      </c>
      <c r="J133" s="231"/>
      <c r="K133" s="231"/>
    </row>
    <row r="134" spans="1:11" ht="16.5" hidden="1" customHeight="1" x14ac:dyDescent="0.25">
      <c r="A134" s="218"/>
      <c r="B134" s="210">
        <v>45701</v>
      </c>
      <c r="C134" s="233">
        <v>0.69791666666666663</v>
      </c>
      <c r="D134" s="212"/>
      <c r="E134" s="212">
        <v>1</v>
      </c>
      <c r="F134" s="212"/>
      <c r="G134" s="212">
        <v>2</v>
      </c>
      <c r="H134" s="212">
        <v>6</v>
      </c>
      <c r="I134" s="219" t="s">
        <v>58</v>
      </c>
      <c r="J134" s="231"/>
      <c r="K134" s="231"/>
    </row>
    <row r="135" spans="1:11" ht="16.5" hidden="1" customHeight="1" x14ac:dyDescent="0.25">
      <c r="A135" s="218"/>
      <c r="B135" s="210">
        <v>45708</v>
      </c>
      <c r="C135" s="233">
        <v>0.78125</v>
      </c>
      <c r="D135" s="212">
        <v>1</v>
      </c>
      <c r="E135" s="212"/>
      <c r="F135" s="212"/>
      <c r="G135" s="212">
        <v>6</v>
      </c>
      <c r="H135" s="212">
        <v>4</v>
      </c>
      <c r="I135" s="219" t="s">
        <v>72</v>
      </c>
      <c r="J135" s="231"/>
      <c r="K135" s="231"/>
    </row>
    <row r="136" spans="1:11" ht="16.5" hidden="1" customHeight="1" thickBot="1" x14ac:dyDescent="0.3">
      <c r="A136" s="220"/>
      <c r="B136" s="221">
        <v>45715</v>
      </c>
      <c r="C136" s="235">
        <v>0.78125</v>
      </c>
      <c r="D136" s="222">
        <v>1</v>
      </c>
      <c r="E136" s="222"/>
      <c r="F136" s="222"/>
      <c r="G136" s="222">
        <v>8</v>
      </c>
      <c r="H136" s="222">
        <v>7</v>
      </c>
      <c r="I136" s="223" t="s">
        <v>91</v>
      </c>
      <c r="J136" s="231"/>
      <c r="K136" s="231"/>
    </row>
    <row r="137" spans="1:11" ht="20.100000000000001" customHeight="1" thickBot="1" x14ac:dyDescent="0.3">
      <c r="A137" s="86" t="s">
        <v>89</v>
      </c>
      <c r="B137" s="82" t="s">
        <v>92</v>
      </c>
      <c r="C137" s="23" t="s">
        <v>30</v>
      </c>
      <c r="D137" s="30">
        <f>SUM(D114:D136)</f>
        <v>11</v>
      </c>
      <c r="E137" s="30">
        <f>SUM(E114:E136)</f>
        <v>10</v>
      </c>
      <c r="F137" s="30">
        <f>SUM(F114:F136)</f>
        <v>2</v>
      </c>
      <c r="G137" s="30">
        <f>SUM(G114:G136)</f>
        <v>96</v>
      </c>
      <c r="H137" s="30">
        <f>SUM(H114:H136)</f>
        <v>106</v>
      </c>
      <c r="I137" s="25">
        <f>SUM(D137)/SUM(E137+D137)</f>
        <v>0.52380952380952384</v>
      </c>
    </row>
    <row r="138" spans="1:11" ht="21" thickBot="1" x14ac:dyDescent="0.3">
      <c r="A138" s="38"/>
      <c r="B138" s="39"/>
      <c r="C138" s="40"/>
      <c r="D138" s="41" t="s">
        <v>0</v>
      </c>
      <c r="E138" s="41" t="s">
        <v>1</v>
      </c>
      <c r="F138" s="41" t="s">
        <v>2</v>
      </c>
      <c r="G138" s="41" t="s">
        <v>3</v>
      </c>
      <c r="H138" s="41" t="s">
        <v>4</v>
      </c>
      <c r="I138" s="42" t="s">
        <v>16</v>
      </c>
    </row>
    <row r="139" spans="1:11" ht="20.25" x14ac:dyDescent="0.25">
      <c r="A139" s="179" t="s">
        <v>17</v>
      </c>
      <c r="B139" s="181" t="s">
        <v>51</v>
      </c>
      <c r="C139" s="43" t="s">
        <v>30</v>
      </c>
      <c r="D139" s="75">
        <f>SUM(D49+D25+D89+D68+D113+D137)</f>
        <v>51</v>
      </c>
      <c r="E139" s="75">
        <f>SUM(E49+E25+E89+E68+E113+E137)</f>
        <v>66</v>
      </c>
      <c r="F139" s="75">
        <f>SUM(F49+F25+F89+F68+F113+F137)</f>
        <v>13</v>
      </c>
      <c r="G139" s="75">
        <f>SUM(G49+G25+G89+G68+G113+G137)</f>
        <v>582</v>
      </c>
      <c r="H139" s="75">
        <f>SUM(H49+H25+H89+H68+H113+H137)</f>
        <v>682</v>
      </c>
      <c r="I139" s="45">
        <f>SUM(D139)/SUM(E139+D139)</f>
        <v>0.4358974358974359</v>
      </c>
    </row>
    <row r="140" spans="1:11" ht="21" thickBot="1" x14ac:dyDescent="0.3">
      <c r="A140" s="194"/>
      <c r="B140" s="195"/>
      <c r="C140" s="46" t="s">
        <v>49</v>
      </c>
      <c r="D140" s="47">
        <f>SUM(D139/6)</f>
        <v>8.5</v>
      </c>
      <c r="E140" s="47">
        <f>SUM(E139/6)</f>
        <v>11</v>
      </c>
      <c r="F140" s="47">
        <f>SUM(F139/6)</f>
        <v>2.1666666666666665</v>
      </c>
      <c r="G140" s="47">
        <f>SUM(G139/6)</f>
        <v>97</v>
      </c>
      <c r="H140" s="47">
        <f>SUM(H139/6)</f>
        <v>113.66666666666667</v>
      </c>
      <c r="I140" s="48">
        <f>SUM(D140)/SUM(E140+D140)</f>
        <v>0.4358974358974359</v>
      </c>
    </row>
    <row r="141" spans="1:11" ht="16.5" x14ac:dyDescent="0.25">
      <c r="A141" s="176" t="s">
        <v>17</v>
      </c>
      <c r="B141" s="173" t="s">
        <v>60</v>
      </c>
      <c r="C141" s="142">
        <f>SUM(D141/SUM(D141:E141))</f>
        <v>0.33333333333333331</v>
      </c>
      <c r="D141" s="143">
        <f>SUM(D86+D81+D76+D71+D92+D97+D102+D107+D112)</f>
        <v>3</v>
      </c>
      <c r="E141" s="143">
        <f t="shared" ref="E141:H141" si="0">SUM(E86+E81+E76+E71+E92+E97+E102+E107+E112)</f>
        <v>6</v>
      </c>
      <c r="F141" s="143">
        <f t="shared" si="0"/>
        <v>0</v>
      </c>
      <c r="G141" s="143">
        <f t="shared" si="0"/>
        <v>29</v>
      </c>
      <c r="H141" s="143">
        <f t="shared" si="0"/>
        <v>32</v>
      </c>
      <c r="I141" s="144" t="s">
        <v>71</v>
      </c>
    </row>
    <row r="142" spans="1:11" ht="16.5" x14ac:dyDescent="0.25">
      <c r="A142" s="177"/>
      <c r="B142" s="174"/>
      <c r="C142" s="65">
        <f t="shared" ref="C142:C150" si="1">SUM(D142/SUM(D142:E142))</f>
        <v>0.6</v>
      </c>
      <c r="D142" s="13">
        <f>SUM(D48+D43+D38+D33+D28+D24+D19+D14+D9+D4)</f>
        <v>6</v>
      </c>
      <c r="E142" s="13">
        <f t="shared" ref="E142:H142" si="2">SUM(E48+E43+E38+E33+E28+E24+E19+E14+E9+E4)</f>
        <v>4</v>
      </c>
      <c r="F142" s="13">
        <f t="shared" si="2"/>
        <v>0</v>
      </c>
      <c r="G142" s="13">
        <f t="shared" si="2"/>
        <v>47</v>
      </c>
      <c r="H142" s="13">
        <f t="shared" si="2"/>
        <v>44</v>
      </c>
      <c r="I142" s="15" t="s">
        <v>39</v>
      </c>
    </row>
    <row r="143" spans="1:11" ht="16.5" x14ac:dyDescent="0.25">
      <c r="A143" s="177"/>
      <c r="B143" s="174"/>
      <c r="C143" s="65">
        <f t="shared" si="1"/>
        <v>0.33333333333333331</v>
      </c>
      <c r="D143" s="130">
        <f>SUM(D118+D123+D128+D133)</f>
        <v>1</v>
      </c>
      <c r="E143" s="130">
        <f>SUM(E118+E123+E128+E133)</f>
        <v>2</v>
      </c>
      <c r="F143" s="130">
        <f>SUM(F118+F123+F128+F133)</f>
        <v>1</v>
      </c>
      <c r="G143" s="130">
        <f>SUM(G118+G123+G128+G133)</f>
        <v>17</v>
      </c>
      <c r="H143" s="130">
        <f>SUM(H118+H123+H128+H133)</f>
        <v>26</v>
      </c>
      <c r="I143" s="15" t="s">
        <v>90</v>
      </c>
    </row>
    <row r="144" spans="1:11" ht="16.5" x14ac:dyDescent="0.25">
      <c r="A144" s="177"/>
      <c r="B144" s="174"/>
      <c r="C144" s="65">
        <f t="shared" si="1"/>
        <v>0.26666666666666666</v>
      </c>
      <c r="D144" s="130">
        <f>SUM(D88+D83+D78+D73+D45+D40+D35+D30+D21+D16+D11+D6+D94+D99+D104+D109)</f>
        <v>4</v>
      </c>
      <c r="E144" s="130">
        <f t="shared" ref="E144:H144" si="3">SUM(E88+E83+E78+E73+E45+E40+E35+E30+E21+E16+E11+E6+E94+E99+E104+E109)</f>
        <v>11</v>
      </c>
      <c r="F144" s="130">
        <f t="shared" si="3"/>
        <v>1</v>
      </c>
      <c r="G144" s="130">
        <f t="shared" si="3"/>
        <v>70</v>
      </c>
      <c r="H144" s="130">
        <f t="shared" si="3"/>
        <v>107</v>
      </c>
      <c r="I144" s="15" t="s">
        <v>50</v>
      </c>
    </row>
    <row r="145" spans="1:9" ht="16.5" x14ac:dyDescent="0.25">
      <c r="A145" s="177"/>
      <c r="B145" s="174"/>
      <c r="C145" s="65">
        <f t="shared" si="1"/>
        <v>0.4</v>
      </c>
      <c r="D145" s="130">
        <f>SUM(D65+D62+D59+D56+D53+D50+D47+D42+D37+D32+D27+D23+D18+D13+D8+D3)</f>
        <v>6</v>
      </c>
      <c r="E145" s="130">
        <f>SUM(E65+E62+E59+E56+E53+E50+E47+E42+E37+E32+E27+E23+E18+E13+E8+E3)</f>
        <v>9</v>
      </c>
      <c r="F145" s="130">
        <f>SUM(F65+F62+F59+F56+F53+F50+F47+F42+F37+F32+F27+F23+F18+F13+F8+F3)</f>
        <v>1</v>
      </c>
      <c r="G145" s="130">
        <f>SUM(G65+G62+G59+G56+G53+G50+G47+G42+G37+G32+G27+G23+G18+G13+G8+G3)</f>
        <v>97</v>
      </c>
      <c r="H145" s="130">
        <f>SUM(H65+H62+H59+H56+H53+H50+H47+H42+H37+H32+H27+H23+H18+H13+H8+H3)</f>
        <v>104</v>
      </c>
      <c r="I145" s="15" t="s">
        <v>44</v>
      </c>
    </row>
    <row r="146" spans="1:9" ht="16.5" x14ac:dyDescent="0.25">
      <c r="A146" s="177"/>
      <c r="B146" s="174"/>
      <c r="C146" s="65">
        <f t="shared" si="1"/>
        <v>0.8</v>
      </c>
      <c r="D146" s="130">
        <f>SUM(D87+D82+D77+D72+D66+D63+D60+D57+D54+D51+D93+D98+D103+D108+D117+D122+D127+D132)</f>
        <v>12</v>
      </c>
      <c r="E146" s="130">
        <f>SUM(E87+E82+E77+E72+E66+E63+E60+E57+E54+E51+E93+E98+E103+E108+E117+E122+E127+E132)</f>
        <v>3</v>
      </c>
      <c r="F146" s="130">
        <f>SUM(F87+F82+F77+F72+F66+F63+F60+F57+F54+F51+F93+F98+F103+F108+F117+F122+F127+F132)</f>
        <v>3</v>
      </c>
      <c r="G146" s="130">
        <f>SUM(G87+G82+G77+G72+G66+G63+G60+G57+G54+G51+G93+G98+G103+G108+G117+G122+G127+G132)</f>
        <v>92</v>
      </c>
      <c r="H146" s="130">
        <f>SUM(H87+H82+H77+H72+H66+H63+H60+H57+H54+H51+H93+H98+H103+H108+H117+H122+H127+H132)</f>
        <v>65</v>
      </c>
      <c r="I146" s="15" t="s">
        <v>43</v>
      </c>
    </row>
    <row r="147" spans="1:9" ht="16.5" x14ac:dyDescent="0.25">
      <c r="A147" s="177"/>
      <c r="B147" s="174"/>
      <c r="C147" s="65">
        <f t="shared" si="1"/>
        <v>0.6</v>
      </c>
      <c r="D147" s="130">
        <f>SUM(D116+D121+D126+D131+D136)</f>
        <v>3</v>
      </c>
      <c r="E147" s="130">
        <f>SUM(E116+E121+E126+E131+E136)</f>
        <v>2</v>
      </c>
      <c r="F147" s="130">
        <f>SUM(F116+F121+F126+F131+F136)</f>
        <v>0</v>
      </c>
      <c r="G147" s="130">
        <f>SUM(G116+G121+G126+G131+G136)</f>
        <v>19</v>
      </c>
      <c r="H147" s="130">
        <f>SUM(H116+H121+H126+H131+H136)</f>
        <v>25</v>
      </c>
      <c r="I147" s="15" t="s">
        <v>91</v>
      </c>
    </row>
    <row r="148" spans="1:9" ht="16.5" x14ac:dyDescent="0.25">
      <c r="A148" s="177"/>
      <c r="B148" s="174"/>
      <c r="C148" s="65">
        <f t="shared" si="1"/>
        <v>0.23076923076923078</v>
      </c>
      <c r="D148" s="130">
        <f>SUM(D69+D74+D79+D84+D90+D95+D100+D105+D110+D114+D119+D124+D129+D134)</f>
        <v>3</v>
      </c>
      <c r="E148" s="130">
        <f>SUM(E69+E74+E79+E84+E90+E95+E100+E105+E110+E114+E119+E124+E129+E134)</f>
        <v>10</v>
      </c>
      <c r="F148" s="130">
        <f>SUM(F69+F74+F79+F84+F90+F95+F100+F105+F110+F114+F119+F124+F129+F134)</f>
        <v>1</v>
      </c>
      <c r="G148" s="130">
        <f>SUM(G69+G74+G79+G84+G90+G95+G100+G105+G110+G114+G119+G124+G129+G134)</f>
        <v>40</v>
      </c>
      <c r="H148" s="130">
        <f>SUM(H69+H74+H79+H84+H90+H95+H100+H105+H110+H114+H119+H124+H129+H134)</f>
        <v>62</v>
      </c>
      <c r="I148" s="15" t="s">
        <v>58</v>
      </c>
    </row>
    <row r="149" spans="1:9" ht="16.5" x14ac:dyDescent="0.25">
      <c r="A149" s="177"/>
      <c r="B149" s="174"/>
      <c r="C149" s="65">
        <f t="shared" si="1"/>
        <v>0.4</v>
      </c>
      <c r="D149" s="130">
        <f>SUM(D46+D41+D36+D31+D26+D22+D17+D12+D7+D2+D52+D55+D58+D61+D64+D67)</f>
        <v>6</v>
      </c>
      <c r="E149" s="130">
        <f t="shared" ref="E149:H149" si="4">SUM(E46+E41+E36+E31+E26+E22+E17+E12+E7+E2+E52+E55+E58+E61+E64+E67)</f>
        <v>9</v>
      </c>
      <c r="F149" s="130">
        <f t="shared" si="4"/>
        <v>1</v>
      </c>
      <c r="G149" s="130">
        <f t="shared" si="4"/>
        <v>84</v>
      </c>
      <c r="H149" s="130">
        <f t="shared" si="4"/>
        <v>111</v>
      </c>
      <c r="I149" s="15" t="s">
        <v>59</v>
      </c>
    </row>
    <row r="150" spans="1:9" ht="16.5" x14ac:dyDescent="0.25">
      <c r="A150" s="177"/>
      <c r="B150" s="174"/>
      <c r="C150" s="65">
        <f t="shared" si="1"/>
        <v>0.54545454545454541</v>
      </c>
      <c r="D150" s="130">
        <f>SUM(D85+D80+D75+D70+D91+D96+D101+D106+D111+D115+D120+D125+D130+D135)</f>
        <v>6</v>
      </c>
      <c r="E150" s="130">
        <f>SUM(E85+E80+E75+E70+E91+E96+E101+E106+E111+E115+E120+E125+E130+E135)</f>
        <v>5</v>
      </c>
      <c r="F150" s="130">
        <f>SUM(F85+F80+F75+F70+F91+F96+F101+F106+F111+F115+F120+F125+F130+F135)</f>
        <v>3</v>
      </c>
      <c r="G150" s="130">
        <f>SUM(G85+G80+G75+G70+G91+G96+G101+G106+G111+G115+G120+G125+G130+G135)</f>
        <v>55</v>
      </c>
      <c r="H150" s="130">
        <f>SUM(H85+H80+H75+H70+H91+H96+H101+H106+H111+H115+H120+H125+H130+H135)</f>
        <v>50</v>
      </c>
      <c r="I150" s="15" t="s">
        <v>72</v>
      </c>
    </row>
    <row r="151" spans="1:9" ht="21" thickBot="1" x14ac:dyDescent="0.3">
      <c r="A151" s="38"/>
      <c r="B151" s="39"/>
      <c r="C151" s="40" t="s">
        <v>21</v>
      </c>
      <c r="D151" s="41" t="s">
        <v>0</v>
      </c>
      <c r="E151" s="41" t="s">
        <v>1</v>
      </c>
      <c r="F151" s="41" t="s">
        <v>2</v>
      </c>
      <c r="G151" s="41" t="s">
        <v>3</v>
      </c>
      <c r="H151" s="41" t="s">
        <v>4</v>
      </c>
      <c r="I151" s="42" t="s">
        <v>16</v>
      </c>
    </row>
    <row r="152" spans="1:9" ht="16.5" x14ac:dyDescent="0.25">
      <c r="A152" s="176" t="s">
        <v>17</v>
      </c>
      <c r="B152" s="173" t="s">
        <v>61</v>
      </c>
      <c r="C152" s="8">
        <v>0.69791666666666663</v>
      </c>
      <c r="D152" s="133">
        <f>SUM(D84+D82+D78+D76+D75+D69+D48+D41+D39+D35+D33+D32+D26+D24+D17+D15+D11+D9+D8+D2+D91+D92+D95+D103+D106+D107+D109+D110+D115+D117+D119+D127+D130+D131+D133+D134)</f>
        <v>11</v>
      </c>
      <c r="E152" s="133">
        <f>SUM(E84+E82+E78+E76+E75+E69+E48+E41+E39+E35+E33+E32+E26+E24+E17+E15+E11+E9+E8+E2+E91+E92+E95+E103+E106+E107+E109+E110+E115+E117+E119+E127+E130+E131+E133+E134)</f>
        <v>21</v>
      </c>
      <c r="F152" s="133">
        <f>SUM(F84+F82+F78+F76+F75+F69+F48+F41+F39+F35+F33+F32+F26+F24+F17+F15+F11+F9+F8+F2+F91+F92+F95+F103+F106+F107+F109+F110+F115+F117+F119+F127+F130+F131+F133+F134)</f>
        <v>4</v>
      </c>
      <c r="G152" s="133">
        <f>SUM(G84+G82+G78+G76+G75+G69+G48+G41+G39+G35+G33+G32+G26+G24+G17+G15+G11+G9+G8+G2+G91+G92+G95+G103+G106+G107+G109+G110+G115+G117+G119+G127+G130+G131+G133+G134)</f>
        <v>126</v>
      </c>
      <c r="H152" s="133">
        <f>SUM(H84+H82+H78+H76+H75+H69+H48+H41+H39+H35+H33+H32+H26+H24+H17+H15+H11+H9+H8+H2+H91+H92+H95+H103+H106+H107+H109+H110+H115+H117+H119+H127+H130+H131+H133+H134)</f>
        <v>161</v>
      </c>
      <c r="I152" s="66">
        <f>SUM(D152/SUM(D152:E152))</f>
        <v>0.34375</v>
      </c>
    </row>
    <row r="153" spans="1:9" ht="16.5" x14ac:dyDescent="0.25">
      <c r="A153" s="177"/>
      <c r="B153" s="174"/>
      <c r="C153" s="12">
        <v>0.73958333333333337</v>
      </c>
      <c r="D153" s="130">
        <f>SUM(D87+D83+D81+D80+D74+D72+D67+D63+D62+D61+D57+D56+D55+D51+D50+D47+D46+D44+D40+D38+D37+D31+D29+D23+D22+D20+D16+D14+D13+D7+D5+D93+D94+D96+D97+D99+D100+D108+D118+D120+D121+D123+D124+D132)</f>
        <v>16</v>
      </c>
      <c r="E153" s="130">
        <f>SUM(E87+E83+E81+E80+E74+E72+E67+E63+E62+E61+E57+E56+E55+E51+E50+E47+E46+E44+E40+E38+E37+E31+E29+E23+E22+E20+E16+E14+E13+E7+E5+E93+E94+E96+E97+E99+E100+E108+E118+E120+E121+E123+E124+E132)</f>
        <v>23</v>
      </c>
      <c r="F153" s="130">
        <f>SUM(F87+F83+F81+F80+F74+F72+F67+F63+F62+F61+F57+F56+F55+F51+F50+F47+F46+F44+F40+F38+F37+F31+F29+F23+F22+F20+F16+F14+F13+F7+F5+F93+F94+F96+F97+F99+F100+F108+F118+F120+F121+F123+F124+F132)</f>
        <v>5</v>
      </c>
      <c r="G153" s="130">
        <f>SUM(G87+G83+G81+G80+G74+G72+G67+G63+G62+G61+G57+G56+G55+G51+G50+G47+G46+G44+G40+G38+G37+G31+G29+G23+G22+G20+G16+G14+G13+G7+G5+G93+G94+G96+G97+G99+G100+G108+G118+G120+G121+G123+G124+G132)</f>
        <v>213</v>
      </c>
      <c r="H153" s="130">
        <f>SUM(H87+H83+H81+H80+H74+H72+H67+H63+H62+H61+H57+H56+H55+H51+H50+H47+H46+H44+H40+H38+H37+H31+H29+H23+H22+H20+H16+H14+H13+H7+H5+H93+H94+H96+H97+H99+H100+H108+H118+H120+H121+H123+H124+H132)</f>
        <v>259</v>
      </c>
      <c r="I153" s="67">
        <f>SUM(D153/SUM(D153:E153))</f>
        <v>0.41025641025641024</v>
      </c>
    </row>
    <row r="154" spans="1:9" ht="17.25" thickBot="1" x14ac:dyDescent="0.3">
      <c r="A154" s="178"/>
      <c r="B154" s="175"/>
      <c r="C154" s="17">
        <v>0.78125</v>
      </c>
      <c r="D154" s="134">
        <f>SUM(D88+D86+D85+D79+D77+D73+D71+D70+D66+D65+D64+D60+D59+D58+D54+D53+D52+D45+D43+D42+D36+D34+D30+D28+D27+D21+D19+D18+D12+D10+D6+D4+D3+D90+D98+D101+D102+D104+D105+D111+D112+D114+D116+D122+D125+D126+D128+D129+D135+D136)</f>
        <v>24</v>
      </c>
      <c r="E154" s="134">
        <f>SUM(E88+E86+E85+E79+E77+E73+E71+E70+E66+E65+E64+E60+E59+E58+E54+E53+E52+E45+E43+E42+E36+E34+E30+E28+E27+E21+E19+E18+E12+E10+E6+E4+E3+E90+E98+E101+E102+E104+E105+E111+E112+E114+E116+E122+E125+E126+E128+E129+E135+E136)</f>
        <v>22</v>
      </c>
      <c r="F154" s="134">
        <f>SUM(F88+F86+F85+F79+F77+F73+F71+F70+F66+F65+F64+F60+F59+F58+F54+F53+F52+F45+F43+F42+F36+F34+F30+F28+F27+F21+F19+F18+F12+F10+F6+F4+F3+F90+F98+F101+F102+F104+F105+F111+F112+F114+F116+F122+F125+F126+F128+F129+F135+F136)</f>
        <v>4</v>
      </c>
      <c r="G154" s="134">
        <f>SUM(G88+G86+G85+G79+G77+G73+G71+G70+G66+G65+G64+G60+G59+G58+G54+G53+G52+G45+G43+G42+G36+G34+G30+G28+G27+G21+G19+G18+G12+G10+G6+G4+G3+G90+G98+G101+G102+G104+G105+G111+G112+G114+G116+G122+G125+G126+G128+G129+G135+G136)</f>
        <v>243</v>
      </c>
      <c r="H154" s="134">
        <f>SUM(H88+H86+H85+H79+H77+H73+H71+H70+H66+H65+H64+H60+H59+H58+H54+H53+H52+H45+H43+H42+H36+H34+H30+H28+H27+H21+H19+H18+H12+H10+H6+H4+H3+H90+H98+H101+H102+H104+H105+H111+H112+H114+H116+H122+H125+H126+H128+H129+H135+H136)</f>
        <v>262</v>
      </c>
      <c r="I154" s="68">
        <f>SUM(D154/SUM(D154:E154))</f>
        <v>0.52173913043478259</v>
      </c>
    </row>
  </sheetData>
  <autoFilter ref="A1:I154" xr:uid="{00000000-0009-0000-0000-00000E000000}"/>
  <mergeCells count="12">
    <mergeCell ref="A141:A150"/>
    <mergeCell ref="B141:B150"/>
    <mergeCell ref="A152:A154"/>
    <mergeCell ref="B152:B154"/>
    <mergeCell ref="A2:A24"/>
    <mergeCell ref="A139:A140"/>
    <mergeCell ref="B139:B140"/>
    <mergeCell ref="A26:A48"/>
    <mergeCell ref="A50:A67"/>
    <mergeCell ref="A69:A88"/>
    <mergeCell ref="A90:A112"/>
    <mergeCell ref="A114:A1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77"/>
  <sheetViews>
    <sheetView workbookViewId="0">
      <pane ySplit="1" topLeftCell="A2" activePane="bottomLeft" state="frozen"/>
      <selection pane="bottomLeft" activeCell="N79" sqref="N79"/>
    </sheetView>
  </sheetViews>
  <sheetFormatPr defaultRowHeight="15" x14ac:dyDescent="0.25"/>
  <cols>
    <col min="1" max="1" width="16.7109375" bestFit="1" customWidth="1"/>
    <col min="2" max="2" width="22.28515625" bestFit="1" customWidth="1"/>
    <col min="3" max="3" width="13" bestFit="1" customWidth="1"/>
    <col min="4" max="4" width="8.7109375" bestFit="1" customWidth="1"/>
    <col min="5" max="5" width="8.28515625" bestFit="1" customWidth="1"/>
    <col min="6" max="6" width="7.7109375" bestFit="1" customWidth="1"/>
    <col min="7" max="7" width="9.5703125" bestFit="1" customWidth="1"/>
    <col min="8" max="8" width="9.85546875" bestFit="1" customWidth="1"/>
    <col min="9" max="9" width="20" bestFit="1" customWidth="1"/>
  </cols>
  <sheetData>
    <row r="1" spans="1:9" ht="21.75" thickTop="1" thickBot="1" x14ac:dyDescent="0.3">
      <c r="A1" s="103" t="s">
        <v>19</v>
      </c>
      <c r="B1" s="104" t="s">
        <v>20</v>
      </c>
      <c r="C1" s="105" t="s">
        <v>21</v>
      </c>
      <c r="D1" s="106" t="s">
        <v>0</v>
      </c>
      <c r="E1" s="106" t="s">
        <v>22</v>
      </c>
      <c r="F1" s="106" t="s">
        <v>2</v>
      </c>
      <c r="G1" s="106" t="s">
        <v>3</v>
      </c>
      <c r="H1" s="107" t="s">
        <v>4</v>
      </c>
      <c r="I1" s="108" t="s">
        <v>23</v>
      </c>
    </row>
    <row r="2" spans="1:9" ht="16.899999999999999" hidden="1" customHeight="1" thickTop="1" x14ac:dyDescent="0.25">
      <c r="A2" s="166" t="s">
        <v>32</v>
      </c>
      <c r="B2" s="109">
        <v>41697</v>
      </c>
      <c r="C2" s="110">
        <v>0.78125</v>
      </c>
      <c r="D2" s="111">
        <v>1</v>
      </c>
      <c r="E2" s="111"/>
      <c r="F2" s="112"/>
      <c r="G2" s="111">
        <v>6</v>
      </c>
      <c r="H2" s="111">
        <v>1</v>
      </c>
      <c r="I2" s="113" t="s">
        <v>62</v>
      </c>
    </row>
    <row r="3" spans="1:9" ht="16.899999999999999" hidden="1" customHeight="1" x14ac:dyDescent="0.25">
      <c r="A3" s="167"/>
      <c r="B3" s="11">
        <v>41690</v>
      </c>
      <c r="C3" s="12">
        <v>0.78125</v>
      </c>
      <c r="D3" s="13"/>
      <c r="E3" s="13"/>
      <c r="F3" s="13">
        <v>1</v>
      </c>
      <c r="G3" s="13">
        <v>2</v>
      </c>
      <c r="H3" s="13">
        <v>2</v>
      </c>
      <c r="I3" s="98" t="s">
        <v>26</v>
      </c>
    </row>
    <row r="4" spans="1:9" ht="16.899999999999999" hidden="1" customHeight="1" x14ac:dyDescent="0.25">
      <c r="A4" s="167"/>
      <c r="B4" s="11">
        <v>41683</v>
      </c>
      <c r="C4" s="12">
        <v>0.69791666666666663</v>
      </c>
      <c r="D4" s="13"/>
      <c r="E4" s="13">
        <v>1</v>
      </c>
      <c r="F4" s="14"/>
      <c r="G4" s="13">
        <v>1</v>
      </c>
      <c r="H4" s="13">
        <v>2</v>
      </c>
      <c r="I4" s="98" t="s">
        <v>25</v>
      </c>
    </row>
    <row r="5" spans="1:9" ht="16.899999999999999" hidden="1" customHeight="1" x14ac:dyDescent="0.25">
      <c r="A5" s="167"/>
      <c r="B5" s="11">
        <v>41676</v>
      </c>
      <c r="C5" s="12">
        <v>0.69791666666666663</v>
      </c>
      <c r="D5" s="13"/>
      <c r="E5" s="13">
        <v>1</v>
      </c>
      <c r="F5" s="14"/>
      <c r="G5" s="13">
        <v>5</v>
      </c>
      <c r="H5" s="13">
        <v>7</v>
      </c>
      <c r="I5" s="98" t="s">
        <v>34</v>
      </c>
    </row>
    <row r="6" spans="1:9" ht="16.899999999999999" hidden="1" customHeight="1" x14ac:dyDescent="0.25">
      <c r="A6" s="167"/>
      <c r="B6" s="11">
        <v>41669</v>
      </c>
      <c r="C6" s="12">
        <v>0.73958333333333337</v>
      </c>
      <c r="D6" s="13"/>
      <c r="E6" s="13">
        <v>1</v>
      </c>
      <c r="F6" s="14"/>
      <c r="G6" s="13">
        <v>3</v>
      </c>
      <c r="H6" s="13">
        <v>8</v>
      </c>
      <c r="I6" s="98" t="s">
        <v>28</v>
      </c>
    </row>
    <row r="7" spans="1:9" ht="16.899999999999999" hidden="1" customHeight="1" x14ac:dyDescent="0.25">
      <c r="A7" s="167"/>
      <c r="B7" s="11">
        <v>41662</v>
      </c>
      <c r="C7" s="12">
        <v>0.69791666666666663</v>
      </c>
      <c r="D7" s="13">
        <v>1</v>
      </c>
      <c r="E7" s="13"/>
      <c r="F7" s="14"/>
      <c r="G7" s="13">
        <v>3</v>
      </c>
      <c r="H7" s="13">
        <v>1</v>
      </c>
      <c r="I7" s="98" t="s">
        <v>62</v>
      </c>
    </row>
    <row r="8" spans="1:9" ht="16.899999999999999" hidden="1" customHeight="1" x14ac:dyDescent="0.25">
      <c r="A8" s="167"/>
      <c r="B8" s="11">
        <v>41655</v>
      </c>
      <c r="C8" s="12">
        <v>0.69791666666666663</v>
      </c>
      <c r="D8" s="13"/>
      <c r="E8" s="13">
        <v>1</v>
      </c>
      <c r="F8" s="14"/>
      <c r="G8" s="13">
        <v>5</v>
      </c>
      <c r="H8" s="13">
        <v>8</v>
      </c>
      <c r="I8" s="98" t="s">
        <v>26</v>
      </c>
    </row>
    <row r="9" spans="1:9" ht="16.899999999999999" hidden="1" customHeight="1" x14ac:dyDescent="0.25">
      <c r="A9" s="167"/>
      <c r="B9" s="11">
        <v>41648</v>
      </c>
      <c r="C9" s="12">
        <v>0.78125</v>
      </c>
      <c r="D9" s="13"/>
      <c r="E9" s="13">
        <v>1</v>
      </c>
      <c r="F9" s="14"/>
      <c r="G9" s="13">
        <v>3</v>
      </c>
      <c r="H9" s="13">
        <v>4</v>
      </c>
      <c r="I9" s="98" t="s">
        <v>25</v>
      </c>
    </row>
    <row r="10" spans="1:9" ht="16.899999999999999" hidden="1" customHeight="1" x14ac:dyDescent="0.25">
      <c r="A10" s="167"/>
      <c r="B10" s="11">
        <v>41627</v>
      </c>
      <c r="C10" s="12">
        <v>0.78125</v>
      </c>
      <c r="D10" s="13"/>
      <c r="E10" s="13">
        <v>1</v>
      </c>
      <c r="F10" s="14"/>
      <c r="G10" s="13">
        <v>2</v>
      </c>
      <c r="H10" s="13">
        <v>7</v>
      </c>
      <c r="I10" s="98" t="s">
        <v>34</v>
      </c>
    </row>
    <row r="11" spans="1:9" ht="16.899999999999999" hidden="1" customHeight="1" x14ac:dyDescent="0.25">
      <c r="A11" s="167"/>
      <c r="B11" s="11">
        <v>41620</v>
      </c>
      <c r="C11" s="12">
        <v>0.69791666666666663</v>
      </c>
      <c r="D11" s="13"/>
      <c r="E11" s="13">
        <v>1</v>
      </c>
      <c r="F11" s="14"/>
      <c r="G11" s="13">
        <v>2</v>
      </c>
      <c r="H11" s="13">
        <v>4</v>
      </c>
      <c r="I11" s="98" t="s">
        <v>28</v>
      </c>
    </row>
    <row r="12" spans="1:9" ht="16.899999999999999" hidden="1" customHeight="1" x14ac:dyDescent="0.25">
      <c r="A12" s="167"/>
      <c r="B12" s="11">
        <v>41613</v>
      </c>
      <c r="C12" s="12">
        <v>0.78125</v>
      </c>
      <c r="D12" s="13"/>
      <c r="E12" s="13"/>
      <c r="F12" s="13">
        <v>1</v>
      </c>
      <c r="G12" s="13">
        <v>3</v>
      </c>
      <c r="H12" s="13">
        <v>3</v>
      </c>
      <c r="I12" s="98" t="s">
        <v>62</v>
      </c>
    </row>
    <row r="13" spans="1:9" ht="16.899999999999999" hidden="1" customHeight="1" x14ac:dyDescent="0.25">
      <c r="A13" s="167"/>
      <c r="B13" s="11">
        <v>41606</v>
      </c>
      <c r="C13" s="12">
        <v>0.78125</v>
      </c>
      <c r="D13" s="13"/>
      <c r="E13" s="13">
        <v>1</v>
      </c>
      <c r="F13" s="14"/>
      <c r="G13" s="13">
        <v>3</v>
      </c>
      <c r="H13" s="13">
        <v>5</v>
      </c>
      <c r="I13" s="98" t="s">
        <v>26</v>
      </c>
    </row>
    <row r="14" spans="1:9" ht="16.899999999999999" hidden="1" customHeight="1" x14ac:dyDescent="0.25">
      <c r="A14" s="167"/>
      <c r="B14" s="11">
        <v>41599</v>
      </c>
      <c r="C14" s="12">
        <v>0.73958333333333337</v>
      </c>
      <c r="D14" s="13">
        <v>1</v>
      </c>
      <c r="E14" s="13"/>
      <c r="F14" s="14"/>
      <c r="G14" s="13">
        <v>8</v>
      </c>
      <c r="H14" s="13">
        <v>3</v>
      </c>
      <c r="I14" s="98" t="s">
        <v>25</v>
      </c>
    </row>
    <row r="15" spans="1:9" ht="16.899999999999999" hidden="1" customHeight="1" x14ac:dyDescent="0.25">
      <c r="A15" s="167"/>
      <c r="B15" s="11">
        <v>41592</v>
      </c>
      <c r="C15" s="12">
        <v>0.73958333333333337</v>
      </c>
      <c r="D15" s="13">
        <v>1</v>
      </c>
      <c r="E15" s="13"/>
      <c r="F15" s="14"/>
      <c r="G15" s="13">
        <v>6</v>
      </c>
      <c r="H15" s="13">
        <v>4</v>
      </c>
      <c r="I15" s="98" t="s">
        <v>34</v>
      </c>
    </row>
    <row r="16" spans="1:9" ht="16.899999999999999" hidden="1" customHeight="1" x14ac:dyDescent="0.25">
      <c r="A16" s="167"/>
      <c r="B16" s="11">
        <v>41585</v>
      </c>
      <c r="C16" s="12">
        <v>0.78125</v>
      </c>
      <c r="D16" s="13"/>
      <c r="E16" s="13">
        <v>1</v>
      </c>
      <c r="F16" s="14"/>
      <c r="G16" s="13">
        <v>2</v>
      </c>
      <c r="H16" s="13">
        <v>7</v>
      </c>
      <c r="I16" s="98" t="s">
        <v>28</v>
      </c>
    </row>
    <row r="17" spans="1:9" ht="16.899999999999999" hidden="1" customHeight="1" x14ac:dyDescent="0.25">
      <c r="A17" s="167"/>
      <c r="B17" s="11">
        <v>41578</v>
      </c>
      <c r="C17" s="12">
        <v>0.73958333333333337</v>
      </c>
      <c r="D17" s="13">
        <v>1</v>
      </c>
      <c r="E17" s="13"/>
      <c r="F17" s="14"/>
      <c r="G17" s="13">
        <v>7</v>
      </c>
      <c r="H17" s="13">
        <v>6</v>
      </c>
      <c r="I17" s="98" t="s">
        <v>62</v>
      </c>
    </row>
    <row r="18" spans="1:9" ht="16.899999999999999" hidden="1" customHeight="1" x14ac:dyDescent="0.25">
      <c r="A18" s="167"/>
      <c r="B18" s="11">
        <v>41571</v>
      </c>
      <c r="C18" s="12">
        <v>0.73958333333333337</v>
      </c>
      <c r="D18" s="13">
        <v>1</v>
      </c>
      <c r="E18" s="13"/>
      <c r="F18" s="14"/>
      <c r="G18" s="13">
        <v>8</v>
      </c>
      <c r="H18" s="13">
        <v>1</v>
      </c>
      <c r="I18" s="98" t="s">
        <v>26</v>
      </c>
    </row>
    <row r="19" spans="1:9" ht="16.899999999999999" hidden="1" customHeight="1" x14ac:dyDescent="0.25">
      <c r="A19" s="167"/>
      <c r="B19" s="11">
        <v>41564</v>
      </c>
      <c r="C19" s="12">
        <v>0.69791666666666663</v>
      </c>
      <c r="D19" s="13"/>
      <c r="E19" s="13">
        <v>1</v>
      </c>
      <c r="F19" s="14"/>
      <c r="G19" s="13">
        <v>3</v>
      </c>
      <c r="H19" s="13">
        <v>7</v>
      </c>
      <c r="I19" s="98" t="s">
        <v>25</v>
      </c>
    </row>
    <row r="20" spans="1:9" ht="17.45" hidden="1" customHeight="1" x14ac:dyDescent="0.25">
      <c r="A20" s="167"/>
      <c r="B20" s="11">
        <v>41557</v>
      </c>
      <c r="C20" s="12">
        <v>0.69791666666666663</v>
      </c>
      <c r="D20" s="13">
        <v>1</v>
      </c>
      <c r="E20" s="13"/>
      <c r="F20" s="14"/>
      <c r="G20" s="13">
        <v>7</v>
      </c>
      <c r="H20" s="13">
        <v>4</v>
      </c>
      <c r="I20" s="98" t="s">
        <v>34</v>
      </c>
    </row>
    <row r="21" spans="1:9" ht="20.45" hidden="1" customHeight="1" x14ac:dyDescent="0.25">
      <c r="A21" s="167"/>
      <c r="B21" s="11">
        <v>41550</v>
      </c>
      <c r="C21" s="12">
        <v>0.73958333333333337</v>
      </c>
      <c r="D21" s="13"/>
      <c r="E21" s="13">
        <v>1</v>
      </c>
      <c r="F21" s="14"/>
      <c r="G21" s="13">
        <v>2</v>
      </c>
      <c r="H21" s="13">
        <v>5</v>
      </c>
      <c r="I21" s="98" t="s">
        <v>28</v>
      </c>
    </row>
    <row r="22" spans="1:9" ht="16.899999999999999" hidden="1" customHeight="1" x14ac:dyDescent="0.25">
      <c r="A22" s="167"/>
      <c r="B22" s="11">
        <v>41543</v>
      </c>
      <c r="C22" s="12">
        <v>0.69791666666666663</v>
      </c>
      <c r="D22" s="13"/>
      <c r="E22" s="13">
        <v>1</v>
      </c>
      <c r="F22" s="14"/>
      <c r="G22" s="13">
        <v>2</v>
      </c>
      <c r="H22" s="13">
        <v>4</v>
      </c>
      <c r="I22" s="98" t="s">
        <v>62</v>
      </c>
    </row>
    <row r="23" spans="1:9" ht="16.899999999999999" hidden="1" customHeight="1" x14ac:dyDescent="0.25">
      <c r="A23" s="167"/>
      <c r="B23" s="11">
        <v>41536</v>
      </c>
      <c r="C23" s="12">
        <v>0.69791666666666663</v>
      </c>
      <c r="D23" s="13"/>
      <c r="E23" s="13"/>
      <c r="F23" s="13">
        <v>1</v>
      </c>
      <c r="G23" s="13">
        <v>3</v>
      </c>
      <c r="H23" s="13">
        <v>3</v>
      </c>
      <c r="I23" s="98" t="s">
        <v>26</v>
      </c>
    </row>
    <row r="24" spans="1:9" ht="17.25" hidden="1" thickBot="1" x14ac:dyDescent="0.3">
      <c r="A24" s="168"/>
      <c r="B24" s="114">
        <v>41529</v>
      </c>
      <c r="C24" s="115">
        <v>0.78125</v>
      </c>
      <c r="D24" s="116"/>
      <c r="E24" s="116">
        <v>1</v>
      </c>
      <c r="F24" s="117"/>
      <c r="G24" s="116">
        <v>2</v>
      </c>
      <c r="H24" s="116">
        <v>6</v>
      </c>
      <c r="I24" s="118" t="s">
        <v>25</v>
      </c>
    </row>
    <row r="25" spans="1:9" ht="21.75" thickTop="1" thickBot="1" x14ac:dyDescent="0.3">
      <c r="A25" s="119" t="s">
        <v>32</v>
      </c>
      <c r="B25" s="120" t="s">
        <v>19</v>
      </c>
      <c r="C25" s="121" t="s">
        <v>30</v>
      </c>
      <c r="D25" s="122">
        <f>SUM(D2:D24)</f>
        <v>7</v>
      </c>
      <c r="E25" s="122">
        <f>SUM(E2:E24)</f>
        <v>13</v>
      </c>
      <c r="F25" s="122">
        <f>SUM(F2:F24)</f>
        <v>3</v>
      </c>
      <c r="G25" s="122">
        <f>SUM(G2:G24)</f>
        <v>88</v>
      </c>
      <c r="H25" s="122">
        <f>SUM(H2:H24)</f>
        <v>102</v>
      </c>
      <c r="I25" s="123">
        <f>SUM(D25)/SUM(E25+D25)</f>
        <v>0.35</v>
      </c>
    </row>
    <row r="26" spans="1:9" ht="16.899999999999999" hidden="1" customHeight="1" thickTop="1" x14ac:dyDescent="0.25">
      <c r="A26" s="166" t="s">
        <v>31</v>
      </c>
      <c r="B26" s="109">
        <v>41333</v>
      </c>
      <c r="C26" s="110">
        <v>0.78125</v>
      </c>
      <c r="D26" s="111">
        <v>1</v>
      </c>
      <c r="E26" s="111"/>
      <c r="F26" s="112"/>
      <c r="G26" s="111">
        <v>3</v>
      </c>
      <c r="H26" s="111">
        <v>1</v>
      </c>
      <c r="I26" s="113" t="s">
        <v>27</v>
      </c>
    </row>
    <row r="27" spans="1:9" ht="16.899999999999999" hidden="1" customHeight="1" x14ac:dyDescent="0.25">
      <c r="A27" s="167"/>
      <c r="B27" s="11">
        <v>41326</v>
      </c>
      <c r="C27" s="12">
        <v>0.78125</v>
      </c>
      <c r="D27" s="13">
        <v>1</v>
      </c>
      <c r="E27" s="13"/>
      <c r="F27" s="14"/>
      <c r="G27" s="13">
        <v>3</v>
      </c>
      <c r="H27" s="13">
        <v>2</v>
      </c>
      <c r="I27" s="98" t="s">
        <v>26</v>
      </c>
    </row>
    <row r="28" spans="1:9" ht="16.899999999999999" hidden="1" customHeight="1" x14ac:dyDescent="0.25">
      <c r="A28" s="167"/>
      <c r="B28" s="11">
        <v>41319</v>
      </c>
      <c r="C28" s="12">
        <v>0.69791666666666663</v>
      </c>
      <c r="D28" s="13">
        <v>1</v>
      </c>
      <c r="E28" s="13"/>
      <c r="F28" s="14"/>
      <c r="G28" s="13">
        <v>5</v>
      </c>
      <c r="H28" s="13">
        <v>4</v>
      </c>
      <c r="I28" s="98" t="s">
        <v>25</v>
      </c>
    </row>
    <row r="29" spans="1:9" ht="16.899999999999999" hidden="1" customHeight="1" x14ac:dyDescent="0.25">
      <c r="A29" s="167"/>
      <c r="B29" s="11">
        <v>41312</v>
      </c>
      <c r="C29" s="12">
        <v>0.69791666666666663</v>
      </c>
      <c r="D29" s="13">
        <v>1</v>
      </c>
      <c r="E29" s="13"/>
      <c r="F29" s="14"/>
      <c r="G29" s="13">
        <v>7</v>
      </c>
      <c r="H29" s="13">
        <v>6</v>
      </c>
      <c r="I29" s="98" t="s">
        <v>29</v>
      </c>
    </row>
    <row r="30" spans="1:9" ht="16.899999999999999" hidden="1" customHeight="1" x14ac:dyDescent="0.25">
      <c r="A30" s="167"/>
      <c r="B30" s="11">
        <v>41305</v>
      </c>
      <c r="C30" s="12">
        <v>0.73958333333333337</v>
      </c>
      <c r="D30" s="13">
        <v>1</v>
      </c>
      <c r="E30" s="13"/>
      <c r="F30" s="14"/>
      <c r="G30" s="13">
        <v>8</v>
      </c>
      <c r="H30" s="13">
        <v>5</v>
      </c>
      <c r="I30" s="98" t="s">
        <v>28</v>
      </c>
    </row>
    <row r="31" spans="1:9" ht="16.899999999999999" hidden="1" customHeight="1" x14ac:dyDescent="0.25">
      <c r="A31" s="167"/>
      <c r="B31" s="11">
        <v>41298</v>
      </c>
      <c r="C31" s="12">
        <v>0.69791666666666663</v>
      </c>
      <c r="D31" s="13"/>
      <c r="E31" s="13">
        <v>1</v>
      </c>
      <c r="F31" s="14"/>
      <c r="G31" s="13">
        <v>4</v>
      </c>
      <c r="H31" s="13">
        <v>5</v>
      </c>
      <c r="I31" s="98" t="s">
        <v>27</v>
      </c>
    </row>
    <row r="32" spans="1:9" ht="16.899999999999999" hidden="1" customHeight="1" x14ac:dyDescent="0.25">
      <c r="A32" s="167"/>
      <c r="B32" s="11">
        <v>41291</v>
      </c>
      <c r="C32" s="12">
        <v>0.69791666666666663</v>
      </c>
      <c r="D32" s="13"/>
      <c r="E32" s="13">
        <v>1</v>
      </c>
      <c r="F32" s="14"/>
      <c r="G32" s="13">
        <v>4</v>
      </c>
      <c r="H32" s="13">
        <v>7</v>
      </c>
      <c r="I32" s="98" t="s">
        <v>26</v>
      </c>
    </row>
    <row r="33" spans="1:9" ht="16.899999999999999" hidden="1" customHeight="1" x14ac:dyDescent="0.25">
      <c r="A33" s="167"/>
      <c r="B33" s="11">
        <v>41284</v>
      </c>
      <c r="C33" s="12">
        <v>0.78125</v>
      </c>
      <c r="D33" s="13"/>
      <c r="E33" s="13">
        <v>1</v>
      </c>
      <c r="F33" s="14"/>
      <c r="G33" s="13">
        <v>2</v>
      </c>
      <c r="H33" s="13">
        <v>5</v>
      </c>
      <c r="I33" s="98" t="s">
        <v>25</v>
      </c>
    </row>
    <row r="34" spans="1:9" ht="16.899999999999999" hidden="1" customHeight="1" x14ac:dyDescent="0.25">
      <c r="A34" s="167"/>
      <c r="B34" s="11">
        <v>41263</v>
      </c>
      <c r="C34" s="12">
        <v>0.78125</v>
      </c>
      <c r="D34" s="13"/>
      <c r="E34" s="13">
        <v>1</v>
      </c>
      <c r="F34" s="14"/>
      <c r="G34" s="13">
        <v>6</v>
      </c>
      <c r="H34" s="13">
        <v>8</v>
      </c>
      <c r="I34" s="98" t="s">
        <v>29</v>
      </c>
    </row>
    <row r="35" spans="1:9" ht="16.899999999999999" hidden="1" customHeight="1" x14ac:dyDescent="0.25">
      <c r="A35" s="167"/>
      <c r="B35" s="11">
        <v>41256</v>
      </c>
      <c r="C35" s="12">
        <v>0.69791666666666663</v>
      </c>
      <c r="D35" s="13"/>
      <c r="E35" s="13">
        <v>1</v>
      </c>
      <c r="F35" s="14"/>
      <c r="G35" s="13">
        <v>3</v>
      </c>
      <c r="H35" s="13">
        <v>7</v>
      </c>
      <c r="I35" s="98" t="s">
        <v>28</v>
      </c>
    </row>
    <row r="36" spans="1:9" ht="16.899999999999999" hidden="1" customHeight="1" x14ac:dyDescent="0.25">
      <c r="A36" s="167"/>
      <c r="B36" s="11">
        <v>41249</v>
      </c>
      <c r="C36" s="12">
        <v>0.78125</v>
      </c>
      <c r="D36" s="13">
        <v>1</v>
      </c>
      <c r="E36" s="13"/>
      <c r="F36" s="14"/>
      <c r="G36" s="13">
        <v>8</v>
      </c>
      <c r="H36" s="13">
        <v>3</v>
      </c>
      <c r="I36" s="98" t="s">
        <v>27</v>
      </c>
    </row>
    <row r="37" spans="1:9" ht="16.899999999999999" hidden="1" customHeight="1" x14ac:dyDescent="0.25">
      <c r="A37" s="167"/>
      <c r="B37" s="11">
        <v>41242</v>
      </c>
      <c r="C37" s="12">
        <v>0.78125</v>
      </c>
      <c r="D37" s="13"/>
      <c r="E37" s="13">
        <v>1</v>
      </c>
      <c r="F37" s="14"/>
      <c r="G37" s="13">
        <v>6</v>
      </c>
      <c r="H37" s="13">
        <v>7</v>
      </c>
      <c r="I37" s="98" t="s">
        <v>26</v>
      </c>
    </row>
    <row r="38" spans="1:9" ht="16.899999999999999" hidden="1" customHeight="1" x14ac:dyDescent="0.25">
      <c r="A38" s="167"/>
      <c r="B38" s="11">
        <v>41235</v>
      </c>
      <c r="C38" s="12">
        <v>0.73958333333333337</v>
      </c>
      <c r="D38" s="13"/>
      <c r="E38" s="13">
        <v>1</v>
      </c>
      <c r="F38" s="14"/>
      <c r="G38" s="13">
        <v>6</v>
      </c>
      <c r="H38" s="13">
        <v>7</v>
      </c>
      <c r="I38" s="98" t="s">
        <v>25</v>
      </c>
    </row>
    <row r="39" spans="1:9" ht="16.899999999999999" hidden="1" customHeight="1" x14ac:dyDescent="0.25">
      <c r="A39" s="167"/>
      <c r="B39" s="11">
        <v>41228</v>
      </c>
      <c r="C39" s="12">
        <v>0.73958333333333337</v>
      </c>
      <c r="D39" s="13">
        <v>1</v>
      </c>
      <c r="E39" s="13"/>
      <c r="F39" s="14"/>
      <c r="G39" s="13">
        <v>5</v>
      </c>
      <c r="H39" s="13">
        <v>4</v>
      </c>
      <c r="I39" s="98" t="s">
        <v>29</v>
      </c>
    </row>
    <row r="40" spans="1:9" ht="16.899999999999999" hidden="1" customHeight="1" x14ac:dyDescent="0.25">
      <c r="A40" s="167"/>
      <c r="B40" s="11">
        <v>41221</v>
      </c>
      <c r="C40" s="12">
        <v>0.78125</v>
      </c>
      <c r="D40" s="13"/>
      <c r="E40" s="13">
        <v>1</v>
      </c>
      <c r="F40" s="14"/>
      <c r="G40" s="13">
        <v>3</v>
      </c>
      <c r="H40" s="13">
        <v>8</v>
      </c>
      <c r="I40" s="98" t="s">
        <v>28</v>
      </c>
    </row>
    <row r="41" spans="1:9" ht="16.899999999999999" hidden="1" customHeight="1" x14ac:dyDescent="0.25">
      <c r="A41" s="167"/>
      <c r="B41" s="11">
        <v>41214</v>
      </c>
      <c r="C41" s="12">
        <v>0.73958333333333337</v>
      </c>
      <c r="D41" s="13"/>
      <c r="E41" s="13"/>
      <c r="F41" s="13">
        <v>1</v>
      </c>
      <c r="G41" s="13">
        <v>5</v>
      </c>
      <c r="H41" s="13">
        <v>5</v>
      </c>
      <c r="I41" s="98" t="s">
        <v>27</v>
      </c>
    </row>
    <row r="42" spans="1:9" ht="16.899999999999999" hidden="1" customHeight="1" x14ac:dyDescent="0.25">
      <c r="A42" s="167"/>
      <c r="B42" s="11">
        <v>41207</v>
      </c>
      <c r="C42" s="12">
        <v>0.73958333333333337</v>
      </c>
      <c r="D42" s="13">
        <v>1</v>
      </c>
      <c r="E42" s="13"/>
      <c r="F42" s="14"/>
      <c r="G42" s="13">
        <v>4</v>
      </c>
      <c r="H42" s="13">
        <v>3</v>
      </c>
      <c r="I42" s="98" t="s">
        <v>26</v>
      </c>
    </row>
    <row r="43" spans="1:9" ht="16.899999999999999" hidden="1" customHeight="1" x14ac:dyDescent="0.25">
      <c r="A43" s="167"/>
      <c r="B43" s="11">
        <v>41200</v>
      </c>
      <c r="C43" s="12">
        <v>0.69791666666666663</v>
      </c>
      <c r="D43" s="13"/>
      <c r="E43" s="13">
        <v>1</v>
      </c>
      <c r="F43" s="14"/>
      <c r="G43" s="13">
        <v>6</v>
      </c>
      <c r="H43" s="13">
        <v>11</v>
      </c>
      <c r="I43" s="98" t="s">
        <v>25</v>
      </c>
    </row>
    <row r="44" spans="1:9" ht="16.899999999999999" hidden="1" customHeight="1" x14ac:dyDescent="0.25">
      <c r="A44" s="167"/>
      <c r="B44" s="11">
        <v>41193</v>
      </c>
      <c r="C44" s="12">
        <v>0.69791666666666663</v>
      </c>
      <c r="D44" s="13"/>
      <c r="E44" s="13">
        <v>1</v>
      </c>
      <c r="F44" s="14"/>
      <c r="G44" s="13">
        <v>4</v>
      </c>
      <c r="H44" s="13">
        <v>11</v>
      </c>
      <c r="I44" s="98" t="s">
        <v>29</v>
      </c>
    </row>
    <row r="45" spans="1:9" ht="17.45" hidden="1" customHeight="1" x14ac:dyDescent="0.25">
      <c r="A45" s="167"/>
      <c r="B45" s="11">
        <v>41186</v>
      </c>
      <c r="C45" s="12">
        <v>0.73958333333333337</v>
      </c>
      <c r="D45" s="13"/>
      <c r="E45" s="13">
        <v>1</v>
      </c>
      <c r="F45" s="14"/>
      <c r="G45" s="13">
        <v>3</v>
      </c>
      <c r="H45" s="13">
        <v>8</v>
      </c>
      <c r="I45" s="98" t="s">
        <v>28</v>
      </c>
    </row>
    <row r="46" spans="1:9" ht="20.45" hidden="1" customHeight="1" x14ac:dyDescent="0.25">
      <c r="A46" s="167"/>
      <c r="B46" s="11">
        <v>41179</v>
      </c>
      <c r="C46" s="12">
        <v>0.69791666666666663</v>
      </c>
      <c r="D46" s="13">
        <v>1</v>
      </c>
      <c r="E46" s="13"/>
      <c r="F46" s="14"/>
      <c r="G46" s="13">
        <v>7</v>
      </c>
      <c r="H46" s="13">
        <v>4</v>
      </c>
      <c r="I46" s="98" t="s">
        <v>27</v>
      </c>
    </row>
    <row r="47" spans="1:9" ht="16.899999999999999" hidden="1" customHeight="1" x14ac:dyDescent="0.25">
      <c r="A47" s="167"/>
      <c r="B47" s="11">
        <v>41172</v>
      </c>
      <c r="C47" s="12">
        <v>0.69791666666666663</v>
      </c>
      <c r="D47" s="13"/>
      <c r="E47" s="13">
        <v>1</v>
      </c>
      <c r="F47" s="14"/>
      <c r="G47" s="13">
        <v>6</v>
      </c>
      <c r="H47" s="13">
        <v>9</v>
      </c>
      <c r="I47" s="98" t="s">
        <v>26</v>
      </c>
    </row>
    <row r="48" spans="1:9" ht="16.899999999999999" hidden="1" customHeight="1" thickBot="1" x14ac:dyDescent="0.3">
      <c r="A48" s="168"/>
      <c r="B48" s="114">
        <v>41165</v>
      </c>
      <c r="C48" s="115">
        <v>0.78125</v>
      </c>
      <c r="D48" s="116"/>
      <c r="E48" s="116">
        <v>1</v>
      </c>
      <c r="F48" s="117"/>
      <c r="G48" s="116">
        <v>2</v>
      </c>
      <c r="H48" s="116">
        <v>4</v>
      </c>
      <c r="I48" s="118" t="s">
        <v>25</v>
      </c>
    </row>
    <row r="49" spans="1:9" ht="21.75" thickTop="1" thickBot="1" x14ac:dyDescent="0.3">
      <c r="A49" s="119" t="s">
        <v>31</v>
      </c>
      <c r="B49" s="120" t="s">
        <v>19</v>
      </c>
      <c r="C49" s="121" t="s">
        <v>30</v>
      </c>
      <c r="D49" s="122">
        <f>SUM(D26:D48)</f>
        <v>9</v>
      </c>
      <c r="E49" s="122">
        <f>SUM(E26:E48)</f>
        <v>13</v>
      </c>
      <c r="F49" s="122">
        <f>SUM(F26:F48)</f>
        <v>1</v>
      </c>
      <c r="G49" s="122">
        <f>SUM(G26:G48)</f>
        <v>110</v>
      </c>
      <c r="H49" s="122">
        <f>SUM(H26:H48)</f>
        <v>134</v>
      </c>
      <c r="I49" s="123">
        <f>SUM(D49)/SUM(E49+D49)</f>
        <v>0.40909090909090912</v>
      </c>
    </row>
    <row r="50" spans="1:9" ht="16.899999999999999" hidden="1" customHeight="1" thickTop="1" x14ac:dyDescent="0.25">
      <c r="A50" s="166" t="s">
        <v>24</v>
      </c>
      <c r="B50" s="109">
        <v>40969</v>
      </c>
      <c r="C50" s="110">
        <v>0.78125</v>
      </c>
      <c r="D50" s="111"/>
      <c r="E50" s="111">
        <v>1</v>
      </c>
      <c r="F50" s="112"/>
      <c r="G50" s="111">
        <v>1</v>
      </c>
      <c r="H50" s="111">
        <v>3</v>
      </c>
      <c r="I50" s="113" t="s">
        <v>27</v>
      </c>
    </row>
    <row r="51" spans="1:9" ht="16.899999999999999" hidden="1" customHeight="1" x14ac:dyDescent="0.25">
      <c r="A51" s="167"/>
      <c r="B51" s="11">
        <v>40962</v>
      </c>
      <c r="C51" s="12">
        <v>0.78125</v>
      </c>
      <c r="D51" s="13"/>
      <c r="E51" s="13">
        <v>1</v>
      </c>
      <c r="F51" s="14"/>
      <c r="G51" s="13">
        <v>1</v>
      </c>
      <c r="H51" s="13">
        <v>6</v>
      </c>
      <c r="I51" s="98" t="s">
        <v>26</v>
      </c>
    </row>
    <row r="52" spans="1:9" ht="16.899999999999999" hidden="1" customHeight="1" x14ac:dyDescent="0.25">
      <c r="A52" s="167"/>
      <c r="B52" s="11">
        <v>40955</v>
      </c>
      <c r="C52" s="12">
        <v>0.69791666666666663</v>
      </c>
      <c r="D52" s="13">
        <v>1</v>
      </c>
      <c r="E52" s="13"/>
      <c r="F52" s="14"/>
      <c r="G52" s="13">
        <v>6</v>
      </c>
      <c r="H52" s="13">
        <v>1</v>
      </c>
      <c r="I52" s="98" t="s">
        <v>25</v>
      </c>
    </row>
    <row r="53" spans="1:9" ht="16.899999999999999" hidden="1" customHeight="1" x14ac:dyDescent="0.25">
      <c r="A53" s="167"/>
      <c r="B53" s="11">
        <v>40948</v>
      </c>
      <c r="C53" s="12">
        <v>0.69791666666666663</v>
      </c>
      <c r="D53" s="13">
        <v>1</v>
      </c>
      <c r="E53" s="13"/>
      <c r="F53" s="14"/>
      <c r="G53" s="13">
        <v>4</v>
      </c>
      <c r="H53" s="13">
        <v>3</v>
      </c>
      <c r="I53" s="98" t="s">
        <v>29</v>
      </c>
    </row>
    <row r="54" spans="1:9" ht="16.899999999999999" hidden="1" customHeight="1" x14ac:dyDescent="0.25">
      <c r="A54" s="167"/>
      <c r="B54" s="11">
        <v>40941</v>
      </c>
      <c r="C54" s="12">
        <v>0.73958333333333337</v>
      </c>
      <c r="D54" s="13">
        <v>1</v>
      </c>
      <c r="E54" s="13"/>
      <c r="F54" s="14"/>
      <c r="G54" s="13">
        <v>5</v>
      </c>
      <c r="H54" s="13">
        <v>2</v>
      </c>
      <c r="I54" s="98" t="s">
        <v>28</v>
      </c>
    </row>
    <row r="55" spans="1:9" ht="16.899999999999999" hidden="1" customHeight="1" x14ac:dyDescent="0.25">
      <c r="A55" s="167"/>
      <c r="B55" s="11">
        <v>40934</v>
      </c>
      <c r="C55" s="12">
        <v>0.69791666666666663</v>
      </c>
      <c r="D55" s="13"/>
      <c r="E55" s="13">
        <v>1</v>
      </c>
      <c r="F55" s="14"/>
      <c r="G55" s="13">
        <v>2</v>
      </c>
      <c r="H55" s="13">
        <v>4</v>
      </c>
      <c r="I55" s="98" t="s">
        <v>27</v>
      </c>
    </row>
    <row r="56" spans="1:9" ht="16.899999999999999" hidden="1" customHeight="1" x14ac:dyDescent="0.25">
      <c r="A56" s="167"/>
      <c r="B56" s="11">
        <v>40927</v>
      </c>
      <c r="C56" s="12">
        <v>0.69791666666666663</v>
      </c>
      <c r="D56" s="13">
        <v>1</v>
      </c>
      <c r="E56" s="13"/>
      <c r="F56" s="14"/>
      <c r="G56" s="13">
        <v>5</v>
      </c>
      <c r="H56" s="13">
        <v>2</v>
      </c>
      <c r="I56" s="98" t="s">
        <v>26</v>
      </c>
    </row>
    <row r="57" spans="1:9" ht="16.899999999999999" hidden="1" customHeight="1" x14ac:dyDescent="0.25">
      <c r="A57" s="167"/>
      <c r="B57" s="11">
        <v>40920</v>
      </c>
      <c r="C57" s="12">
        <v>0.78125</v>
      </c>
      <c r="D57" s="13"/>
      <c r="E57" s="13">
        <v>1</v>
      </c>
      <c r="F57" s="14"/>
      <c r="G57" s="13">
        <v>3</v>
      </c>
      <c r="H57" s="13">
        <v>7</v>
      </c>
      <c r="I57" s="98" t="s">
        <v>25</v>
      </c>
    </row>
    <row r="58" spans="1:9" ht="16.899999999999999" hidden="1" customHeight="1" x14ac:dyDescent="0.25">
      <c r="A58" s="167"/>
      <c r="B58" s="11">
        <v>40899</v>
      </c>
      <c r="C58" s="12">
        <v>0.78125</v>
      </c>
      <c r="D58" s="13"/>
      <c r="E58" s="13"/>
      <c r="F58" s="13">
        <v>1</v>
      </c>
      <c r="G58" s="13">
        <v>1</v>
      </c>
      <c r="H58" s="13">
        <v>1</v>
      </c>
      <c r="I58" s="98" t="s">
        <v>29</v>
      </c>
    </row>
    <row r="59" spans="1:9" ht="16.899999999999999" hidden="1" customHeight="1" x14ac:dyDescent="0.25">
      <c r="A59" s="167"/>
      <c r="B59" s="11">
        <v>40892</v>
      </c>
      <c r="C59" s="12">
        <v>0.69791666666666663</v>
      </c>
      <c r="D59" s="13">
        <v>1</v>
      </c>
      <c r="E59" s="13"/>
      <c r="F59" s="14"/>
      <c r="G59" s="13">
        <v>10</v>
      </c>
      <c r="H59" s="13">
        <v>2</v>
      </c>
      <c r="I59" s="98" t="s">
        <v>28</v>
      </c>
    </row>
    <row r="60" spans="1:9" ht="16.899999999999999" hidden="1" customHeight="1" x14ac:dyDescent="0.25">
      <c r="A60" s="167"/>
      <c r="B60" s="11">
        <v>40885</v>
      </c>
      <c r="C60" s="12">
        <v>0.78125</v>
      </c>
      <c r="D60" s="13">
        <v>1</v>
      </c>
      <c r="E60" s="13"/>
      <c r="F60" s="14"/>
      <c r="G60" s="13">
        <v>5</v>
      </c>
      <c r="H60" s="13">
        <v>4</v>
      </c>
      <c r="I60" s="98" t="s">
        <v>27</v>
      </c>
    </row>
    <row r="61" spans="1:9" ht="16.899999999999999" hidden="1" customHeight="1" x14ac:dyDescent="0.25">
      <c r="A61" s="167"/>
      <c r="B61" s="11">
        <v>40878</v>
      </c>
      <c r="C61" s="12">
        <v>0.78125</v>
      </c>
      <c r="D61" s="13">
        <v>1</v>
      </c>
      <c r="E61" s="13"/>
      <c r="F61" s="14"/>
      <c r="G61" s="13">
        <v>3</v>
      </c>
      <c r="H61" s="13">
        <v>2</v>
      </c>
      <c r="I61" s="98" t="s">
        <v>26</v>
      </c>
    </row>
    <row r="62" spans="1:9" ht="16.899999999999999" hidden="1" customHeight="1" x14ac:dyDescent="0.25">
      <c r="A62" s="167"/>
      <c r="B62" s="11">
        <v>40871</v>
      </c>
      <c r="C62" s="12">
        <v>0.73958333333333337</v>
      </c>
      <c r="D62" s="13">
        <v>1</v>
      </c>
      <c r="E62" s="13"/>
      <c r="F62" s="14"/>
      <c r="G62" s="13">
        <v>6</v>
      </c>
      <c r="H62" s="13">
        <v>3</v>
      </c>
      <c r="I62" s="98" t="s">
        <v>25</v>
      </c>
    </row>
    <row r="63" spans="1:9" ht="16.899999999999999" hidden="1" customHeight="1" x14ac:dyDescent="0.25">
      <c r="A63" s="167"/>
      <c r="B63" s="11">
        <v>40864</v>
      </c>
      <c r="C63" s="12">
        <v>0.73958333333333337</v>
      </c>
      <c r="D63" s="13"/>
      <c r="E63" s="13"/>
      <c r="F63" s="13">
        <v>1</v>
      </c>
      <c r="G63" s="13">
        <v>6</v>
      </c>
      <c r="H63" s="13">
        <v>6</v>
      </c>
      <c r="I63" s="98" t="s">
        <v>29</v>
      </c>
    </row>
    <row r="64" spans="1:9" ht="16.899999999999999" hidden="1" customHeight="1" x14ac:dyDescent="0.25">
      <c r="A64" s="167"/>
      <c r="B64" s="11">
        <v>40857</v>
      </c>
      <c r="C64" s="12">
        <v>0.78125</v>
      </c>
      <c r="D64" s="13">
        <v>1</v>
      </c>
      <c r="E64" s="13"/>
      <c r="F64" s="14"/>
      <c r="G64" s="13">
        <v>5</v>
      </c>
      <c r="H64" s="13">
        <v>3</v>
      </c>
      <c r="I64" s="98" t="s">
        <v>28</v>
      </c>
    </row>
    <row r="65" spans="1:9" ht="16.899999999999999" hidden="1" customHeight="1" x14ac:dyDescent="0.25">
      <c r="A65" s="167"/>
      <c r="B65" s="11">
        <v>40850</v>
      </c>
      <c r="C65" s="12">
        <v>0.73958333333333337</v>
      </c>
      <c r="D65" s="13">
        <v>1</v>
      </c>
      <c r="E65" s="13"/>
      <c r="F65" s="14"/>
      <c r="G65" s="13">
        <v>8</v>
      </c>
      <c r="H65" s="13">
        <v>4</v>
      </c>
      <c r="I65" s="98" t="s">
        <v>27</v>
      </c>
    </row>
    <row r="66" spans="1:9" ht="16.899999999999999" hidden="1" customHeight="1" x14ac:dyDescent="0.25">
      <c r="A66" s="167"/>
      <c r="B66" s="11">
        <v>40843</v>
      </c>
      <c r="C66" s="12">
        <v>0.73958333333333337</v>
      </c>
      <c r="D66" s="13"/>
      <c r="E66" s="13">
        <v>1</v>
      </c>
      <c r="F66" s="14"/>
      <c r="G66" s="13">
        <v>2</v>
      </c>
      <c r="H66" s="13">
        <v>3</v>
      </c>
      <c r="I66" s="98" t="s">
        <v>26</v>
      </c>
    </row>
    <row r="67" spans="1:9" ht="16.899999999999999" hidden="1" customHeight="1" x14ac:dyDescent="0.25">
      <c r="A67" s="167"/>
      <c r="B67" s="11">
        <v>40836</v>
      </c>
      <c r="C67" s="12">
        <v>0.69791666666666663</v>
      </c>
      <c r="D67" s="13"/>
      <c r="E67" s="13">
        <v>1</v>
      </c>
      <c r="F67" s="14"/>
      <c r="G67" s="13">
        <v>5</v>
      </c>
      <c r="H67" s="13">
        <v>6</v>
      </c>
      <c r="I67" s="98" t="s">
        <v>25</v>
      </c>
    </row>
    <row r="68" spans="1:9" ht="16.899999999999999" hidden="1" customHeight="1" x14ac:dyDescent="0.25">
      <c r="A68" s="167"/>
      <c r="B68" s="11">
        <v>40829</v>
      </c>
      <c r="C68" s="12">
        <v>0.69791666666666663</v>
      </c>
      <c r="D68" s="13"/>
      <c r="E68" s="13">
        <v>1</v>
      </c>
      <c r="F68" s="14"/>
      <c r="G68" s="13">
        <v>4</v>
      </c>
      <c r="H68" s="13">
        <v>8</v>
      </c>
      <c r="I68" s="98" t="s">
        <v>29</v>
      </c>
    </row>
    <row r="69" spans="1:9" ht="16.899999999999999" hidden="1" customHeight="1" x14ac:dyDescent="0.25">
      <c r="A69" s="167"/>
      <c r="B69" s="11">
        <v>40822</v>
      </c>
      <c r="C69" s="12">
        <v>0.73958333333333337</v>
      </c>
      <c r="D69" s="13"/>
      <c r="E69" s="13"/>
      <c r="F69" s="13">
        <v>1</v>
      </c>
      <c r="G69" s="13">
        <v>5</v>
      </c>
      <c r="H69" s="13">
        <v>5</v>
      </c>
      <c r="I69" s="98" t="s">
        <v>28</v>
      </c>
    </row>
    <row r="70" spans="1:9" ht="17.45" hidden="1" customHeight="1" x14ac:dyDescent="0.25">
      <c r="A70" s="167"/>
      <c r="B70" s="11">
        <v>40815</v>
      </c>
      <c r="C70" s="12">
        <v>0.69791666666666663</v>
      </c>
      <c r="D70" s="13">
        <v>1</v>
      </c>
      <c r="E70" s="13"/>
      <c r="F70" s="14"/>
      <c r="G70" s="13">
        <v>4</v>
      </c>
      <c r="H70" s="13">
        <v>2</v>
      </c>
      <c r="I70" s="98" t="s">
        <v>27</v>
      </c>
    </row>
    <row r="71" spans="1:9" ht="20.45" hidden="1" customHeight="1" x14ac:dyDescent="0.25">
      <c r="A71" s="167"/>
      <c r="B71" s="11">
        <v>40808</v>
      </c>
      <c r="C71" s="12">
        <v>0.69791666666666663</v>
      </c>
      <c r="D71" s="13"/>
      <c r="E71" s="13">
        <v>1</v>
      </c>
      <c r="F71" s="14"/>
      <c r="G71" s="13">
        <v>2</v>
      </c>
      <c r="H71" s="13">
        <v>4</v>
      </c>
      <c r="I71" s="98" t="s">
        <v>26</v>
      </c>
    </row>
    <row r="72" spans="1:9" ht="17.25" hidden="1" thickBot="1" x14ac:dyDescent="0.3">
      <c r="A72" s="168"/>
      <c r="B72" s="114">
        <v>40801</v>
      </c>
      <c r="C72" s="115">
        <v>0.78125</v>
      </c>
      <c r="D72" s="116"/>
      <c r="E72" s="116"/>
      <c r="F72" s="116">
        <v>1</v>
      </c>
      <c r="G72" s="116">
        <v>3</v>
      </c>
      <c r="H72" s="116">
        <v>3</v>
      </c>
      <c r="I72" s="118" t="s">
        <v>25</v>
      </c>
    </row>
    <row r="73" spans="1:9" ht="21.75" thickTop="1" thickBot="1" x14ac:dyDescent="0.3">
      <c r="A73" s="119" t="s">
        <v>24</v>
      </c>
      <c r="B73" s="120" t="s">
        <v>19</v>
      </c>
      <c r="C73" s="121" t="s">
        <v>30</v>
      </c>
      <c r="D73" s="122">
        <f>SUM(D50:D72)</f>
        <v>11</v>
      </c>
      <c r="E73" s="122">
        <f>SUM(E50:E72)</f>
        <v>8</v>
      </c>
      <c r="F73" s="122">
        <f>SUM(F50:F72)</f>
        <v>4</v>
      </c>
      <c r="G73" s="122">
        <f>SUM(G50:G72)</f>
        <v>96</v>
      </c>
      <c r="H73" s="122">
        <f>SUM(H50:H72)</f>
        <v>84</v>
      </c>
      <c r="I73" s="123">
        <f>SUM(D73)/SUM(E73+D73)</f>
        <v>0.57894736842105265</v>
      </c>
    </row>
    <row r="74" spans="1:9" ht="21" thickTop="1" x14ac:dyDescent="0.25">
      <c r="A74" s="124"/>
      <c r="B74" s="125"/>
      <c r="C74" s="126"/>
      <c r="D74" s="127" t="s">
        <v>0</v>
      </c>
      <c r="E74" s="127" t="s">
        <v>1</v>
      </c>
      <c r="F74" s="127" t="s">
        <v>2</v>
      </c>
      <c r="G74" s="127" t="s">
        <v>3</v>
      </c>
      <c r="H74" s="127" t="s">
        <v>4</v>
      </c>
      <c r="I74" s="128" t="s">
        <v>16</v>
      </c>
    </row>
    <row r="75" spans="1:9" ht="20.25" x14ac:dyDescent="0.25">
      <c r="A75" s="169" t="s">
        <v>12</v>
      </c>
      <c r="B75" s="171" t="s">
        <v>66</v>
      </c>
      <c r="C75" s="93" t="s">
        <v>30</v>
      </c>
      <c r="D75" s="95">
        <f>SUM(D25+D49+D73)</f>
        <v>27</v>
      </c>
      <c r="E75" s="95">
        <f>SUM(E25+E49+E73)</f>
        <v>34</v>
      </c>
      <c r="F75" s="95">
        <f>SUM(F25+F49+F73)</f>
        <v>8</v>
      </c>
      <c r="G75" s="95">
        <f>SUM(G25+G49+G73)</f>
        <v>294</v>
      </c>
      <c r="H75" s="95">
        <f>SUM(H25+H49+H73)</f>
        <v>320</v>
      </c>
      <c r="I75" s="99">
        <f>SUM(D75)/SUM(E75+D75)</f>
        <v>0.44262295081967212</v>
      </c>
    </row>
    <row r="76" spans="1:9" ht="21" thickBot="1" x14ac:dyDescent="0.3">
      <c r="A76" s="170"/>
      <c r="B76" s="172"/>
      <c r="C76" s="100" t="s">
        <v>49</v>
      </c>
      <c r="D76" s="101">
        <f>SUM(D75)/3</f>
        <v>9</v>
      </c>
      <c r="E76" s="101">
        <f>SUM(E75)/3</f>
        <v>11.333333333333334</v>
      </c>
      <c r="F76" s="101">
        <f>SUM(F75)/3</f>
        <v>2.6666666666666665</v>
      </c>
      <c r="G76" s="101">
        <f>SUM(G75)/3</f>
        <v>98</v>
      </c>
      <c r="H76" s="101">
        <f>SUM(H75)/3</f>
        <v>106.66666666666667</v>
      </c>
      <c r="I76" s="102">
        <f>SUM(D76)/SUM(E76+D76)</f>
        <v>0.44262295081967207</v>
      </c>
    </row>
    <row r="77" spans="1:9" ht="15.75" thickTop="1" x14ac:dyDescent="0.25"/>
  </sheetData>
  <autoFilter ref="A1:I76" xr:uid="{00000000-0009-0000-0000-000001000000}"/>
  <sortState xmlns:xlrd2="http://schemas.microsoft.com/office/spreadsheetml/2017/richdata2" ref="A2:I76">
    <sortCondition descending="1" ref="B1"/>
  </sortState>
  <mergeCells count="5">
    <mergeCell ref="A2:A24"/>
    <mergeCell ref="A26:A48"/>
    <mergeCell ref="A50:A72"/>
    <mergeCell ref="A75:A76"/>
    <mergeCell ref="B75:B76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60"/>
  <sheetViews>
    <sheetView workbookViewId="0">
      <pane ySplit="1" topLeftCell="A25" activePane="bottomLeft" state="frozen"/>
      <selection pane="bottomLeft" activeCell="B239" sqref="B239:B240"/>
    </sheetView>
  </sheetViews>
  <sheetFormatPr defaultRowHeight="15" x14ac:dyDescent="0.25"/>
  <cols>
    <col min="1" max="1" width="16.7109375" bestFit="1" customWidth="1"/>
    <col min="2" max="2" width="29.5703125" bestFit="1" customWidth="1"/>
    <col min="3" max="3" width="14.85546875" bestFit="1" customWidth="1"/>
    <col min="4" max="4" width="11.140625" bestFit="1" customWidth="1"/>
    <col min="5" max="5" width="8.28515625" bestFit="1" customWidth="1"/>
    <col min="6" max="6" width="9.85546875" bestFit="1" customWidth="1"/>
    <col min="7" max="7" width="9.5703125" bestFit="1" customWidth="1"/>
    <col min="8" max="8" width="9.85546875" bestFit="1" customWidth="1"/>
    <col min="9" max="9" width="20" bestFit="1" customWidth="1"/>
  </cols>
  <sheetData>
    <row r="1" spans="1:9" ht="21" thickBot="1" x14ac:dyDescent="0.3">
      <c r="A1" s="1" t="s">
        <v>19</v>
      </c>
      <c r="B1" s="2" t="s">
        <v>20</v>
      </c>
      <c r="C1" s="3" t="s">
        <v>21</v>
      </c>
      <c r="D1" s="4" t="s">
        <v>0</v>
      </c>
      <c r="E1" s="4" t="s">
        <v>22</v>
      </c>
      <c r="F1" s="4" t="s">
        <v>2</v>
      </c>
      <c r="G1" s="4" t="s">
        <v>3</v>
      </c>
      <c r="H1" s="5" t="s">
        <v>4</v>
      </c>
      <c r="I1" s="6" t="s">
        <v>23</v>
      </c>
    </row>
    <row r="2" spans="1:9" ht="16.5" hidden="1" x14ac:dyDescent="0.25">
      <c r="A2" s="183" t="s">
        <v>32</v>
      </c>
      <c r="B2" s="79">
        <v>41529</v>
      </c>
      <c r="C2" s="8">
        <v>0.73958333333333337</v>
      </c>
      <c r="D2" s="9">
        <v>1</v>
      </c>
      <c r="E2" s="9"/>
      <c r="F2" s="26"/>
      <c r="G2" s="9">
        <v>5</v>
      </c>
      <c r="H2" s="9">
        <v>4</v>
      </c>
      <c r="I2" s="10" t="s">
        <v>58</v>
      </c>
    </row>
    <row r="3" spans="1:9" ht="16.5" hidden="1" x14ac:dyDescent="0.25">
      <c r="A3" s="184"/>
      <c r="B3" s="80">
        <v>41536</v>
      </c>
      <c r="C3" s="12">
        <v>0.73958333333333337</v>
      </c>
      <c r="D3" s="13"/>
      <c r="E3" s="13">
        <v>1</v>
      </c>
      <c r="F3" s="14"/>
      <c r="G3" s="13">
        <v>3</v>
      </c>
      <c r="H3" s="13">
        <v>6</v>
      </c>
      <c r="I3" s="15" t="s">
        <v>25</v>
      </c>
    </row>
    <row r="4" spans="1:9" ht="16.5" hidden="1" x14ac:dyDescent="0.25">
      <c r="A4" s="184"/>
      <c r="B4" s="80">
        <v>41543</v>
      </c>
      <c r="C4" s="12">
        <v>0.78125</v>
      </c>
      <c r="D4" s="13"/>
      <c r="E4" s="13">
        <v>1</v>
      </c>
      <c r="F4" s="14"/>
      <c r="G4" s="13">
        <v>3</v>
      </c>
      <c r="H4" s="13">
        <v>9</v>
      </c>
      <c r="I4" s="15" t="s">
        <v>28</v>
      </c>
    </row>
    <row r="5" spans="1:9" ht="16.5" hidden="1" x14ac:dyDescent="0.25">
      <c r="A5" s="184"/>
      <c r="B5" s="80">
        <v>41550</v>
      </c>
      <c r="C5" s="12">
        <v>0.78125</v>
      </c>
      <c r="D5" s="13"/>
      <c r="E5" s="13"/>
      <c r="F5" s="13">
        <v>1</v>
      </c>
      <c r="G5" s="13">
        <v>4</v>
      </c>
      <c r="H5" s="13">
        <v>4</v>
      </c>
      <c r="I5" s="15" t="s">
        <v>26</v>
      </c>
    </row>
    <row r="6" spans="1:9" ht="16.5" hidden="1" x14ac:dyDescent="0.25">
      <c r="A6" s="184"/>
      <c r="B6" s="80">
        <v>41557</v>
      </c>
      <c r="C6" s="12">
        <v>0.69791666666666663</v>
      </c>
      <c r="D6" s="13"/>
      <c r="E6" s="13">
        <v>1</v>
      </c>
      <c r="F6" s="14"/>
      <c r="G6" s="13">
        <v>4</v>
      </c>
      <c r="H6" s="13">
        <v>7</v>
      </c>
      <c r="I6" s="15" t="s">
        <v>35</v>
      </c>
    </row>
    <row r="7" spans="1:9" ht="16.5" hidden="1" x14ac:dyDescent="0.25">
      <c r="A7" s="184"/>
      <c r="B7" s="80">
        <v>41564</v>
      </c>
      <c r="C7" s="12">
        <v>0.78125</v>
      </c>
      <c r="D7" s="13">
        <v>1</v>
      </c>
      <c r="E7" s="13"/>
      <c r="F7" s="14"/>
      <c r="G7" s="13">
        <v>5</v>
      </c>
      <c r="H7" s="13">
        <v>4</v>
      </c>
      <c r="I7" s="15" t="s">
        <v>58</v>
      </c>
    </row>
    <row r="8" spans="1:9" ht="16.5" hidden="1" x14ac:dyDescent="0.25">
      <c r="A8" s="184"/>
      <c r="B8" s="80">
        <v>41571</v>
      </c>
      <c r="C8" s="12">
        <v>0.78125</v>
      </c>
      <c r="D8" s="13">
        <v>1</v>
      </c>
      <c r="E8" s="13"/>
      <c r="F8" s="14"/>
      <c r="G8" s="13">
        <v>4</v>
      </c>
      <c r="H8" s="13">
        <v>2</v>
      </c>
      <c r="I8" s="15" t="s">
        <v>25</v>
      </c>
    </row>
    <row r="9" spans="1:9" ht="16.5" hidden="1" x14ac:dyDescent="0.25">
      <c r="A9" s="184"/>
      <c r="B9" s="80">
        <v>41578</v>
      </c>
      <c r="C9" s="12">
        <v>0.69791666666666663</v>
      </c>
      <c r="D9" s="13"/>
      <c r="E9" s="13"/>
      <c r="F9" s="13">
        <v>1</v>
      </c>
      <c r="G9" s="13">
        <v>4</v>
      </c>
      <c r="H9" s="13">
        <v>4</v>
      </c>
      <c r="I9" s="15" t="s">
        <v>28</v>
      </c>
    </row>
    <row r="10" spans="1:9" ht="16.5" hidden="1" x14ac:dyDescent="0.25">
      <c r="A10" s="184"/>
      <c r="B10" s="80">
        <v>41585</v>
      </c>
      <c r="C10" s="12">
        <v>0.69791666666666663</v>
      </c>
      <c r="D10" s="13">
        <v>1</v>
      </c>
      <c r="E10" s="13"/>
      <c r="F10" s="14"/>
      <c r="G10" s="13">
        <v>8</v>
      </c>
      <c r="H10" s="13">
        <v>6</v>
      </c>
      <c r="I10" s="15" t="s">
        <v>26</v>
      </c>
    </row>
    <row r="11" spans="1:9" ht="16.5" hidden="1" x14ac:dyDescent="0.25">
      <c r="A11" s="184"/>
      <c r="B11" s="80">
        <v>41592</v>
      </c>
      <c r="C11" s="12">
        <v>0.73958333333333337</v>
      </c>
      <c r="D11" s="13"/>
      <c r="E11" s="13">
        <v>1</v>
      </c>
      <c r="F11" s="14"/>
      <c r="G11" s="13">
        <v>4</v>
      </c>
      <c r="H11" s="13">
        <v>6</v>
      </c>
      <c r="I11" s="15" t="s">
        <v>35</v>
      </c>
    </row>
    <row r="12" spans="1:9" ht="16.5" hidden="1" x14ac:dyDescent="0.25">
      <c r="A12" s="184"/>
      <c r="B12" s="80">
        <v>41599</v>
      </c>
      <c r="C12" s="12">
        <v>0.69791666666666663</v>
      </c>
      <c r="D12" s="13"/>
      <c r="E12" s="13"/>
      <c r="F12" s="13">
        <v>1</v>
      </c>
      <c r="G12" s="13">
        <v>6</v>
      </c>
      <c r="H12" s="13">
        <v>6</v>
      </c>
      <c r="I12" s="15" t="s">
        <v>58</v>
      </c>
    </row>
    <row r="13" spans="1:9" ht="16.5" hidden="1" x14ac:dyDescent="0.25">
      <c r="A13" s="184"/>
      <c r="B13" s="80">
        <v>41606</v>
      </c>
      <c r="C13" s="12">
        <v>0.69791666666666663</v>
      </c>
      <c r="D13" s="13">
        <v>1</v>
      </c>
      <c r="E13" s="13"/>
      <c r="F13" s="14"/>
      <c r="G13" s="13">
        <v>5</v>
      </c>
      <c r="H13" s="13">
        <v>4</v>
      </c>
      <c r="I13" s="15" t="s">
        <v>25</v>
      </c>
    </row>
    <row r="14" spans="1:9" ht="16.5" hidden="1" x14ac:dyDescent="0.25">
      <c r="A14" s="184"/>
      <c r="B14" s="80">
        <v>41613</v>
      </c>
      <c r="C14" s="12">
        <v>0.73958333333333337</v>
      </c>
      <c r="D14" s="13">
        <v>1</v>
      </c>
      <c r="E14" s="13"/>
      <c r="F14" s="14"/>
      <c r="G14" s="13">
        <v>6</v>
      </c>
      <c r="H14" s="13">
        <v>4</v>
      </c>
      <c r="I14" s="15" t="s">
        <v>28</v>
      </c>
    </row>
    <row r="15" spans="1:9" ht="16.5" hidden="1" x14ac:dyDescent="0.25">
      <c r="A15" s="184"/>
      <c r="B15" s="80">
        <v>41620</v>
      </c>
      <c r="C15" s="12">
        <v>0.73958333333333337</v>
      </c>
      <c r="D15" s="13"/>
      <c r="E15" s="13">
        <v>1</v>
      </c>
      <c r="F15" s="14"/>
      <c r="G15" s="13">
        <v>4</v>
      </c>
      <c r="H15" s="13">
        <v>5</v>
      </c>
      <c r="I15" s="15" t="s">
        <v>26</v>
      </c>
    </row>
    <row r="16" spans="1:9" ht="16.5" hidden="1" x14ac:dyDescent="0.25">
      <c r="A16" s="184"/>
      <c r="B16" s="80">
        <v>41627</v>
      </c>
      <c r="C16" s="12">
        <v>0.78125</v>
      </c>
      <c r="D16" s="13">
        <v>1</v>
      </c>
      <c r="E16" s="13"/>
      <c r="F16" s="14"/>
      <c r="G16" s="13">
        <v>7</v>
      </c>
      <c r="H16" s="13">
        <v>2</v>
      </c>
      <c r="I16" s="15" t="s">
        <v>35</v>
      </c>
    </row>
    <row r="17" spans="1:9" ht="16.5" hidden="1" x14ac:dyDescent="0.25">
      <c r="A17" s="184"/>
      <c r="B17" s="80">
        <v>41648</v>
      </c>
      <c r="C17" s="12">
        <v>0.73958333333333337</v>
      </c>
      <c r="D17" s="13">
        <v>1</v>
      </c>
      <c r="E17" s="13"/>
      <c r="F17" s="14"/>
      <c r="G17" s="13">
        <v>6</v>
      </c>
      <c r="H17" s="13">
        <v>4</v>
      </c>
      <c r="I17" s="15" t="s">
        <v>58</v>
      </c>
    </row>
    <row r="18" spans="1:9" ht="16.5" hidden="1" x14ac:dyDescent="0.25">
      <c r="A18" s="184"/>
      <c r="B18" s="80">
        <v>41655</v>
      </c>
      <c r="C18" s="12">
        <v>0.73958333333333337</v>
      </c>
      <c r="D18" s="13">
        <v>1</v>
      </c>
      <c r="E18" s="13"/>
      <c r="F18" s="14"/>
      <c r="G18" s="13">
        <v>5</v>
      </c>
      <c r="H18" s="13">
        <v>2</v>
      </c>
      <c r="I18" s="15" t="s">
        <v>25</v>
      </c>
    </row>
    <row r="19" spans="1:9" ht="16.5" hidden="1" x14ac:dyDescent="0.25">
      <c r="A19" s="184"/>
      <c r="B19" s="80">
        <v>41662</v>
      </c>
      <c r="C19" s="12">
        <v>0.78125</v>
      </c>
      <c r="D19" s="13">
        <v>1</v>
      </c>
      <c r="E19" s="13"/>
      <c r="F19" s="14"/>
      <c r="G19" s="13">
        <v>8</v>
      </c>
      <c r="H19" s="13">
        <v>1</v>
      </c>
      <c r="I19" s="15" t="s">
        <v>28</v>
      </c>
    </row>
    <row r="20" spans="1:9" ht="16.5" hidden="1" x14ac:dyDescent="0.25">
      <c r="A20" s="184"/>
      <c r="B20" s="80">
        <v>41669</v>
      </c>
      <c r="C20" s="12">
        <v>0.78125</v>
      </c>
      <c r="D20" s="13">
        <v>1</v>
      </c>
      <c r="E20" s="13"/>
      <c r="F20" s="14"/>
      <c r="G20" s="13">
        <v>8</v>
      </c>
      <c r="H20" s="13">
        <v>3</v>
      </c>
      <c r="I20" s="15" t="s">
        <v>26</v>
      </c>
    </row>
    <row r="21" spans="1:9" ht="16.5" hidden="1" x14ac:dyDescent="0.25">
      <c r="A21" s="184"/>
      <c r="B21" s="80">
        <v>41676</v>
      </c>
      <c r="C21" s="12">
        <v>0.69791666666666663</v>
      </c>
      <c r="D21" s="13">
        <v>1</v>
      </c>
      <c r="E21" s="13"/>
      <c r="F21" s="14"/>
      <c r="G21" s="13">
        <v>7</v>
      </c>
      <c r="H21" s="13">
        <v>5</v>
      </c>
      <c r="I21" s="15" t="s">
        <v>35</v>
      </c>
    </row>
    <row r="22" spans="1:9" ht="16.5" hidden="1" x14ac:dyDescent="0.25">
      <c r="A22" s="184"/>
      <c r="B22" s="80">
        <v>41683</v>
      </c>
      <c r="C22" s="12">
        <v>0.78125</v>
      </c>
      <c r="D22" s="13">
        <v>1</v>
      </c>
      <c r="E22" s="13"/>
      <c r="F22" s="14"/>
      <c r="G22" s="13">
        <v>5</v>
      </c>
      <c r="H22" s="13">
        <v>2</v>
      </c>
      <c r="I22" s="15" t="s">
        <v>58</v>
      </c>
    </row>
    <row r="23" spans="1:9" ht="16.5" hidden="1" x14ac:dyDescent="0.25">
      <c r="A23" s="184"/>
      <c r="B23" s="80">
        <v>41690</v>
      </c>
      <c r="C23" s="12">
        <v>0.69791666666666663</v>
      </c>
      <c r="D23" s="13"/>
      <c r="E23" s="13">
        <v>1</v>
      </c>
      <c r="F23" s="14"/>
      <c r="G23" s="13">
        <v>0</v>
      </c>
      <c r="H23" s="13">
        <v>5</v>
      </c>
      <c r="I23" s="15" t="s">
        <v>25</v>
      </c>
    </row>
    <row r="24" spans="1:9" ht="17.25" hidden="1" thickBot="1" x14ac:dyDescent="0.3">
      <c r="A24" s="185"/>
      <c r="B24" s="81">
        <v>41697</v>
      </c>
      <c r="C24" s="17">
        <v>0.69791666666666663</v>
      </c>
      <c r="D24" s="18"/>
      <c r="E24" s="18">
        <v>1</v>
      </c>
      <c r="F24" s="19"/>
      <c r="G24" s="18">
        <v>3</v>
      </c>
      <c r="H24" s="18">
        <v>6</v>
      </c>
      <c r="I24" s="20" t="s">
        <v>28</v>
      </c>
    </row>
    <row r="25" spans="1:9" ht="21" thickBot="1" x14ac:dyDescent="0.3">
      <c r="A25" s="86" t="s">
        <v>32</v>
      </c>
      <c r="B25" s="82" t="s">
        <v>79</v>
      </c>
      <c r="C25" s="23" t="s">
        <v>30</v>
      </c>
      <c r="D25" s="24">
        <f>SUM(D2:D24)</f>
        <v>13</v>
      </c>
      <c r="E25" s="24">
        <f>SUM(E2:E24)</f>
        <v>7</v>
      </c>
      <c r="F25" s="24">
        <f>SUM(F2:F24)</f>
        <v>3</v>
      </c>
      <c r="G25" s="24">
        <f>SUM(G2:G24)</f>
        <v>114</v>
      </c>
      <c r="H25" s="24">
        <f>SUM(H2:H24)</f>
        <v>101</v>
      </c>
      <c r="I25" s="25">
        <f>SUM(D25)/SUM(E25+D25)</f>
        <v>0.65</v>
      </c>
    </row>
    <row r="26" spans="1:9" ht="16.5" hidden="1" x14ac:dyDescent="0.25">
      <c r="A26" s="183" t="s">
        <v>36</v>
      </c>
      <c r="B26" s="79">
        <v>41893</v>
      </c>
      <c r="C26" s="8">
        <v>0.73958333333333337</v>
      </c>
      <c r="D26" s="9"/>
      <c r="E26" s="9">
        <v>1</v>
      </c>
      <c r="F26" s="26"/>
      <c r="G26" s="9">
        <v>3</v>
      </c>
      <c r="H26" s="9">
        <v>6</v>
      </c>
      <c r="I26" s="10" t="s">
        <v>58</v>
      </c>
    </row>
    <row r="27" spans="1:9" ht="16.5" hidden="1" x14ac:dyDescent="0.25">
      <c r="A27" s="184"/>
      <c r="B27" s="80">
        <v>41900</v>
      </c>
      <c r="C27" s="12">
        <v>0.73958333333333337</v>
      </c>
      <c r="D27" s="13"/>
      <c r="E27" s="13">
        <v>1</v>
      </c>
      <c r="F27" s="14"/>
      <c r="G27" s="13">
        <v>2</v>
      </c>
      <c r="H27" s="13">
        <v>10</v>
      </c>
      <c r="I27" s="15" t="s">
        <v>25</v>
      </c>
    </row>
    <row r="28" spans="1:9" ht="16.5" hidden="1" x14ac:dyDescent="0.25">
      <c r="A28" s="184"/>
      <c r="B28" s="80">
        <v>41907</v>
      </c>
      <c r="C28" s="12">
        <v>0.78125</v>
      </c>
      <c r="D28" s="13">
        <v>1</v>
      </c>
      <c r="E28" s="13"/>
      <c r="F28" s="14"/>
      <c r="G28" s="13">
        <v>6</v>
      </c>
      <c r="H28" s="13">
        <v>5</v>
      </c>
      <c r="I28" s="15" t="s">
        <v>28</v>
      </c>
    </row>
    <row r="29" spans="1:9" ht="16.5" hidden="1" x14ac:dyDescent="0.25">
      <c r="A29" s="184"/>
      <c r="B29" s="80">
        <v>41914</v>
      </c>
      <c r="C29" s="12">
        <v>0.78125</v>
      </c>
      <c r="D29" s="13"/>
      <c r="E29" s="13">
        <v>1</v>
      </c>
      <c r="F29" s="14"/>
      <c r="G29" s="13">
        <v>2</v>
      </c>
      <c r="H29" s="13">
        <v>3</v>
      </c>
      <c r="I29" s="15" t="s">
        <v>26</v>
      </c>
    </row>
    <row r="30" spans="1:9" ht="16.5" hidden="1" x14ac:dyDescent="0.25">
      <c r="A30" s="184"/>
      <c r="B30" s="80">
        <v>41921</v>
      </c>
      <c r="C30" s="12">
        <v>0.69791666666666663</v>
      </c>
      <c r="D30" s="13"/>
      <c r="E30" s="13">
        <v>1</v>
      </c>
      <c r="F30" s="14"/>
      <c r="G30" s="13">
        <v>2</v>
      </c>
      <c r="H30" s="13">
        <v>4</v>
      </c>
      <c r="I30" s="15" t="s">
        <v>35</v>
      </c>
    </row>
    <row r="31" spans="1:9" ht="16.5" hidden="1" x14ac:dyDescent="0.25">
      <c r="A31" s="184"/>
      <c r="B31" s="80">
        <v>41928</v>
      </c>
      <c r="C31" s="12">
        <v>0.78125</v>
      </c>
      <c r="D31" s="13"/>
      <c r="E31" s="13">
        <v>1</v>
      </c>
      <c r="F31" s="14"/>
      <c r="G31" s="13">
        <v>2</v>
      </c>
      <c r="H31" s="13">
        <v>10</v>
      </c>
      <c r="I31" s="15" t="s">
        <v>58</v>
      </c>
    </row>
    <row r="32" spans="1:9" ht="16.5" hidden="1" x14ac:dyDescent="0.25">
      <c r="A32" s="184"/>
      <c r="B32" s="80">
        <v>41935</v>
      </c>
      <c r="C32" s="12">
        <v>0.78125</v>
      </c>
      <c r="D32" s="13"/>
      <c r="E32" s="13">
        <v>1</v>
      </c>
      <c r="F32" s="14"/>
      <c r="G32" s="13">
        <v>2</v>
      </c>
      <c r="H32" s="13">
        <v>4</v>
      </c>
      <c r="I32" s="15" t="s">
        <v>25</v>
      </c>
    </row>
    <row r="33" spans="1:9" ht="16.5" hidden="1" x14ac:dyDescent="0.25">
      <c r="A33" s="184"/>
      <c r="B33" s="80">
        <v>41942</v>
      </c>
      <c r="C33" s="12">
        <v>0.69791666666666663</v>
      </c>
      <c r="D33" s="13"/>
      <c r="E33" s="13">
        <v>1</v>
      </c>
      <c r="F33" s="14"/>
      <c r="G33" s="13">
        <v>5</v>
      </c>
      <c r="H33" s="13">
        <v>8</v>
      </c>
      <c r="I33" s="15" t="s">
        <v>28</v>
      </c>
    </row>
    <row r="34" spans="1:9" ht="16.5" hidden="1" x14ac:dyDescent="0.25">
      <c r="A34" s="184"/>
      <c r="B34" s="80">
        <v>41949</v>
      </c>
      <c r="C34" s="12">
        <v>0.69791666666666663</v>
      </c>
      <c r="D34" s="13">
        <v>1</v>
      </c>
      <c r="E34" s="13"/>
      <c r="F34" s="14"/>
      <c r="G34" s="13">
        <v>8</v>
      </c>
      <c r="H34" s="13">
        <v>1</v>
      </c>
      <c r="I34" s="15" t="s">
        <v>26</v>
      </c>
    </row>
    <row r="35" spans="1:9" ht="16.5" hidden="1" x14ac:dyDescent="0.25">
      <c r="A35" s="184"/>
      <c r="B35" s="80">
        <v>41956</v>
      </c>
      <c r="C35" s="12">
        <v>0.73958333333333337</v>
      </c>
      <c r="D35" s="13"/>
      <c r="E35" s="13"/>
      <c r="F35" s="13">
        <v>1</v>
      </c>
      <c r="G35" s="13">
        <v>6</v>
      </c>
      <c r="H35" s="13">
        <v>6</v>
      </c>
      <c r="I35" s="15" t="s">
        <v>35</v>
      </c>
    </row>
    <row r="36" spans="1:9" ht="16.5" hidden="1" x14ac:dyDescent="0.25">
      <c r="A36" s="184"/>
      <c r="B36" s="80">
        <v>41963</v>
      </c>
      <c r="C36" s="12">
        <v>0.69791666666666663</v>
      </c>
      <c r="D36" s="13">
        <v>1</v>
      </c>
      <c r="E36" s="13"/>
      <c r="F36" s="14"/>
      <c r="G36" s="13">
        <v>7</v>
      </c>
      <c r="H36" s="13">
        <v>3</v>
      </c>
      <c r="I36" s="15" t="s">
        <v>58</v>
      </c>
    </row>
    <row r="37" spans="1:9" ht="16.5" hidden="1" x14ac:dyDescent="0.25">
      <c r="A37" s="184"/>
      <c r="B37" s="80">
        <v>41970</v>
      </c>
      <c r="C37" s="12">
        <v>0.69791666666666663</v>
      </c>
      <c r="D37" s="13"/>
      <c r="E37" s="13"/>
      <c r="F37" s="13">
        <v>1</v>
      </c>
      <c r="G37" s="13">
        <v>3</v>
      </c>
      <c r="H37" s="13">
        <v>3</v>
      </c>
      <c r="I37" s="15" t="s">
        <v>25</v>
      </c>
    </row>
    <row r="38" spans="1:9" ht="16.5" hidden="1" x14ac:dyDescent="0.25">
      <c r="A38" s="184"/>
      <c r="B38" s="80">
        <v>41977</v>
      </c>
      <c r="C38" s="12">
        <v>0.73958333333333337</v>
      </c>
      <c r="D38" s="13">
        <v>1</v>
      </c>
      <c r="E38" s="13"/>
      <c r="F38" s="14"/>
      <c r="G38" s="13">
        <v>9</v>
      </c>
      <c r="H38" s="13">
        <v>5</v>
      </c>
      <c r="I38" s="15" t="s">
        <v>28</v>
      </c>
    </row>
    <row r="39" spans="1:9" ht="16.5" hidden="1" x14ac:dyDescent="0.25">
      <c r="A39" s="184"/>
      <c r="B39" s="80">
        <v>41991</v>
      </c>
      <c r="C39" s="12">
        <v>0.78125</v>
      </c>
      <c r="D39" s="13"/>
      <c r="E39" s="13"/>
      <c r="F39" s="13">
        <v>1</v>
      </c>
      <c r="G39" s="13">
        <v>5</v>
      </c>
      <c r="H39" s="13">
        <v>5</v>
      </c>
      <c r="I39" s="15" t="s">
        <v>35</v>
      </c>
    </row>
    <row r="40" spans="1:9" ht="16.5" hidden="1" x14ac:dyDescent="0.25">
      <c r="A40" s="184"/>
      <c r="B40" s="80">
        <v>42012</v>
      </c>
      <c r="C40" s="12">
        <v>0.73958333333333337</v>
      </c>
      <c r="D40" s="13"/>
      <c r="E40" s="13"/>
      <c r="F40" s="13">
        <v>1</v>
      </c>
      <c r="G40" s="13">
        <v>3</v>
      </c>
      <c r="H40" s="13">
        <v>3</v>
      </c>
      <c r="I40" s="15" t="s">
        <v>58</v>
      </c>
    </row>
    <row r="41" spans="1:9" ht="16.5" hidden="1" x14ac:dyDescent="0.25">
      <c r="A41" s="184"/>
      <c r="B41" s="80">
        <v>42019</v>
      </c>
      <c r="C41" s="12">
        <v>0.73958333333333337</v>
      </c>
      <c r="D41" s="13">
        <v>1</v>
      </c>
      <c r="E41" s="13"/>
      <c r="F41" s="14"/>
      <c r="G41" s="13">
        <v>5</v>
      </c>
      <c r="H41" s="13">
        <v>2</v>
      </c>
      <c r="I41" s="15" t="s">
        <v>25</v>
      </c>
    </row>
    <row r="42" spans="1:9" ht="16.5" hidden="1" x14ac:dyDescent="0.25">
      <c r="A42" s="184"/>
      <c r="B42" s="80">
        <v>42026</v>
      </c>
      <c r="C42" s="12">
        <v>0.78125</v>
      </c>
      <c r="D42" s="13"/>
      <c r="E42" s="13">
        <v>1</v>
      </c>
      <c r="F42" s="14"/>
      <c r="G42" s="13">
        <v>5</v>
      </c>
      <c r="H42" s="13">
        <v>6</v>
      </c>
      <c r="I42" s="15" t="s">
        <v>28</v>
      </c>
    </row>
    <row r="43" spans="1:9" ht="16.5" hidden="1" x14ac:dyDescent="0.25">
      <c r="A43" s="184"/>
      <c r="B43" s="80">
        <v>42033</v>
      </c>
      <c r="C43" s="12">
        <v>0.78125</v>
      </c>
      <c r="D43" s="13">
        <v>1</v>
      </c>
      <c r="E43" s="13"/>
      <c r="F43" s="14"/>
      <c r="G43" s="13">
        <v>11</v>
      </c>
      <c r="H43" s="13">
        <v>2</v>
      </c>
      <c r="I43" s="15" t="s">
        <v>26</v>
      </c>
    </row>
    <row r="44" spans="1:9" ht="16.5" hidden="1" x14ac:dyDescent="0.25">
      <c r="A44" s="184"/>
      <c r="B44" s="80">
        <v>42040</v>
      </c>
      <c r="C44" s="12">
        <v>0.69791666666666663</v>
      </c>
      <c r="D44" s="13"/>
      <c r="E44" s="13"/>
      <c r="F44" s="13">
        <v>1</v>
      </c>
      <c r="G44" s="13">
        <v>5</v>
      </c>
      <c r="H44" s="13">
        <v>5</v>
      </c>
      <c r="I44" s="15" t="s">
        <v>35</v>
      </c>
    </row>
    <row r="45" spans="1:9" ht="16.5" hidden="1" x14ac:dyDescent="0.25">
      <c r="A45" s="184"/>
      <c r="B45" s="80">
        <v>42047</v>
      </c>
      <c r="C45" s="12">
        <v>0.78125</v>
      </c>
      <c r="D45" s="13">
        <v>1</v>
      </c>
      <c r="E45" s="13"/>
      <c r="F45" s="14"/>
      <c r="G45" s="13">
        <v>15</v>
      </c>
      <c r="H45" s="13">
        <v>6</v>
      </c>
      <c r="I45" s="15" t="s">
        <v>58</v>
      </c>
    </row>
    <row r="46" spans="1:9" ht="16.5" hidden="1" x14ac:dyDescent="0.25">
      <c r="A46" s="184"/>
      <c r="B46" s="80">
        <v>42054</v>
      </c>
      <c r="C46" s="12">
        <v>0.69791666666666663</v>
      </c>
      <c r="D46" s="13">
        <v>1</v>
      </c>
      <c r="E46" s="13"/>
      <c r="F46" s="14"/>
      <c r="G46" s="13">
        <v>3</v>
      </c>
      <c r="H46" s="13">
        <v>0</v>
      </c>
      <c r="I46" s="15" t="s">
        <v>25</v>
      </c>
    </row>
    <row r="47" spans="1:9" ht="16.5" hidden="1" x14ac:dyDescent="0.25">
      <c r="A47" s="184"/>
      <c r="B47" s="80">
        <v>42061</v>
      </c>
      <c r="C47" s="12">
        <v>0.69791666666666663</v>
      </c>
      <c r="D47" s="13">
        <v>1</v>
      </c>
      <c r="E47" s="13"/>
      <c r="F47" s="14"/>
      <c r="G47" s="13">
        <v>3</v>
      </c>
      <c r="H47" s="13">
        <v>1</v>
      </c>
      <c r="I47" s="15" t="s">
        <v>28</v>
      </c>
    </row>
    <row r="48" spans="1:9" ht="17.25" hidden="1" thickBot="1" x14ac:dyDescent="0.3">
      <c r="A48" s="185"/>
      <c r="B48" s="81">
        <v>42068</v>
      </c>
      <c r="C48" s="17">
        <v>0.73958333333333337</v>
      </c>
      <c r="D48" s="18">
        <v>1</v>
      </c>
      <c r="E48" s="18"/>
      <c r="F48" s="19"/>
      <c r="G48" s="18">
        <v>7</v>
      </c>
      <c r="H48" s="18">
        <v>2</v>
      </c>
      <c r="I48" s="20" t="s">
        <v>26</v>
      </c>
    </row>
    <row r="49" spans="1:9" ht="21" thickBot="1" x14ac:dyDescent="0.3">
      <c r="A49" s="86" t="s">
        <v>36</v>
      </c>
      <c r="B49" s="82" t="s">
        <v>79</v>
      </c>
      <c r="C49" s="23" t="s">
        <v>30</v>
      </c>
      <c r="D49" s="24">
        <f>SUM(D26:D48)</f>
        <v>10</v>
      </c>
      <c r="E49" s="24">
        <f>SUM(E26:E48)</f>
        <v>8</v>
      </c>
      <c r="F49" s="24">
        <f>SUM(F26:F48)</f>
        <v>5</v>
      </c>
      <c r="G49" s="24">
        <f>SUM(G26:G48)</f>
        <v>119</v>
      </c>
      <c r="H49" s="24">
        <f>SUM(H26:H48)</f>
        <v>100</v>
      </c>
      <c r="I49" s="25">
        <f>SUM(D49)/SUM(E49+D49)</f>
        <v>0.55555555555555558</v>
      </c>
    </row>
    <row r="50" spans="1:9" ht="16.5" hidden="1" x14ac:dyDescent="0.25">
      <c r="A50" s="183" t="s">
        <v>37</v>
      </c>
      <c r="B50" s="79">
        <v>42264</v>
      </c>
      <c r="C50" s="8">
        <v>0.73958333333333337</v>
      </c>
      <c r="D50" s="9"/>
      <c r="E50" s="9">
        <v>1</v>
      </c>
      <c r="F50" s="26"/>
      <c r="G50" s="9">
        <v>1</v>
      </c>
      <c r="H50" s="9">
        <v>5</v>
      </c>
      <c r="I50" s="10" t="s">
        <v>58</v>
      </c>
    </row>
    <row r="51" spans="1:9" ht="16.5" hidden="1" x14ac:dyDescent="0.25">
      <c r="A51" s="184"/>
      <c r="B51" s="80">
        <v>42271</v>
      </c>
      <c r="C51" s="12">
        <v>0.73958333333333337</v>
      </c>
      <c r="D51" s="13">
        <v>1</v>
      </c>
      <c r="E51" s="13"/>
      <c r="F51" s="14"/>
      <c r="G51" s="13">
        <v>6</v>
      </c>
      <c r="H51" s="13">
        <v>2</v>
      </c>
      <c r="I51" s="15" t="s">
        <v>25</v>
      </c>
    </row>
    <row r="52" spans="1:9" ht="16.5" hidden="1" x14ac:dyDescent="0.25">
      <c r="A52" s="184"/>
      <c r="B52" s="80">
        <v>42278</v>
      </c>
      <c r="C52" s="12">
        <v>0.78125</v>
      </c>
      <c r="D52" s="13"/>
      <c r="E52" s="13">
        <v>1</v>
      </c>
      <c r="F52" s="14"/>
      <c r="G52" s="13">
        <v>4</v>
      </c>
      <c r="H52" s="13">
        <v>6</v>
      </c>
      <c r="I52" s="15" t="s">
        <v>28</v>
      </c>
    </row>
    <row r="53" spans="1:9" ht="16.5" hidden="1" x14ac:dyDescent="0.25">
      <c r="A53" s="184"/>
      <c r="B53" s="80">
        <v>42285</v>
      </c>
      <c r="C53" s="12">
        <v>0.78125</v>
      </c>
      <c r="D53" s="13"/>
      <c r="E53" s="13">
        <v>1</v>
      </c>
      <c r="F53" s="14"/>
      <c r="G53" s="13">
        <v>4</v>
      </c>
      <c r="H53" s="13">
        <v>8</v>
      </c>
      <c r="I53" s="15" t="s">
        <v>26</v>
      </c>
    </row>
    <row r="54" spans="1:9" ht="16.5" hidden="1" x14ac:dyDescent="0.25">
      <c r="A54" s="184"/>
      <c r="B54" s="80">
        <v>42292</v>
      </c>
      <c r="C54" s="12">
        <v>0.69791666666666663</v>
      </c>
      <c r="D54" s="13"/>
      <c r="E54" s="13">
        <v>1</v>
      </c>
      <c r="F54" s="14"/>
      <c r="G54" s="13">
        <v>2</v>
      </c>
      <c r="H54" s="13">
        <v>8</v>
      </c>
      <c r="I54" s="15" t="s">
        <v>35</v>
      </c>
    </row>
    <row r="55" spans="1:9" ht="16.5" hidden="1" x14ac:dyDescent="0.25">
      <c r="A55" s="184"/>
      <c r="B55" s="80">
        <v>42299</v>
      </c>
      <c r="C55" s="12">
        <v>0.78125</v>
      </c>
      <c r="D55" s="13">
        <v>1</v>
      </c>
      <c r="E55" s="13"/>
      <c r="F55" s="14"/>
      <c r="G55" s="13">
        <v>7</v>
      </c>
      <c r="H55" s="13">
        <v>4</v>
      </c>
      <c r="I55" s="15" t="s">
        <v>58</v>
      </c>
    </row>
    <row r="56" spans="1:9" ht="16.5" hidden="1" x14ac:dyDescent="0.25">
      <c r="A56" s="184"/>
      <c r="B56" s="80">
        <v>42306</v>
      </c>
      <c r="C56" s="12">
        <v>0.78125</v>
      </c>
      <c r="D56" s="13"/>
      <c r="E56" s="13">
        <v>1</v>
      </c>
      <c r="F56" s="14"/>
      <c r="G56" s="13">
        <v>2</v>
      </c>
      <c r="H56" s="13">
        <v>8</v>
      </c>
      <c r="I56" s="15" t="s">
        <v>25</v>
      </c>
    </row>
    <row r="57" spans="1:9" ht="16.5" hidden="1" x14ac:dyDescent="0.25">
      <c r="A57" s="184"/>
      <c r="B57" s="80">
        <v>42313</v>
      </c>
      <c r="C57" s="12">
        <v>0.69791666666666663</v>
      </c>
      <c r="D57" s="13"/>
      <c r="E57" s="13">
        <v>1</v>
      </c>
      <c r="F57" s="14"/>
      <c r="G57" s="13">
        <v>6</v>
      </c>
      <c r="H57" s="13">
        <v>7</v>
      </c>
      <c r="I57" s="15" t="s">
        <v>28</v>
      </c>
    </row>
    <row r="58" spans="1:9" ht="16.5" hidden="1" x14ac:dyDescent="0.25">
      <c r="A58" s="184"/>
      <c r="B58" s="80">
        <v>42320</v>
      </c>
      <c r="C58" s="12">
        <v>0.69791666666666663</v>
      </c>
      <c r="D58" s="13"/>
      <c r="E58" s="13">
        <v>1</v>
      </c>
      <c r="F58" s="14"/>
      <c r="G58" s="13">
        <v>4</v>
      </c>
      <c r="H58" s="13">
        <v>12</v>
      </c>
      <c r="I58" s="15" t="s">
        <v>26</v>
      </c>
    </row>
    <row r="59" spans="1:9" ht="16.5" hidden="1" x14ac:dyDescent="0.25">
      <c r="A59" s="184"/>
      <c r="B59" s="80">
        <v>42327</v>
      </c>
      <c r="C59" s="12">
        <v>0.73958333333333337</v>
      </c>
      <c r="D59" s="13"/>
      <c r="E59" s="13"/>
      <c r="F59" s="13">
        <v>1</v>
      </c>
      <c r="G59" s="13">
        <v>3</v>
      </c>
      <c r="H59" s="13">
        <v>3</v>
      </c>
      <c r="I59" s="15" t="s">
        <v>35</v>
      </c>
    </row>
    <row r="60" spans="1:9" ht="16.5" hidden="1" x14ac:dyDescent="0.25">
      <c r="A60" s="184"/>
      <c r="B60" s="80">
        <v>42334</v>
      </c>
      <c r="C60" s="12">
        <v>0.69791666666666663</v>
      </c>
      <c r="D60" s="13">
        <v>1</v>
      </c>
      <c r="E60" s="13"/>
      <c r="F60" s="14"/>
      <c r="G60" s="13">
        <v>4</v>
      </c>
      <c r="H60" s="13">
        <v>3</v>
      </c>
      <c r="I60" s="15" t="s">
        <v>58</v>
      </c>
    </row>
    <row r="61" spans="1:9" ht="16.5" hidden="1" x14ac:dyDescent="0.25">
      <c r="A61" s="184"/>
      <c r="B61" s="80">
        <v>42341</v>
      </c>
      <c r="C61" s="12">
        <v>0.69791666666666663</v>
      </c>
      <c r="D61" s="13"/>
      <c r="E61" s="13">
        <v>1</v>
      </c>
      <c r="F61" s="14"/>
      <c r="G61" s="13">
        <v>3</v>
      </c>
      <c r="H61" s="13">
        <v>5</v>
      </c>
      <c r="I61" s="15" t="s">
        <v>25</v>
      </c>
    </row>
    <row r="62" spans="1:9" ht="16.5" hidden="1" x14ac:dyDescent="0.25">
      <c r="A62" s="184"/>
      <c r="B62" s="80">
        <v>42348</v>
      </c>
      <c r="C62" s="12">
        <v>0.73958333333333337</v>
      </c>
      <c r="D62" s="13">
        <v>1</v>
      </c>
      <c r="E62" s="13"/>
      <c r="F62" s="14"/>
      <c r="G62" s="13">
        <v>10</v>
      </c>
      <c r="H62" s="13">
        <v>4</v>
      </c>
      <c r="I62" s="15" t="s">
        <v>28</v>
      </c>
    </row>
    <row r="63" spans="1:9" ht="16.5" hidden="1" x14ac:dyDescent="0.25">
      <c r="A63" s="184"/>
      <c r="B63" s="80">
        <v>42355</v>
      </c>
      <c r="C63" s="12">
        <v>0.73958333333333337</v>
      </c>
      <c r="D63" s="13"/>
      <c r="E63" s="13">
        <v>1</v>
      </c>
      <c r="F63" s="14"/>
      <c r="G63" s="13">
        <v>4</v>
      </c>
      <c r="H63" s="13">
        <v>7</v>
      </c>
      <c r="I63" s="15" t="s">
        <v>26</v>
      </c>
    </row>
    <row r="64" spans="1:9" ht="16.5" hidden="1" x14ac:dyDescent="0.25">
      <c r="A64" s="184"/>
      <c r="B64" s="80">
        <v>42376</v>
      </c>
      <c r="C64" s="12">
        <v>0.78125</v>
      </c>
      <c r="D64" s="13"/>
      <c r="E64" s="13">
        <v>1</v>
      </c>
      <c r="F64" s="14"/>
      <c r="G64" s="13">
        <v>2</v>
      </c>
      <c r="H64" s="13">
        <v>6</v>
      </c>
      <c r="I64" s="15" t="s">
        <v>35</v>
      </c>
    </row>
    <row r="65" spans="1:9" ht="16.5" hidden="1" x14ac:dyDescent="0.25">
      <c r="A65" s="184"/>
      <c r="B65" s="80">
        <v>42383</v>
      </c>
      <c r="C65" s="12">
        <v>0.73958333333333337</v>
      </c>
      <c r="D65" s="13"/>
      <c r="E65" s="13"/>
      <c r="F65" s="13">
        <v>1</v>
      </c>
      <c r="G65" s="13">
        <v>5</v>
      </c>
      <c r="H65" s="13">
        <v>5</v>
      </c>
      <c r="I65" s="15" t="s">
        <v>58</v>
      </c>
    </row>
    <row r="66" spans="1:9" ht="16.5" hidden="1" x14ac:dyDescent="0.25">
      <c r="A66" s="184"/>
      <c r="B66" s="80">
        <v>42390</v>
      </c>
      <c r="C66" s="12">
        <v>0.73958333333333337</v>
      </c>
      <c r="D66" s="13"/>
      <c r="E66" s="13">
        <v>1</v>
      </c>
      <c r="F66" s="14"/>
      <c r="G66" s="13">
        <v>5</v>
      </c>
      <c r="H66" s="13">
        <v>7</v>
      </c>
      <c r="I66" s="15" t="s">
        <v>25</v>
      </c>
    </row>
    <row r="67" spans="1:9" ht="16.5" hidden="1" x14ac:dyDescent="0.25">
      <c r="A67" s="184"/>
      <c r="B67" s="80">
        <v>42397</v>
      </c>
      <c r="C67" s="12">
        <v>0.78125</v>
      </c>
      <c r="D67" s="13">
        <v>1</v>
      </c>
      <c r="E67" s="13"/>
      <c r="F67" s="14"/>
      <c r="G67" s="13">
        <v>7</v>
      </c>
      <c r="H67" s="13">
        <v>5</v>
      </c>
      <c r="I67" s="15" t="s">
        <v>28</v>
      </c>
    </row>
    <row r="68" spans="1:9" ht="16.5" hidden="1" x14ac:dyDescent="0.25">
      <c r="A68" s="184"/>
      <c r="B68" s="80">
        <v>42404</v>
      </c>
      <c r="C68" s="12">
        <v>0.78125</v>
      </c>
      <c r="D68" s="13">
        <v>1</v>
      </c>
      <c r="E68" s="13"/>
      <c r="F68" s="14"/>
      <c r="G68" s="13">
        <v>6</v>
      </c>
      <c r="H68" s="13">
        <v>1</v>
      </c>
      <c r="I68" s="15" t="s">
        <v>26</v>
      </c>
    </row>
    <row r="69" spans="1:9" ht="16.5" hidden="1" x14ac:dyDescent="0.25">
      <c r="A69" s="184"/>
      <c r="B69" s="80">
        <v>42411</v>
      </c>
      <c r="C69" s="12">
        <v>0.69791666666666663</v>
      </c>
      <c r="D69" s="13"/>
      <c r="E69" s="13">
        <v>1</v>
      </c>
      <c r="F69" s="14"/>
      <c r="G69" s="13">
        <v>2</v>
      </c>
      <c r="H69" s="13">
        <v>4</v>
      </c>
      <c r="I69" s="15" t="s">
        <v>35</v>
      </c>
    </row>
    <row r="70" spans="1:9" ht="16.5" hidden="1" x14ac:dyDescent="0.25">
      <c r="A70" s="184"/>
      <c r="B70" s="80">
        <v>42418</v>
      </c>
      <c r="C70" s="12">
        <v>0.78125</v>
      </c>
      <c r="D70" s="13"/>
      <c r="E70" s="13">
        <v>1</v>
      </c>
      <c r="F70" s="14"/>
      <c r="G70" s="13">
        <v>3</v>
      </c>
      <c r="H70" s="13">
        <v>6</v>
      </c>
      <c r="I70" s="15" t="s">
        <v>58</v>
      </c>
    </row>
    <row r="71" spans="1:9" ht="16.5" hidden="1" x14ac:dyDescent="0.25">
      <c r="A71" s="184"/>
      <c r="B71" s="80">
        <v>42425</v>
      </c>
      <c r="C71" s="12">
        <v>0.69791666666666663</v>
      </c>
      <c r="D71" s="13"/>
      <c r="E71" s="13">
        <v>1</v>
      </c>
      <c r="F71" s="14"/>
      <c r="G71" s="13">
        <v>2</v>
      </c>
      <c r="H71" s="13">
        <v>6</v>
      </c>
      <c r="I71" s="15" t="s">
        <v>25</v>
      </c>
    </row>
    <row r="72" spans="1:9" ht="17.25" hidden="1" thickBot="1" x14ac:dyDescent="0.3">
      <c r="A72" s="185"/>
      <c r="B72" s="81">
        <v>42432</v>
      </c>
      <c r="C72" s="17">
        <v>0.69791666666666663</v>
      </c>
      <c r="D72" s="18">
        <v>1</v>
      </c>
      <c r="E72" s="18"/>
      <c r="F72" s="19"/>
      <c r="G72" s="18">
        <v>9</v>
      </c>
      <c r="H72" s="18">
        <v>1</v>
      </c>
      <c r="I72" s="20" t="s">
        <v>28</v>
      </c>
    </row>
    <row r="73" spans="1:9" ht="21" thickBot="1" x14ac:dyDescent="0.3">
      <c r="A73" s="86" t="s">
        <v>37</v>
      </c>
      <c r="B73" s="82" t="s">
        <v>79</v>
      </c>
      <c r="C73" s="23" t="s">
        <v>30</v>
      </c>
      <c r="D73" s="24">
        <f>SUM(D50:D72)</f>
        <v>7</v>
      </c>
      <c r="E73" s="24">
        <f>SUM(E50:E72)</f>
        <v>14</v>
      </c>
      <c r="F73" s="24">
        <f>SUM(F50:F72)</f>
        <v>2</v>
      </c>
      <c r="G73" s="24">
        <f>SUM(G50:G72)</f>
        <v>101</v>
      </c>
      <c r="H73" s="24">
        <f>SUM(H50:H72)</f>
        <v>123</v>
      </c>
      <c r="I73" s="25">
        <f>SUM(D73)/SUM(E73+D73)</f>
        <v>0.33333333333333331</v>
      </c>
    </row>
    <row r="74" spans="1:9" ht="16.5" hidden="1" x14ac:dyDescent="0.25">
      <c r="A74" s="183" t="s">
        <v>38</v>
      </c>
      <c r="B74" s="79">
        <v>42628</v>
      </c>
      <c r="C74" s="8">
        <v>0.73958333333333337</v>
      </c>
      <c r="D74" s="9"/>
      <c r="E74" s="9">
        <v>1</v>
      </c>
      <c r="F74" s="9"/>
      <c r="G74" s="9">
        <v>4</v>
      </c>
      <c r="H74" s="9">
        <v>6</v>
      </c>
      <c r="I74" s="10" t="s">
        <v>39</v>
      </c>
    </row>
    <row r="75" spans="1:9" ht="16.5" hidden="1" x14ac:dyDescent="0.25">
      <c r="A75" s="184"/>
      <c r="B75" s="80">
        <v>42635</v>
      </c>
      <c r="C75" s="12">
        <v>0.73958333333333337</v>
      </c>
      <c r="D75" s="13"/>
      <c r="E75" s="13">
        <v>1</v>
      </c>
      <c r="F75" s="13"/>
      <c r="G75" s="13">
        <v>4</v>
      </c>
      <c r="H75" s="13">
        <v>7</v>
      </c>
      <c r="I75" s="15" t="s">
        <v>59</v>
      </c>
    </row>
    <row r="76" spans="1:9" ht="16.5" hidden="1" x14ac:dyDescent="0.25">
      <c r="A76" s="184"/>
      <c r="B76" s="80">
        <v>42642</v>
      </c>
      <c r="C76" s="12">
        <v>0.78125</v>
      </c>
      <c r="D76" s="13"/>
      <c r="E76" s="13">
        <v>1</v>
      </c>
      <c r="F76" s="13"/>
      <c r="G76" s="13">
        <v>4</v>
      </c>
      <c r="H76" s="13">
        <v>10</v>
      </c>
      <c r="I76" s="15" t="s">
        <v>28</v>
      </c>
    </row>
    <row r="77" spans="1:9" ht="16.5" hidden="1" x14ac:dyDescent="0.25">
      <c r="A77" s="184"/>
      <c r="B77" s="80">
        <v>42649</v>
      </c>
      <c r="C77" s="12">
        <v>0.78125</v>
      </c>
      <c r="D77" s="13"/>
      <c r="E77" s="13">
        <v>1</v>
      </c>
      <c r="F77" s="13"/>
      <c r="G77" s="13">
        <v>1</v>
      </c>
      <c r="H77" s="13">
        <v>2</v>
      </c>
      <c r="I77" s="15" t="s">
        <v>40</v>
      </c>
    </row>
    <row r="78" spans="1:9" ht="16.5" hidden="1" x14ac:dyDescent="0.25">
      <c r="A78" s="184"/>
      <c r="B78" s="80">
        <v>42656</v>
      </c>
      <c r="C78" s="12">
        <v>0.69791666666666663</v>
      </c>
      <c r="D78" s="13">
        <v>1</v>
      </c>
      <c r="E78" s="13"/>
      <c r="F78" s="13"/>
      <c r="G78" s="13">
        <v>7</v>
      </c>
      <c r="H78" s="13">
        <v>3</v>
      </c>
      <c r="I78" s="15" t="s">
        <v>35</v>
      </c>
    </row>
    <row r="79" spans="1:9" ht="16.5" hidden="1" x14ac:dyDescent="0.25">
      <c r="A79" s="184"/>
      <c r="B79" s="80">
        <v>42663</v>
      </c>
      <c r="C79" s="12">
        <v>0.78125</v>
      </c>
      <c r="D79" s="13">
        <v>1</v>
      </c>
      <c r="E79" s="13"/>
      <c r="F79" s="13"/>
      <c r="G79" s="13">
        <v>8</v>
      </c>
      <c r="H79" s="13">
        <v>2</v>
      </c>
      <c r="I79" s="15" t="s">
        <v>39</v>
      </c>
    </row>
    <row r="80" spans="1:9" ht="16.5" hidden="1" x14ac:dyDescent="0.25">
      <c r="A80" s="184"/>
      <c r="B80" s="80">
        <v>42670</v>
      </c>
      <c r="C80" s="12">
        <v>0.78125</v>
      </c>
      <c r="D80" s="13">
        <v>1</v>
      </c>
      <c r="E80" s="13"/>
      <c r="F80" s="13"/>
      <c r="G80" s="13">
        <v>5</v>
      </c>
      <c r="H80" s="13">
        <v>3</v>
      </c>
      <c r="I80" s="15" t="s">
        <v>59</v>
      </c>
    </row>
    <row r="81" spans="1:9" ht="16.5" hidden="1" x14ac:dyDescent="0.25">
      <c r="A81" s="184"/>
      <c r="B81" s="80">
        <v>42677</v>
      </c>
      <c r="C81" s="12">
        <v>0.69791666666666663</v>
      </c>
      <c r="D81" s="13"/>
      <c r="E81" s="13">
        <v>1</v>
      </c>
      <c r="F81" s="13"/>
      <c r="G81" s="13">
        <v>3</v>
      </c>
      <c r="H81" s="13">
        <v>5</v>
      </c>
      <c r="I81" s="15" t="s">
        <v>28</v>
      </c>
    </row>
    <row r="82" spans="1:9" ht="16.5" hidden="1" x14ac:dyDescent="0.25">
      <c r="A82" s="184"/>
      <c r="B82" s="80">
        <v>42684</v>
      </c>
      <c r="C82" s="12">
        <v>0.69791666666666663</v>
      </c>
      <c r="D82" s="13">
        <v>1</v>
      </c>
      <c r="E82" s="13"/>
      <c r="F82" s="13"/>
      <c r="G82" s="13">
        <v>8</v>
      </c>
      <c r="H82" s="13">
        <v>5</v>
      </c>
      <c r="I82" s="15" t="s">
        <v>40</v>
      </c>
    </row>
    <row r="83" spans="1:9" ht="16.5" hidden="1" x14ac:dyDescent="0.25">
      <c r="A83" s="184"/>
      <c r="B83" s="80">
        <v>42691</v>
      </c>
      <c r="C83" s="12">
        <v>0.73958333333333337</v>
      </c>
      <c r="D83" s="13"/>
      <c r="E83" s="13">
        <v>1</v>
      </c>
      <c r="F83" s="13"/>
      <c r="G83" s="13">
        <v>2</v>
      </c>
      <c r="H83" s="13">
        <v>3</v>
      </c>
      <c r="I83" s="15" t="s">
        <v>35</v>
      </c>
    </row>
    <row r="84" spans="1:9" ht="16.5" hidden="1" x14ac:dyDescent="0.25">
      <c r="A84" s="184"/>
      <c r="B84" s="80">
        <v>42698</v>
      </c>
      <c r="C84" s="12">
        <v>0.69791666666666663</v>
      </c>
      <c r="D84" s="13">
        <v>1</v>
      </c>
      <c r="E84" s="13"/>
      <c r="F84" s="13"/>
      <c r="G84" s="13">
        <v>7</v>
      </c>
      <c r="H84" s="13">
        <v>0</v>
      </c>
      <c r="I84" s="15" t="s">
        <v>39</v>
      </c>
    </row>
    <row r="85" spans="1:9" ht="16.5" hidden="1" x14ac:dyDescent="0.25">
      <c r="A85" s="184"/>
      <c r="B85" s="80">
        <v>42705</v>
      </c>
      <c r="C85" s="12">
        <v>0.69791666666666663</v>
      </c>
      <c r="D85" s="13"/>
      <c r="E85" s="13">
        <v>1</v>
      </c>
      <c r="F85" s="13"/>
      <c r="G85" s="13">
        <v>3</v>
      </c>
      <c r="H85" s="13">
        <v>5</v>
      </c>
      <c r="I85" s="15" t="s">
        <v>59</v>
      </c>
    </row>
    <row r="86" spans="1:9" ht="16.5" hidden="1" x14ac:dyDescent="0.25">
      <c r="A86" s="184"/>
      <c r="B86" s="80">
        <v>42712</v>
      </c>
      <c r="C86" s="12">
        <v>0.73958333333333337</v>
      </c>
      <c r="D86" s="13"/>
      <c r="E86" s="13">
        <v>1</v>
      </c>
      <c r="F86" s="13"/>
      <c r="G86" s="13">
        <v>5</v>
      </c>
      <c r="H86" s="13">
        <v>6</v>
      </c>
      <c r="I86" s="15" t="s">
        <v>28</v>
      </c>
    </row>
    <row r="87" spans="1:9" ht="16.5" hidden="1" x14ac:dyDescent="0.25">
      <c r="A87" s="184"/>
      <c r="B87" s="80">
        <v>42740</v>
      </c>
      <c r="C87" s="12">
        <v>0.78125</v>
      </c>
      <c r="D87" s="13"/>
      <c r="E87" s="13">
        <v>1</v>
      </c>
      <c r="F87" s="13"/>
      <c r="G87" s="13">
        <v>2</v>
      </c>
      <c r="H87" s="13">
        <v>3</v>
      </c>
      <c r="I87" s="15" t="s">
        <v>35</v>
      </c>
    </row>
    <row r="88" spans="1:9" ht="16.5" hidden="1" x14ac:dyDescent="0.25">
      <c r="A88" s="184"/>
      <c r="B88" s="80">
        <v>42747</v>
      </c>
      <c r="C88" s="12">
        <v>0.73958333333333337</v>
      </c>
      <c r="D88" s="13">
        <v>1</v>
      </c>
      <c r="E88" s="13"/>
      <c r="F88" s="13"/>
      <c r="G88" s="13">
        <v>5</v>
      </c>
      <c r="H88" s="13">
        <v>3</v>
      </c>
      <c r="I88" s="15" t="s">
        <v>39</v>
      </c>
    </row>
    <row r="89" spans="1:9" ht="16.5" hidden="1" x14ac:dyDescent="0.25">
      <c r="A89" s="184"/>
      <c r="B89" s="80">
        <v>42754</v>
      </c>
      <c r="C89" s="12">
        <v>0.73958333333333337</v>
      </c>
      <c r="D89" s="13"/>
      <c r="E89" s="13">
        <v>1</v>
      </c>
      <c r="F89" s="13"/>
      <c r="G89" s="13">
        <v>0</v>
      </c>
      <c r="H89" s="13">
        <v>6</v>
      </c>
      <c r="I89" s="15" t="s">
        <v>59</v>
      </c>
    </row>
    <row r="90" spans="1:9" ht="16.5" hidden="1" x14ac:dyDescent="0.25">
      <c r="A90" s="184"/>
      <c r="B90" s="80">
        <v>42761</v>
      </c>
      <c r="C90" s="12">
        <v>0.78125</v>
      </c>
      <c r="D90" s="13">
        <v>1</v>
      </c>
      <c r="E90" s="13"/>
      <c r="F90" s="13"/>
      <c r="G90" s="13">
        <v>4</v>
      </c>
      <c r="H90" s="13">
        <v>3</v>
      </c>
      <c r="I90" s="15" t="s">
        <v>28</v>
      </c>
    </row>
    <row r="91" spans="1:9" ht="16.5" hidden="1" x14ac:dyDescent="0.25">
      <c r="A91" s="184"/>
      <c r="B91" s="80">
        <v>42768</v>
      </c>
      <c r="C91" s="12">
        <v>0.78125</v>
      </c>
      <c r="D91" s="13">
        <v>1</v>
      </c>
      <c r="E91" s="13"/>
      <c r="F91" s="13"/>
      <c r="G91" s="13">
        <v>5</v>
      </c>
      <c r="H91" s="13">
        <v>4</v>
      </c>
      <c r="I91" s="15" t="s">
        <v>40</v>
      </c>
    </row>
    <row r="92" spans="1:9" ht="16.5" hidden="1" x14ac:dyDescent="0.25">
      <c r="A92" s="184"/>
      <c r="B92" s="80">
        <v>42775</v>
      </c>
      <c r="C92" s="12">
        <v>0.69791666666666663</v>
      </c>
      <c r="D92" s="13">
        <v>1</v>
      </c>
      <c r="E92" s="13"/>
      <c r="F92" s="13"/>
      <c r="G92" s="13">
        <v>2</v>
      </c>
      <c r="H92" s="13">
        <v>1</v>
      </c>
      <c r="I92" s="15" t="s">
        <v>35</v>
      </c>
    </row>
    <row r="93" spans="1:9" ht="16.5" hidden="1" x14ac:dyDescent="0.25">
      <c r="A93" s="184"/>
      <c r="B93" s="80">
        <v>42782</v>
      </c>
      <c r="C93" s="12">
        <v>0.78125</v>
      </c>
      <c r="D93" s="13">
        <v>1</v>
      </c>
      <c r="E93" s="13"/>
      <c r="F93" s="13"/>
      <c r="G93" s="13">
        <v>10</v>
      </c>
      <c r="H93" s="13">
        <v>4</v>
      </c>
      <c r="I93" s="15" t="s">
        <v>39</v>
      </c>
    </row>
    <row r="94" spans="1:9" ht="16.5" hidden="1" x14ac:dyDescent="0.25">
      <c r="A94" s="184"/>
      <c r="B94" s="80">
        <v>42789</v>
      </c>
      <c r="C94" s="12">
        <v>0.69791666666666663</v>
      </c>
      <c r="D94" s="13"/>
      <c r="E94" s="13">
        <v>1</v>
      </c>
      <c r="F94" s="13"/>
      <c r="G94" s="13">
        <v>1</v>
      </c>
      <c r="H94" s="13">
        <v>3</v>
      </c>
      <c r="I94" s="15" t="s">
        <v>59</v>
      </c>
    </row>
    <row r="95" spans="1:9" ht="17.25" hidden="1" thickBot="1" x14ac:dyDescent="0.3">
      <c r="A95" s="186"/>
      <c r="B95" s="83">
        <v>42796</v>
      </c>
      <c r="C95" s="27">
        <v>0.69791666666666663</v>
      </c>
      <c r="D95" s="28">
        <v>1</v>
      </c>
      <c r="E95" s="28"/>
      <c r="F95" s="28"/>
      <c r="G95" s="28">
        <v>7</v>
      </c>
      <c r="H95" s="28">
        <v>4</v>
      </c>
      <c r="I95" s="29" t="s">
        <v>28</v>
      </c>
    </row>
    <row r="96" spans="1:9" ht="21" thickBot="1" x14ac:dyDescent="0.3">
      <c r="A96" s="86" t="s">
        <v>38</v>
      </c>
      <c r="B96" s="82" t="s">
        <v>80</v>
      </c>
      <c r="C96" s="23" t="s">
        <v>30</v>
      </c>
      <c r="D96" s="24">
        <f>SUM(D74:D95)</f>
        <v>11</v>
      </c>
      <c r="E96" s="24">
        <f>SUM(E74:E95)</f>
        <v>11</v>
      </c>
      <c r="F96" s="24">
        <f>SUM(F74:F95)</f>
        <v>0</v>
      </c>
      <c r="G96" s="30">
        <f>SUM(G74:G95)</f>
        <v>97</v>
      </c>
      <c r="H96" s="30">
        <f>SUM(H74:H95)</f>
        <v>88</v>
      </c>
      <c r="I96" s="25">
        <f>SUM(D96)/SUM(E96+D96)</f>
        <v>0.5</v>
      </c>
    </row>
    <row r="97" spans="1:9" ht="16.5" hidden="1" x14ac:dyDescent="0.25">
      <c r="A97" s="187" t="s">
        <v>41</v>
      </c>
      <c r="B97" s="84">
        <v>42992</v>
      </c>
      <c r="C97" s="32">
        <v>0.73958333333333337</v>
      </c>
      <c r="D97" s="33">
        <v>1</v>
      </c>
      <c r="E97" s="33"/>
      <c r="F97" s="33"/>
      <c r="G97" s="33">
        <v>10</v>
      </c>
      <c r="H97" s="33">
        <v>7</v>
      </c>
      <c r="I97" s="34" t="s">
        <v>39</v>
      </c>
    </row>
    <row r="98" spans="1:9" ht="16.5" hidden="1" x14ac:dyDescent="0.25">
      <c r="A98" s="184"/>
      <c r="B98" s="80">
        <v>42999</v>
      </c>
      <c r="C98" s="12">
        <v>0.73958333333333337</v>
      </c>
      <c r="D98" s="13"/>
      <c r="E98" s="13">
        <v>1</v>
      </c>
      <c r="F98" s="13"/>
      <c r="G98" s="13">
        <v>5</v>
      </c>
      <c r="H98" s="13">
        <v>6</v>
      </c>
      <c r="I98" s="15" t="s">
        <v>59</v>
      </c>
    </row>
    <row r="99" spans="1:9" ht="16.5" hidden="1" x14ac:dyDescent="0.25">
      <c r="A99" s="184"/>
      <c r="B99" s="80">
        <v>43006</v>
      </c>
      <c r="C99" s="12">
        <v>0.78125</v>
      </c>
      <c r="D99" s="13">
        <v>1</v>
      </c>
      <c r="E99" s="13"/>
      <c r="F99" s="13"/>
      <c r="G99" s="13">
        <v>12</v>
      </c>
      <c r="H99" s="13">
        <v>6</v>
      </c>
      <c r="I99" s="15" t="s">
        <v>28</v>
      </c>
    </row>
    <row r="100" spans="1:9" ht="16.5" hidden="1" x14ac:dyDescent="0.25">
      <c r="A100" s="184"/>
      <c r="B100" s="80">
        <v>43013</v>
      </c>
      <c r="C100" s="12">
        <v>0.78125</v>
      </c>
      <c r="D100" s="13"/>
      <c r="E100" s="13">
        <v>1</v>
      </c>
      <c r="F100" s="13"/>
      <c r="G100" s="13">
        <v>4</v>
      </c>
      <c r="H100" s="13">
        <v>6</v>
      </c>
      <c r="I100" s="15" t="s">
        <v>40</v>
      </c>
    </row>
    <row r="101" spans="1:9" ht="16.5" hidden="1" x14ac:dyDescent="0.25">
      <c r="A101" s="184"/>
      <c r="B101" s="80">
        <v>43020</v>
      </c>
      <c r="C101" s="12">
        <v>0.73958333333333337</v>
      </c>
      <c r="D101" s="13"/>
      <c r="E101" s="13">
        <v>1</v>
      </c>
      <c r="F101" s="13"/>
      <c r="G101" s="13">
        <v>4</v>
      </c>
      <c r="H101" s="13">
        <v>8</v>
      </c>
      <c r="I101" s="15" t="s">
        <v>35</v>
      </c>
    </row>
    <row r="102" spans="1:9" ht="16.5" hidden="1" x14ac:dyDescent="0.25">
      <c r="A102" s="184"/>
      <c r="B102" s="80">
        <v>43027</v>
      </c>
      <c r="C102" s="12">
        <v>0.78125</v>
      </c>
      <c r="D102" s="13"/>
      <c r="E102" s="13"/>
      <c r="F102" s="13">
        <v>1</v>
      </c>
      <c r="G102" s="13">
        <v>5</v>
      </c>
      <c r="H102" s="13">
        <v>5</v>
      </c>
      <c r="I102" s="15" t="s">
        <v>39</v>
      </c>
    </row>
    <row r="103" spans="1:9" ht="16.5" hidden="1" x14ac:dyDescent="0.25">
      <c r="A103" s="184"/>
      <c r="B103" s="80">
        <v>43034</v>
      </c>
      <c r="C103" s="12">
        <v>0.78125</v>
      </c>
      <c r="D103" s="13"/>
      <c r="E103" s="13"/>
      <c r="F103" s="13">
        <v>1</v>
      </c>
      <c r="G103" s="13">
        <v>4</v>
      </c>
      <c r="H103" s="13">
        <v>4</v>
      </c>
      <c r="I103" s="15" t="s">
        <v>59</v>
      </c>
    </row>
    <row r="104" spans="1:9" ht="16.5" hidden="1" x14ac:dyDescent="0.25">
      <c r="A104" s="184"/>
      <c r="B104" s="80">
        <v>43041</v>
      </c>
      <c r="C104" s="12">
        <v>0.69791666666666663</v>
      </c>
      <c r="D104" s="13"/>
      <c r="E104" s="13"/>
      <c r="F104" s="13">
        <v>1</v>
      </c>
      <c r="G104" s="13">
        <v>3</v>
      </c>
      <c r="H104" s="13">
        <v>3</v>
      </c>
      <c r="I104" s="15" t="s">
        <v>28</v>
      </c>
    </row>
    <row r="105" spans="1:9" ht="16.5" hidden="1" x14ac:dyDescent="0.25">
      <c r="A105" s="184"/>
      <c r="B105" s="80">
        <v>43048</v>
      </c>
      <c r="C105" s="12">
        <v>0.69791666666666663</v>
      </c>
      <c r="D105" s="13">
        <v>1</v>
      </c>
      <c r="E105" s="13"/>
      <c r="F105" s="13"/>
      <c r="G105" s="13">
        <v>9</v>
      </c>
      <c r="H105" s="13">
        <v>4</v>
      </c>
      <c r="I105" s="15" t="s">
        <v>40</v>
      </c>
    </row>
    <row r="106" spans="1:9" ht="16.5" hidden="1" x14ac:dyDescent="0.25">
      <c r="A106" s="184"/>
      <c r="B106" s="80">
        <v>43055</v>
      </c>
      <c r="C106" s="12">
        <v>0.73958333333333337</v>
      </c>
      <c r="D106" s="13"/>
      <c r="E106" s="13"/>
      <c r="F106" s="13">
        <v>1</v>
      </c>
      <c r="G106" s="13">
        <v>8</v>
      </c>
      <c r="H106" s="13">
        <v>8</v>
      </c>
      <c r="I106" s="15" t="s">
        <v>35</v>
      </c>
    </row>
    <row r="107" spans="1:9" ht="16.5" hidden="1" x14ac:dyDescent="0.25">
      <c r="A107" s="184"/>
      <c r="B107" s="80">
        <v>43062</v>
      </c>
      <c r="C107" s="12">
        <v>0.69791666666666663</v>
      </c>
      <c r="D107" s="13"/>
      <c r="E107" s="13">
        <v>1</v>
      </c>
      <c r="F107" s="13"/>
      <c r="G107" s="13">
        <v>7</v>
      </c>
      <c r="H107" s="13">
        <v>9</v>
      </c>
      <c r="I107" s="15" t="s">
        <v>39</v>
      </c>
    </row>
    <row r="108" spans="1:9" ht="16.5" hidden="1" x14ac:dyDescent="0.25">
      <c r="A108" s="184"/>
      <c r="B108" s="80">
        <v>43069</v>
      </c>
      <c r="C108" s="12">
        <v>0.69791666666666663</v>
      </c>
      <c r="D108" s="13">
        <v>1</v>
      </c>
      <c r="E108" s="13"/>
      <c r="F108" s="13"/>
      <c r="G108" s="13">
        <v>5</v>
      </c>
      <c r="H108" s="13">
        <v>2</v>
      </c>
      <c r="I108" s="15" t="s">
        <v>59</v>
      </c>
    </row>
    <row r="109" spans="1:9" ht="16.5" hidden="1" x14ac:dyDescent="0.25">
      <c r="A109" s="184"/>
      <c r="B109" s="80">
        <v>43076</v>
      </c>
      <c r="C109" s="12">
        <v>0.73958333333333337</v>
      </c>
      <c r="D109" s="13"/>
      <c r="E109" s="13">
        <v>1</v>
      </c>
      <c r="F109" s="13"/>
      <c r="G109" s="13">
        <v>1</v>
      </c>
      <c r="H109" s="13">
        <v>7</v>
      </c>
      <c r="I109" s="15" t="s">
        <v>28</v>
      </c>
    </row>
    <row r="110" spans="1:9" ht="16.5" hidden="1" x14ac:dyDescent="0.25">
      <c r="A110" s="184"/>
      <c r="B110" s="80">
        <v>43083</v>
      </c>
      <c r="C110" s="12">
        <v>0.73958333333333337</v>
      </c>
      <c r="D110" s="13"/>
      <c r="E110" s="13"/>
      <c r="F110" s="13">
        <v>1</v>
      </c>
      <c r="G110" s="13">
        <v>5</v>
      </c>
      <c r="H110" s="13">
        <v>5</v>
      </c>
      <c r="I110" s="15" t="s">
        <v>40</v>
      </c>
    </row>
    <row r="111" spans="1:9" ht="16.5" hidden="1" x14ac:dyDescent="0.25">
      <c r="A111" s="184"/>
      <c r="B111" s="80">
        <v>43090</v>
      </c>
      <c r="C111" s="12">
        <v>0.78125</v>
      </c>
      <c r="D111" s="13"/>
      <c r="E111" s="13">
        <v>1</v>
      </c>
      <c r="F111" s="13"/>
      <c r="G111" s="13">
        <v>2</v>
      </c>
      <c r="H111" s="13">
        <v>4</v>
      </c>
      <c r="I111" s="15" t="s">
        <v>35</v>
      </c>
    </row>
    <row r="112" spans="1:9" ht="16.5" hidden="1" x14ac:dyDescent="0.25">
      <c r="A112" s="184"/>
      <c r="B112" s="80">
        <v>43104</v>
      </c>
      <c r="C112" s="12">
        <v>0.73958333333333337</v>
      </c>
      <c r="D112" s="13"/>
      <c r="E112" s="13">
        <v>1</v>
      </c>
      <c r="F112" s="13"/>
      <c r="G112" s="13">
        <v>6</v>
      </c>
      <c r="H112" s="13">
        <v>8</v>
      </c>
      <c r="I112" s="15" t="s">
        <v>39</v>
      </c>
    </row>
    <row r="113" spans="1:9" ht="16.5" hidden="1" x14ac:dyDescent="0.25">
      <c r="A113" s="184"/>
      <c r="B113" s="80">
        <v>43118</v>
      </c>
      <c r="C113" s="12">
        <v>0.73958333333333337</v>
      </c>
      <c r="D113" s="13"/>
      <c r="E113" s="13">
        <v>1</v>
      </c>
      <c r="F113" s="13"/>
      <c r="G113" s="13">
        <v>3</v>
      </c>
      <c r="H113" s="13">
        <v>6</v>
      </c>
      <c r="I113" s="15" t="s">
        <v>59</v>
      </c>
    </row>
    <row r="114" spans="1:9" ht="16.5" hidden="1" x14ac:dyDescent="0.25">
      <c r="A114" s="184"/>
      <c r="B114" s="80">
        <v>43125</v>
      </c>
      <c r="C114" s="12">
        <v>0.78125</v>
      </c>
      <c r="D114" s="13"/>
      <c r="E114" s="13">
        <v>1</v>
      </c>
      <c r="F114" s="13"/>
      <c r="G114" s="13">
        <v>3</v>
      </c>
      <c r="H114" s="13">
        <v>4</v>
      </c>
      <c r="I114" s="15" t="s">
        <v>28</v>
      </c>
    </row>
    <row r="115" spans="1:9" ht="16.5" hidden="1" x14ac:dyDescent="0.25">
      <c r="A115" s="184"/>
      <c r="B115" s="80">
        <v>43132</v>
      </c>
      <c r="C115" s="12">
        <v>0.78125</v>
      </c>
      <c r="D115" s="13">
        <v>1</v>
      </c>
      <c r="E115" s="13"/>
      <c r="F115" s="13"/>
      <c r="G115" s="13">
        <v>5</v>
      </c>
      <c r="H115" s="13">
        <v>3</v>
      </c>
      <c r="I115" s="15" t="s">
        <v>40</v>
      </c>
    </row>
    <row r="116" spans="1:9" ht="16.5" hidden="1" x14ac:dyDescent="0.25">
      <c r="A116" s="184"/>
      <c r="B116" s="80">
        <v>43139</v>
      </c>
      <c r="C116" s="12">
        <v>0.69791666666666663</v>
      </c>
      <c r="D116" s="13"/>
      <c r="E116" s="13">
        <v>1</v>
      </c>
      <c r="F116" s="13"/>
      <c r="G116" s="13">
        <v>2</v>
      </c>
      <c r="H116" s="13">
        <v>6</v>
      </c>
      <c r="I116" s="15" t="s">
        <v>35</v>
      </c>
    </row>
    <row r="117" spans="1:9" ht="16.5" hidden="1" x14ac:dyDescent="0.25">
      <c r="A117" s="184"/>
      <c r="B117" s="80">
        <v>43146</v>
      </c>
      <c r="C117" s="12">
        <v>0.78125</v>
      </c>
      <c r="D117" s="13">
        <v>1</v>
      </c>
      <c r="E117" s="13"/>
      <c r="F117" s="13"/>
      <c r="G117" s="13">
        <v>6</v>
      </c>
      <c r="H117" s="13">
        <v>4</v>
      </c>
      <c r="I117" s="15" t="s">
        <v>39</v>
      </c>
    </row>
    <row r="118" spans="1:9" ht="16.5" hidden="1" x14ac:dyDescent="0.25">
      <c r="A118" s="184"/>
      <c r="B118" s="80">
        <v>43153</v>
      </c>
      <c r="C118" s="12">
        <v>0.69791666666666663</v>
      </c>
      <c r="D118" s="13"/>
      <c r="E118" s="13">
        <v>1</v>
      </c>
      <c r="F118" s="13"/>
      <c r="G118" s="13">
        <v>5</v>
      </c>
      <c r="H118" s="13">
        <v>8</v>
      </c>
      <c r="I118" s="15" t="s">
        <v>59</v>
      </c>
    </row>
    <row r="119" spans="1:9" ht="17.25" hidden="1" thickBot="1" x14ac:dyDescent="0.3">
      <c r="A119" s="186"/>
      <c r="B119" s="83">
        <v>43160</v>
      </c>
      <c r="C119" s="27">
        <v>0.69791666666666663</v>
      </c>
      <c r="D119" s="28">
        <v>1</v>
      </c>
      <c r="E119" s="28"/>
      <c r="F119" s="28"/>
      <c r="G119" s="28">
        <v>7</v>
      </c>
      <c r="H119" s="28">
        <v>4</v>
      </c>
      <c r="I119" s="29" t="s">
        <v>28</v>
      </c>
    </row>
    <row r="120" spans="1:9" ht="21" thickBot="1" x14ac:dyDescent="0.3">
      <c r="A120" s="86" t="s">
        <v>41</v>
      </c>
      <c r="B120" s="82" t="s">
        <v>80</v>
      </c>
      <c r="C120" s="23" t="s">
        <v>30</v>
      </c>
      <c r="D120" s="24">
        <f>SUM(D97:D119)</f>
        <v>7</v>
      </c>
      <c r="E120" s="24">
        <f>SUM(E97:E119)</f>
        <v>11</v>
      </c>
      <c r="F120" s="24">
        <f>SUM(F97:F119)</f>
        <v>5</v>
      </c>
      <c r="G120" s="24">
        <f>SUM(G97:G119)</f>
        <v>121</v>
      </c>
      <c r="H120" s="24">
        <f>SUM(H97:H119)</f>
        <v>127</v>
      </c>
      <c r="I120" s="25">
        <f>SUM(D120)/SUM(E120+D120)</f>
        <v>0.3888888888888889</v>
      </c>
    </row>
    <row r="121" spans="1:9" ht="16.5" hidden="1" x14ac:dyDescent="0.25">
      <c r="A121" s="183" t="s">
        <v>42</v>
      </c>
      <c r="B121" s="79">
        <v>43356</v>
      </c>
      <c r="C121" s="8">
        <v>0.73958333333333337</v>
      </c>
      <c r="D121" s="9"/>
      <c r="E121" s="9"/>
      <c r="F121" s="9">
        <v>1</v>
      </c>
      <c r="G121" s="9">
        <v>4</v>
      </c>
      <c r="H121" s="9">
        <v>4</v>
      </c>
      <c r="I121" s="10" t="s">
        <v>39</v>
      </c>
    </row>
    <row r="122" spans="1:9" ht="16.5" hidden="1" x14ac:dyDescent="0.25">
      <c r="A122" s="184"/>
      <c r="B122" s="80">
        <v>43363</v>
      </c>
      <c r="C122" s="12">
        <v>0.73958333333333337</v>
      </c>
      <c r="D122" s="13">
        <v>1</v>
      </c>
      <c r="E122" s="13"/>
      <c r="F122" s="14"/>
      <c r="G122" s="13">
        <v>9</v>
      </c>
      <c r="H122" s="13">
        <v>2</v>
      </c>
      <c r="I122" s="15" t="s">
        <v>59</v>
      </c>
    </row>
    <row r="123" spans="1:9" ht="16.5" hidden="1" x14ac:dyDescent="0.25">
      <c r="A123" s="184"/>
      <c r="B123" s="80">
        <v>43370</v>
      </c>
      <c r="C123" s="12">
        <v>0.78125</v>
      </c>
      <c r="D123" s="13"/>
      <c r="E123" s="13">
        <v>1</v>
      </c>
      <c r="F123" s="14"/>
      <c r="G123" s="13">
        <v>8</v>
      </c>
      <c r="H123" s="13">
        <v>10</v>
      </c>
      <c r="I123" s="15" t="s">
        <v>43</v>
      </c>
    </row>
    <row r="124" spans="1:9" ht="16.5" hidden="1" x14ac:dyDescent="0.25">
      <c r="A124" s="184"/>
      <c r="B124" s="80">
        <v>43377</v>
      </c>
      <c r="C124" s="12">
        <v>0.78125</v>
      </c>
      <c r="D124" s="13">
        <v>1</v>
      </c>
      <c r="E124" s="13"/>
      <c r="F124" s="14"/>
      <c r="G124" s="13">
        <v>9</v>
      </c>
      <c r="H124" s="13">
        <v>2</v>
      </c>
      <c r="I124" s="15" t="s">
        <v>44</v>
      </c>
    </row>
    <row r="125" spans="1:9" ht="16.5" hidden="1" x14ac:dyDescent="0.25">
      <c r="A125" s="184"/>
      <c r="B125" s="80">
        <v>43384</v>
      </c>
      <c r="C125" s="12">
        <v>0.73958333333333337</v>
      </c>
      <c r="D125" s="13"/>
      <c r="E125" s="13"/>
      <c r="F125" s="13">
        <v>1</v>
      </c>
      <c r="G125" s="13">
        <v>5</v>
      </c>
      <c r="H125" s="13">
        <v>5</v>
      </c>
      <c r="I125" s="15" t="s">
        <v>45</v>
      </c>
    </row>
    <row r="126" spans="1:9" ht="16.5" hidden="1" x14ac:dyDescent="0.25">
      <c r="A126" s="184"/>
      <c r="B126" s="80">
        <v>43391</v>
      </c>
      <c r="C126" s="12">
        <v>0.78125</v>
      </c>
      <c r="D126" s="13"/>
      <c r="E126" s="13">
        <v>1</v>
      </c>
      <c r="F126" s="14"/>
      <c r="G126" s="13">
        <v>4</v>
      </c>
      <c r="H126" s="13">
        <v>5</v>
      </c>
      <c r="I126" s="15" t="s">
        <v>39</v>
      </c>
    </row>
    <row r="127" spans="1:9" ht="16.5" hidden="1" x14ac:dyDescent="0.25">
      <c r="A127" s="184"/>
      <c r="B127" s="80">
        <v>43398</v>
      </c>
      <c r="C127" s="12">
        <v>0.78125</v>
      </c>
      <c r="D127" s="13">
        <v>1</v>
      </c>
      <c r="E127" s="13"/>
      <c r="F127" s="14"/>
      <c r="G127" s="13">
        <v>8</v>
      </c>
      <c r="H127" s="13">
        <v>5</v>
      </c>
      <c r="I127" s="15" t="s">
        <v>59</v>
      </c>
    </row>
    <row r="128" spans="1:9" ht="16.5" hidden="1" x14ac:dyDescent="0.25">
      <c r="A128" s="184"/>
      <c r="B128" s="80">
        <v>43405</v>
      </c>
      <c r="C128" s="12">
        <v>0.69791666666666663</v>
      </c>
      <c r="D128" s="13">
        <v>1</v>
      </c>
      <c r="E128" s="13"/>
      <c r="F128" s="14"/>
      <c r="G128" s="13">
        <v>7</v>
      </c>
      <c r="H128" s="13">
        <v>3</v>
      </c>
      <c r="I128" s="15" t="s">
        <v>43</v>
      </c>
    </row>
    <row r="129" spans="1:9" ht="16.5" hidden="1" x14ac:dyDescent="0.25">
      <c r="A129" s="184"/>
      <c r="B129" s="80">
        <v>43412</v>
      </c>
      <c r="C129" s="12">
        <v>0.69791666666666663</v>
      </c>
      <c r="D129" s="13">
        <v>1</v>
      </c>
      <c r="E129" s="13"/>
      <c r="F129" s="14"/>
      <c r="G129" s="13">
        <v>9</v>
      </c>
      <c r="H129" s="13">
        <v>5</v>
      </c>
      <c r="I129" s="15" t="s">
        <v>44</v>
      </c>
    </row>
    <row r="130" spans="1:9" ht="16.5" hidden="1" x14ac:dyDescent="0.25">
      <c r="A130" s="184"/>
      <c r="B130" s="80">
        <v>43419</v>
      </c>
      <c r="C130" s="12">
        <v>0.73958333333333337</v>
      </c>
      <c r="D130" s="13">
        <v>1</v>
      </c>
      <c r="E130" s="13"/>
      <c r="F130" s="14"/>
      <c r="G130" s="13">
        <v>8</v>
      </c>
      <c r="H130" s="13">
        <v>3</v>
      </c>
      <c r="I130" s="15" t="s">
        <v>45</v>
      </c>
    </row>
    <row r="131" spans="1:9" ht="16.5" hidden="1" x14ac:dyDescent="0.25">
      <c r="A131" s="184"/>
      <c r="B131" s="80">
        <v>43426</v>
      </c>
      <c r="C131" s="12">
        <v>0.69791666666666663</v>
      </c>
      <c r="D131" s="13">
        <v>1</v>
      </c>
      <c r="E131" s="13"/>
      <c r="F131" s="14"/>
      <c r="G131" s="13">
        <v>7</v>
      </c>
      <c r="H131" s="13">
        <v>4</v>
      </c>
      <c r="I131" s="15" t="s">
        <v>39</v>
      </c>
    </row>
    <row r="132" spans="1:9" ht="16.5" hidden="1" x14ac:dyDescent="0.25">
      <c r="A132" s="184"/>
      <c r="B132" s="80">
        <v>43433</v>
      </c>
      <c r="C132" s="12">
        <v>0.69791666666666663</v>
      </c>
      <c r="D132" s="13">
        <v>1</v>
      </c>
      <c r="E132" s="13"/>
      <c r="F132" s="14"/>
      <c r="G132" s="13">
        <v>5</v>
      </c>
      <c r="H132" s="13">
        <v>2</v>
      </c>
      <c r="I132" s="15" t="s">
        <v>59</v>
      </c>
    </row>
    <row r="133" spans="1:9" ht="16.5" hidden="1" x14ac:dyDescent="0.25">
      <c r="A133" s="184"/>
      <c r="B133" s="80">
        <v>43440</v>
      </c>
      <c r="C133" s="12">
        <v>0.73958333333333337</v>
      </c>
      <c r="D133" s="13"/>
      <c r="E133" s="13">
        <v>1</v>
      </c>
      <c r="F133" s="14"/>
      <c r="G133" s="13">
        <v>2</v>
      </c>
      <c r="H133" s="13">
        <v>8</v>
      </c>
      <c r="I133" s="15" t="s">
        <v>43</v>
      </c>
    </row>
    <row r="134" spans="1:9" ht="16.5" hidden="1" x14ac:dyDescent="0.25">
      <c r="A134" s="184"/>
      <c r="B134" s="80">
        <v>43447</v>
      </c>
      <c r="C134" s="12">
        <v>0.73958333333333337</v>
      </c>
      <c r="D134" s="13"/>
      <c r="E134" s="13">
        <v>1</v>
      </c>
      <c r="F134" s="14"/>
      <c r="G134" s="13">
        <v>5</v>
      </c>
      <c r="H134" s="13">
        <v>7</v>
      </c>
      <c r="I134" s="15" t="s">
        <v>44</v>
      </c>
    </row>
    <row r="135" spans="1:9" ht="16.5" hidden="1" x14ac:dyDescent="0.25">
      <c r="A135" s="184"/>
      <c r="B135" s="80">
        <v>43454</v>
      </c>
      <c r="C135" s="12">
        <v>0.78125</v>
      </c>
      <c r="D135" s="13">
        <v>1</v>
      </c>
      <c r="E135" s="13"/>
      <c r="F135" s="14"/>
      <c r="G135" s="13">
        <v>8</v>
      </c>
      <c r="H135" s="13">
        <v>2</v>
      </c>
      <c r="I135" s="15" t="s">
        <v>45</v>
      </c>
    </row>
    <row r="136" spans="1:9" ht="16.5" hidden="1" x14ac:dyDescent="0.25">
      <c r="A136" s="184"/>
      <c r="B136" s="80">
        <v>43468</v>
      </c>
      <c r="C136" s="12">
        <v>0.73958333333333337</v>
      </c>
      <c r="D136" s="13">
        <v>1</v>
      </c>
      <c r="E136" s="13"/>
      <c r="F136" s="14"/>
      <c r="G136" s="13">
        <v>4</v>
      </c>
      <c r="H136" s="13">
        <v>3</v>
      </c>
      <c r="I136" s="15" t="s">
        <v>39</v>
      </c>
    </row>
    <row r="137" spans="1:9" ht="16.5" hidden="1" x14ac:dyDescent="0.25">
      <c r="A137" s="184"/>
      <c r="B137" s="80">
        <v>43475</v>
      </c>
      <c r="C137" s="12">
        <v>0.73958333333333337</v>
      </c>
      <c r="D137" s="13"/>
      <c r="E137" s="13">
        <v>1</v>
      </c>
      <c r="F137" s="14"/>
      <c r="G137" s="13">
        <v>2</v>
      </c>
      <c r="H137" s="13">
        <v>6</v>
      </c>
      <c r="I137" s="15" t="s">
        <v>59</v>
      </c>
    </row>
    <row r="138" spans="1:9" ht="16.5" hidden="1" x14ac:dyDescent="0.25">
      <c r="A138" s="184"/>
      <c r="B138" s="80">
        <v>43489</v>
      </c>
      <c r="C138" s="12">
        <v>0.78125</v>
      </c>
      <c r="D138" s="13">
        <v>1</v>
      </c>
      <c r="E138" s="13"/>
      <c r="F138" s="14"/>
      <c r="G138" s="13">
        <v>7</v>
      </c>
      <c r="H138" s="13">
        <v>3</v>
      </c>
      <c r="I138" s="15" t="s">
        <v>43</v>
      </c>
    </row>
    <row r="139" spans="1:9" ht="16.5" hidden="1" x14ac:dyDescent="0.25">
      <c r="A139" s="184"/>
      <c r="B139" s="80">
        <v>43496</v>
      </c>
      <c r="C139" s="12">
        <v>0.78125</v>
      </c>
      <c r="D139" s="13">
        <v>1</v>
      </c>
      <c r="E139" s="13"/>
      <c r="F139" s="14"/>
      <c r="G139" s="13">
        <v>9</v>
      </c>
      <c r="H139" s="13">
        <v>7</v>
      </c>
      <c r="I139" s="15" t="s">
        <v>44</v>
      </c>
    </row>
    <row r="140" spans="1:9" ht="16.5" hidden="1" x14ac:dyDescent="0.25">
      <c r="A140" s="184"/>
      <c r="B140" s="80">
        <v>43503</v>
      </c>
      <c r="C140" s="12">
        <v>0.69791666666666663</v>
      </c>
      <c r="D140" s="13">
        <v>1</v>
      </c>
      <c r="E140" s="13"/>
      <c r="F140" s="14"/>
      <c r="G140" s="13">
        <v>6</v>
      </c>
      <c r="H140" s="13">
        <v>4</v>
      </c>
      <c r="I140" s="15" t="s">
        <v>45</v>
      </c>
    </row>
    <row r="141" spans="1:9" ht="16.5" hidden="1" x14ac:dyDescent="0.25">
      <c r="A141" s="184"/>
      <c r="B141" s="80">
        <v>43510</v>
      </c>
      <c r="C141" s="12">
        <v>0.78125</v>
      </c>
      <c r="D141" s="13">
        <v>1</v>
      </c>
      <c r="E141" s="13"/>
      <c r="F141" s="14"/>
      <c r="G141" s="13">
        <v>5</v>
      </c>
      <c r="H141" s="13">
        <v>3</v>
      </c>
      <c r="I141" s="15" t="s">
        <v>39</v>
      </c>
    </row>
    <row r="142" spans="1:9" ht="16.5" hidden="1" x14ac:dyDescent="0.25">
      <c r="A142" s="184"/>
      <c r="B142" s="80">
        <v>43517</v>
      </c>
      <c r="C142" s="12">
        <v>0.69791666666666663</v>
      </c>
      <c r="D142" s="13">
        <v>1</v>
      </c>
      <c r="E142" s="13"/>
      <c r="F142" s="14"/>
      <c r="G142" s="13">
        <v>7</v>
      </c>
      <c r="H142" s="13">
        <v>5</v>
      </c>
      <c r="I142" s="15" t="s">
        <v>59</v>
      </c>
    </row>
    <row r="143" spans="1:9" ht="17.25" hidden="1" thickBot="1" x14ac:dyDescent="0.3">
      <c r="A143" s="185"/>
      <c r="B143" s="81">
        <v>43524</v>
      </c>
      <c r="C143" s="17">
        <v>0.69791666666666663</v>
      </c>
      <c r="D143" s="18"/>
      <c r="E143" s="18">
        <v>1</v>
      </c>
      <c r="F143" s="19"/>
      <c r="G143" s="18">
        <v>4</v>
      </c>
      <c r="H143" s="18">
        <v>7</v>
      </c>
      <c r="I143" s="20" t="s">
        <v>43</v>
      </c>
    </row>
    <row r="144" spans="1:9" ht="21" thickBot="1" x14ac:dyDescent="0.3">
      <c r="A144" s="87" t="s">
        <v>42</v>
      </c>
      <c r="B144" s="85" t="s">
        <v>81</v>
      </c>
      <c r="C144" s="72" t="s">
        <v>30</v>
      </c>
      <c r="D144" s="73">
        <f>SUM(D121:D143)</f>
        <v>15</v>
      </c>
      <c r="E144" s="73">
        <f>SUM(E121:E143)</f>
        <v>6</v>
      </c>
      <c r="F144" s="73">
        <f>SUM(F121:F143)</f>
        <v>2</v>
      </c>
      <c r="G144" s="73">
        <f>SUM(G121:G143)</f>
        <v>142</v>
      </c>
      <c r="H144" s="73">
        <f>SUM(H121:H143)</f>
        <v>105</v>
      </c>
      <c r="I144" s="74">
        <f>SUM(D144)/SUM(E144+D144)</f>
        <v>0.7142857142857143</v>
      </c>
    </row>
    <row r="145" spans="1:9" ht="16.5" hidden="1" customHeight="1" x14ac:dyDescent="0.25">
      <c r="A145" s="191" t="s">
        <v>46</v>
      </c>
      <c r="B145" s="76">
        <v>43720</v>
      </c>
      <c r="C145" s="8">
        <v>0.73958333333333337</v>
      </c>
      <c r="D145" s="9"/>
      <c r="E145" s="9">
        <v>1</v>
      </c>
      <c r="F145" s="26"/>
      <c r="G145" s="9">
        <v>7</v>
      </c>
      <c r="H145" s="9">
        <v>9</v>
      </c>
      <c r="I145" s="10" t="s">
        <v>39</v>
      </c>
    </row>
    <row r="146" spans="1:9" ht="16.5" hidden="1" customHeight="1" x14ac:dyDescent="0.25">
      <c r="A146" s="192"/>
      <c r="B146" s="77">
        <v>43727</v>
      </c>
      <c r="C146" s="12">
        <v>0.73958333333333337</v>
      </c>
      <c r="D146" s="13"/>
      <c r="E146" s="13">
        <v>1</v>
      </c>
      <c r="F146" s="14"/>
      <c r="G146" s="13">
        <v>2</v>
      </c>
      <c r="H146" s="13">
        <v>6</v>
      </c>
      <c r="I146" s="15" t="s">
        <v>59</v>
      </c>
    </row>
    <row r="147" spans="1:9" ht="16.5" hidden="1" customHeight="1" x14ac:dyDescent="0.25">
      <c r="A147" s="192"/>
      <c r="B147" s="77">
        <v>43734</v>
      </c>
      <c r="C147" s="12">
        <v>0.78125</v>
      </c>
      <c r="D147" s="13">
        <v>1</v>
      </c>
      <c r="E147" s="13"/>
      <c r="F147" s="14"/>
      <c r="G147" s="13">
        <v>4</v>
      </c>
      <c r="H147" s="13">
        <v>2</v>
      </c>
      <c r="I147" s="15" t="s">
        <v>43</v>
      </c>
    </row>
    <row r="148" spans="1:9" ht="16.5" hidden="1" customHeight="1" x14ac:dyDescent="0.25">
      <c r="A148" s="192"/>
      <c r="B148" s="77">
        <v>43741</v>
      </c>
      <c r="C148" s="12">
        <v>0.78125</v>
      </c>
      <c r="D148" s="13">
        <v>1</v>
      </c>
      <c r="E148" s="13"/>
      <c r="F148" s="14"/>
      <c r="G148" s="13">
        <v>6</v>
      </c>
      <c r="H148" s="13">
        <v>4</v>
      </c>
      <c r="I148" s="15" t="s">
        <v>44</v>
      </c>
    </row>
    <row r="149" spans="1:9" ht="16.5" hidden="1" customHeight="1" x14ac:dyDescent="0.25">
      <c r="A149" s="192"/>
      <c r="B149" s="77">
        <v>43748</v>
      </c>
      <c r="C149" s="12">
        <v>0.73958333333333337</v>
      </c>
      <c r="D149" s="13">
        <v>1</v>
      </c>
      <c r="E149" s="13"/>
      <c r="F149" s="14"/>
      <c r="G149" s="13">
        <v>10</v>
      </c>
      <c r="H149" s="13">
        <v>6</v>
      </c>
      <c r="I149" s="15" t="s">
        <v>45</v>
      </c>
    </row>
    <row r="150" spans="1:9" ht="16.5" hidden="1" customHeight="1" x14ac:dyDescent="0.25">
      <c r="A150" s="192"/>
      <c r="B150" s="77">
        <v>43755</v>
      </c>
      <c r="C150" s="12">
        <v>0.78125</v>
      </c>
      <c r="D150" s="13"/>
      <c r="E150" s="13"/>
      <c r="F150" s="13">
        <v>1</v>
      </c>
      <c r="G150" s="13">
        <v>5</v>
      </c>
      <c r="H150" s="13">
        <v>5</v>
      </c>
      <c r="I150" s="15" t="s">
        <v>39</v>
      </c>
    </row>
    <row r="151" spans="1:9" ht="16.5" hidden="1" customHeight="1" x14ac:dyDescent="0.25">
      <c r="A151" s="192"/>
      <c r="B151" s="77">
        <v>43762</v>
      </c>
      <c r="C151" s="12">
        <v>0.78125</v>
      </c>
      <c r="D151" s="13"/>
      <c r="E151" s="13"/>
      <c r="F151" s="13">
        <v>1</v>
      </c>
      <c r="G151" s="13">
        <v>4</v>
      </c>
      <c r="H151" s="13">
        <v>4</v>
      </c>
      <c r="I151" s="15" t="s">
        <v>59</v>
      </c>
    </row>
    <row r="152" spans="1:9" ht="16.5" hidden="1" customHeight="1" x14ac:dyDescent="0.25">
      <c r="A152" s="192"/>
      <c r="B152" s="77">
        <v>43769</v>
      </c>
      <c r="C152" s="12">
        <v>0.69791666666666663</v>
      </c>
      <c r="D152" s="13"/>
      <c r="E152" s="13">
        <v>1</v>
      </c>
      <c r="F152" s="14"/>
      <c r="G152" s="13">
        <v>6</v>
      </c>
      <c r="H152" s="13">
        <v>9</v>
      </c>
      <c r="I152" s="15" t="s">
        <v>43</v>
      </c>
    </row>
    <row r="153" spans="1:9" ht="16.5" hidden="1" customHeight="1" x14ac:dyDescent="0.25">
      <c r="A153" s="192"/>
      <c r="B153" s="77">
        <v>43776</v>
      </c>
      <c r="C153" s="12">
        <v>0.69791666666666663</v>
      </c>
      <c r="D153" s="13"/>
      <c r="E153" s="13">
        <v>1</v>
      </c>
      <c r="F153" s="14"/>
      <c r="G153" s="13">
        <v>1</v>
      </c>
      <c r="H153" s="13">
        <v>8</v>
      </c>
      <c r="I153" s="15" t="s">
        <v>44</v>
      </c>
    </row>
    <row r="154" spans="1:9" ht="17.25" hidden="1" customHeight="1" x14ac:dyDescent="0.25">
      <c r="A154" s="192"/>
      <c r="B154" s="77">
        <v>43783</v>
      </c>
      <c r="C154" s="12">
        <v>0.73958333333333337</v>
      </c>
      <c r="D154" s="13"/>
      <c r="E154" s="13">
        <v>1</v>
      </c>
      <c r="F154" s="14"/>
      <c r="G154" s="13">
        <v>4</v>
      </c>
      <c r="H154" s="13">
        <v>7</v>
      </c>
      <c r="I154" s="15" t="s">
        <v>45</v>
      </c>
    </row>
    <row r="155" spans="1:9" ht="17.25" hidden="1" customHeight="1" x14ac:dyDescent="0.25">
      <c r="A155" s="192"/>
      <c r="B155" s="77">
        <v>43790</v>
      </c>
      <c r="C155" s="12">
        <v>0.69791666666666663</v>
      </c>
      <c r="D155" s="13">
        <v>1</v>
      </c>
      <c r="E155" s="13"/>
      <c r="F155" s="14"/>
      <c r="G155" s="13">
        <v>5</v>
      </c>
      <c r="H155" s="13">
        <v>4</v>
      </c>
      <c r="I155" s="15" t="s">
        <v>39</v>
      </c>
    </row>
    <row r="156" spans="1:9" ht="16.5" hidden="1" x14ac:dyDescent="0.25">
      <c r="A156" s="192"/>
      <c r="B156" s="77">
        <v>43797</v>
      </c>
      <c r="C156" s="12">
        <v>0.69791666666666663</v>
      </c>
      <c r="D156" s="13"/>
      <c r="E156" s="13">
        <v>1</v>
      </c>
      <c r="F156" s="14"/>
      <c r="G156" s="13">
        <v>3</v>
      </c>
      <c r="H156" s="13">
        <v>4</v>
      </c>
      <c r="I156" s="15" t="s">
        <v>59</v>
      </c>
    </row>
    <row r="157" spans="1:9" ht="16.5" hidden="1" x14ac:dyDescent="0.25">
      <c r="A157" s="192"/>
      <c r="B157" s="77" t="s">
        <v>64</v>
      </c>
      <c r="C157" s="12">
        <v>0.73958333333333337</v>
      </c>
      <c r="D157" s="13"/>
      <c r="E157" s="13">
        <v>1</v>
      </c>
      <c r="F157" s="14"/>
      <c r="G157" s="13">
        <v>2</v>
      </c>
      <c r="H157" s="13">
        <v>8</v>
      </c>
      <c r="I157" s="15" t="s">
        <v>43</v>
      </c>
    </row>
    <row r="158" spans="1:9" ht="16.5" hidden="1" x14ac:dyDescent="0.25">
      <c r="A158" s="192"/>
      <c r="B158" s="77">
        <v>43811</v>
      </c>
      <c r="C158" s="12">
        <v>0.73958333333333337</v>
      </c>
      <c r="D158" s="13"/>
      <c r="E158" s="13">
        <v>1</v>
      </c>
      <c r="F158" s="14"/>
      <c r="G158" s="13">
        <v>4</v>
      </c>
      <c r="H158" s="13">
        <v>7</v>
      </c>
      <c r="I158" s="15" t="s">
        <v>44</v>
      </c>
    </row>
    <row r="159" spans="1:9" ht="16.5" hidden="1" x14ac:dyDescent="0.25">
      <c r="A159" s="192"/>
      <c r="B159" s="77">
        <v>43818</v>
      </c>
      <c r="C159" s="12">
        <v>0.78125</v>
      </c>
      <c r="D159" s="13"/>
      <c r="E159" s="13">
        <v>1</v>
      </c>
      <c r="F159" s="14"/>
      <c r="G159" s="13">
        <v>0</v>
      </c>
      <c r="H159" s="13">
        <v>2</v>
      </c>
      <c r="I159" s="15" t="s">
        <v>45</v>
      </c>
    </row>
    <row r="160" spans="1:9" ht="16.5" hidden="1" x14ac:dyDescent="0.25">
      <c r="A160" s="192"/>
      <c r="B160" s="77">
        <v>43832</v>
      </c>
      <c r="C160" s="12">
        <v>0.73958333333333337</v>
      </c>
      <c r="D160" s="13"/>
      <c r="E160" s="13">
        <v>1</v>
      </c>
      <c r="F160" s="14"/>
      <c r="G160" s="13">
        <v>4</v>
      </c>
      <c r="H160" s="13">
        <v>5</v>
      </c>
      <c r="I160" s="15" t="s">
        <v>39</v>
      </c>
    </row>
    <row r="161" spans="1:9" ht="16.5" hidden="1" x14ac:dyDescent="0.25">
      <c r="A161" s="192"/>
      <c r="B161" s="77">
        <v>43839</v>
      </c>
      <c r="C161" s="12">
        <v>0.73958333333333337</v>
      </c>
      <c r="D161" s="13"/>
      <c r="E161" s="13">
        <v>1</v>
      </c>
      <c r="F161" s="14"/>
      <c r="G161" s="13">
        <v>3</v>
      </c>
      <c r="H161" s="13">
        <v>4</v>
      </c>
      <c r="I161" s="15" t="s">
        <v>59</v>
      </c>
    </row>
    <row r="162" spans="1:9" ht="16.5" hidden="1" x14ac:dyDescent="0.25">
      <c r="A162" s="192"/>
      <c r="B162" s="77">
        <v>43853</v>
      </c>
      <c r="C162" s="12">
        <v>0.78125</v>
      </c>
      <c r="D162" s="13"/>
      <c r="E162" s="13">
        <v>1</v>
      </c>
      <c r="F162" s="14"/>
      <c r="G162" s="13">
        <v>3</v>
      </c>
      <c r="H162" s="13">
        <v>4</v>
      </c>
      <c r="I162" s="15" t="s">
        <v>43</v>
      </c>
    </row>
    <row r="163" spans="1:9" ht="16.5" hidden="1" x14ac:dyDescent="0.25">
      <c r="A163" s="192"/>
      <c r="B163" s="77">
        <v>43860</v>
      </c>
      <c r="C163" s="12">
        <v>0.78125</v>
      </c>
      <c r="D163" s="13">
        <v>1</v>
      </c>
      <c r="E163" s="13"/>
      <c r="F163" s="14"/>
      <c r="G163" s="13">
        <v>7</v>
      </c>
      <c r="H163" s="13">
        <v>5</v>
      </c>
      <c r="I163" s="15" t="s">
        <v>44</v>
      </c>
    </row>
    <row r="164" spans="1:9" ht="16.5" hidden="1" x14ac:dyDescent="0.25">
      <c r="A164" s="192"/>
      <c r="B164" s="77">
        <v>43867</v>
      </c>
      <c r="C164" s="12">
        <v>0.69791666666666663</v>
      </c>
      <c r="D164" s="13"/>
      <c r="E164" s="13">
        <v>1</v>
      </c>
      <c r="F164" s="14"/>
      <c r="G164" s="13">
        <v>6</v>
      </c>
      <c r="H164" s="13">
        <v>9</v>
      </c>
      <c r="I164" s="15" t="s">
        <v>45</v>
      </c>
    </row>
    <row r="165" spans="1:9" ht="16.5" hidden="1" x14ac:dyDescent="0.25">
      <c r="A165" s="192"/>
      <c r="B165" s="77">
        <v>43874</v>
      </c>
      <c r="C165" s="12">
        <v>0.78125</v>
      </c>
      <c r="D165" s="13"/>
      <c r="E165" s="13"/>
      <c r="F165" s="13">
        <v>1</v>
      </c>
      <c r="G165" s="13">
        <v>5</v>
      </c>
      <c r="H165" s="13">
        <v>5</v>
      </c>
      <c r="I165" s="15" t="s">
        <v>39</v>
      </c>
    </row>
    <row r="166" spans="1:9" ht="16.5" hidden="1" x14ac:dyDescent="0.25">
      <c r="A166" s="192"/>
      <c r="B166" s="77">
        <v>43881</v>
      </c>
      <c r="C166" s="12">
        <v>0.69791666666666663</v>
      </c>
      <c r="D166" s="13"/>
      <c r="E166" s="13">
        <v>1</v>
      </c>
      <c r="F166" s="14"/>
      <c r="G166" s="13">
        <v>5</v>
      </c>
      <c r="H166" s="13">
        <v>10</v>
      </c>
      <c r="I166" s="15" t="s">
        <v>59</v>
      </c>
    </row>
    <row r="167" spans="1:9" ht="17.25" hidden="1" thickBot="1" x14ac:dyDescent="0.3">
      <c r="A167" s="193"/>
      <c r="B167" s="78">
        <v>43888</v>
      </c>
      <c r="C167" s="17">
        <v>0.69791666666666663</v>
      </c>
      <c r="D167" s="18"/>
      <c r="E167" s="18">
        <v>1</v>
      </c>
      <c r="F167" s="19"/>
      <c r="G167" s="18">
        <v>2</v>
      </c>
      <c r="H167" s="18">
        <v>4</v>
      </c>
      <c r="I167" s="20" t="s">
        <v>43</v>
      </c>
    </row>
    <row r="168" spans="1:9" ht="21" thickBot="1" x14ac:dyDescent="0.3">
      <c r="A168" s="131" t="s">
        <v>46</v>
      </c>
      <c r="B168" s="132" t="s">
        <v>81</v>
      </c>
      <c r="C168" s="72" t="s">
        <v>30</v>
      </c>
      <c r="D168" s="73">
        <f>SUM(D145:D167)</f>
        <v>5</v>
      </c>
      <c r="E168" s="73">
        <f>SUM(E145:E167)</f>
        <v>15</v>
      </c>
      <c r="F168" s="73">
        <f>SUM(F145:F167)</f>
        <v>3</v>
      </c>
      <c r="G168" s="73">
        <f>SUM(G145:G167)</f>
        <v>98</v>
      </c>
      <c r="H168" s="73">
        <f>SUM(H145:H167)</f>
        <v>131</v>
      </c>
      <c r="I168" s="74">
        <f>SUM(D168)/SUM(E168+D168)</f>
        <v>0.25</v>
      </c>
    </row>
    <row r="169" spans="1:9" ht="17.25" hidden="1" customHeight="1" x14ac:dyDescent="0.25">
      <c r="A169" s="188" t="s">
        <v>73</v>
      </c>
      <c r="B169" s="7">
        <v>44819</v>
      </c>
      <c r="C169" s="8">
        <v>0.73958333333333337</v>
      </c>
      <c r="D169" s="133"/>
      <c r="E169" s="133">
        <v>1</v>
      </c>
      <c r="F169" s="140"/>
      <c r="G169" s="133">
        <v>6</v>
      </c>
      <c r="H169" s="133">
        <v>7</v>
      </c>
      <c r="I169" s="66" t="s">
        <v>71</v>
      </c>
    </row>
    <row r="170" spans="1:9" ht="17.25" hidden="1" customHeight="1" x14ac:dyDescent="0.25">
      <c r="A170" s="189"/>
      <c r="B170" s="11">
        <v>44826</v>
      </c>
      <c r="C170" s="12">
        <v>0.73958333333333337</v>
      </c>
      <c r="D170" s="130">
        <v>1</v>
      </c>
      <c r="E170" s="130"/>
      <c r="F170" s="13"/>
      <c r="G170" s="130">
        <v>10</v>
      </c>
      <c r="H170" s="130">
        <v>2</v>
      </c>
      <c r="I170" s="67" t="s">
        <v>58</v>
      </c>
    </row>
    <row r="171" spans="1:9" ht="17.25" hidden="1" customHeight="1" x14ac:dyDescent="0.25">
      <c r="A171" s="189"/>
      <c r="B171" s="11">
        <v>44833</v>
      </c>
      <c r="C171" s="12">
        <v>0.78125</v>
      </c>
      <c r="D171" s="130"/>
      <c r="E171" s="130">
        <v>1</v>
      </c>
      <c r="F171" s="13"/>
      <c r="G171" s="130">
        <v>3</v>
      </c>
      <c r="H171" s="130">
        <v>4</v>
      </c>
      <c r="I171" s="67" t="s">
        <v>43</v>
      </c>
    </row>
    <row r="172" spans="1:9" ht="17.25" hidden="1" customHeight="1" x14ac:dyDescent="0.25">
      <c r="A172" s="189"/>
      <c r="B172" s="11">
        <v>44840</v>
      </c>
      <c r="C172" s="12">
        <v>0.78125</v>
      </c>
      <c r="D172" s="130">
        <v>1</v>
      </c>
      <c r="E172" s="130"/>
      <c r="F172" s="13"/>
      <c r="G172" s="130">
        <v>10</v>
      </c>
      <c r="H172" s="130">
        <v>6</v>
      </c>
      <c r="I172" s="67" t="s">
        <v>72</v>
      </c>
    </row>
    <row r="173" spans="1:9" ht="17.25" hidden="1" customHeight="1" x14ac:dyDescent="0.25">
      <c r="A173" s="189"/>
      <c r="B173" s="11">
        <v>44847</v>
      </c>
      <c r="C173" s="12">
        <v>0.73958333333333337</v>
      </c>
      <c r="D173" s="130"/>
      <c r="E173" s="130">
        <v>1</v>
      </c>
      <c r="F173" s="13"/>
      <c r="G173" s="130">
        <v>3</v>
      </c>
      <c r="H173" s="130">
        <v>5</v>
      </c>
      <c r="I173" s="67" t="s">
        <v>70</v>
      </c>
    </row>
    <row r="174" spans="1:9" ht="17.25" hidden="1" customHeight="1" x14ac:dyDescent="0.25">
      <c r="A174" s="189"/>
      <c r="B174" s="11">
        <v>44854</v>
      </c>
      <c r="C174" s="12">
        <v>0.78125</v>
      </c>
      <c r="D174" s="130"/>
      <c r="E174" s="130">
        <v>1</v>
      </c>
      <c r="F174" s="13"/>
      <c r="G174" s="130">
        <v>2</v>
      </c>
      <c r="H174" s="130">
        <v>7</v>
      </c>
      <c r="I174" s="67" t="s">
        <v>71</v>
      </c>
    </row>
    <row r="175" spans="1:9" ht="17.25" hidden="1" customHeight="1" x14ac:dyDescent="0.25">
      <c r="A175" s="189"/>
      <c r="B175" s="11">
        <v>44861</v>
      </c>
      <c r="C175" s="12">
        <v>0.78125</v>
      </c>
      <c r="D175" s="130"/>
      <c r="E175" s="130">
        <v>1</v>
      </c>
      <c r="F175" s="13"/>
      <c r="G175" s="130">
        <v>5</v>
      </c>
      <c r="H175" s="130">
        <v>7</v>
      </c>
      <c r="I175" s="67" t="s">
        <v>58</v>
      </c>
    </row>
    <row r="176" spans="1:9" ht="17.25" hidden="1" customHeight="1" x14ac:dyDescent="0.25">
      <c r="A176" s="189"/>
      <c r="B176" s="11">
        <v>44868</v>
      </c>
      <c r="C176" s="12">
        <v>0.69791666666666663</v>
      </c>
      <c r="D176" s="130"/>
      <c r="E176" s="130">
        <v>1</v>
      </c>
      <c r="F176" s="13"/>
      <c r="G176" s="130">
        <v>5</v>
      </c>
      <c r="H176" s="130">
        <v>8</v>
      </c>
      <c r="I176" s="67" t="s">
        <v>43</v>
      </c>
    </row>
    <row r="177" spans="1:9" ht="17.25" hidden="1" customHeight="1" x14ac:dyDescent="0.25">
      <c r="A177" s="189"/>
      <c r="B177" s="11">
        <v>44875</v>
      </c>
      <c r="C177" s="12">
        <v>0.69791666666666663</v>
      </c>
      <c r="D177" s="130">
        <v>1</v>
      </c>
      <c r="E177" s="130"/>
      <c r="F177" s="13"/>
      <c r="G177" s="130">
        <v>9</v>
      </c>
      <c r="H177" s="130">
        <v>2</v>
      </c>
      <c r="I177" s="67" t="s">
        <v>72</v>
      </c>
    </row>
    <row r="178" spans="1:9" ht="17.25" hidden="1" customHeight="1" x14ac:dyDescent="0.25">
      <c r="A178" s="189"/>
      <c r="B178" s="11">
        <v>44882</v>
      </c>
      <c r="C178" s="12">
        <v>0.73958333333333337</v>
      </c>
      <c r="D178" s="130">
        <v>1</v>
      </c>
      <c r="E178" s="130"/>
      <c r="F178" s="13"/>
      <c r="G178" s="130">
        <v>5</v>
      </c>
      <c r="H178" s="130">
        <v>2</v>
      </c>
      <c r="I178" s="67" t="s">
        <v>70</v>
      </c>
    </row>
    <row r="179" spans="1:9" ht="17.25" hidden="1" customHeight="1" x14ac:dyDescent="0.25">
      <c r="A179" s="189"/>
      <c r="B179" s="11">
        <v>44889</v>
      </c>
      <c r="C179" s="12">
        <v>0.69791666666666663</v>
      </c>
      <c r="D179" s="130"/>
      <c r="E179" s="130">
        <v>1</v>
      </c>
      <c r="F179" s="13"/>
      <c r="G179" s="130">
        <v>0</v>
      </c>
      <c r="H179" s="130">
        <v>2</v>
      </c>
      <c r="I179" s="67" t="s">
        <v>71</v>
      </c>
    </row>
    <row r="180" spans="1:9" ht="17.25" hidden="1" customHeight="1" x14ac:dyDescent="0.25">
      <c r="A180" s="189"/>
      <c r="B180" s="11">
        <v>44896</v>
      </c>
      <c r="C180" s="12">
        <v>0.69791666666666663</v>
      </c>
      <c r="D180" s="130"/>
      <c r="E180" s="130">
        <v>1</v>
      </c>
      <c r="F180" s="13"/>
      <c r="G180" s="130">
        <v>6</v>
      </c>
      <c r="H180" s="130">
        <v>7</v>
      </c>
      <c r="I180" s="67" t="s">
        <v>58</v>
      </c>
    </row>
    <row r="181" spans="1:9" ht="17.25" hidden="1" customHeight="1" x14ac:dyDescent="0.25">
      <c r="A181" s="189"/>
      <c r="B181" s="11">
        <v>44903</v>
      </c>
      <c r="C181" s="12">
        <v>0.73958333333333337</v>
      </c>
      <c r="D181" s="130">
        <v>1</v>
      </c>
      <c r="E181" s="130"/>
      <c r="F181" s="13"/>
      <c r="G181" s="130">
        <v>8</v>
      </c>
      <c r="H181" s="130">
        <v>3</v>
      </c>
      <c r="I181" s="67" t="s">
        <v>43</v>
      </c>
    </row>
    <row r="182" spans="1:9" ht="17.25" hidden="1" customHeight="1" x14ac:dyDescent="0.25">
      <c r="A182" s="189"/>
      <c r="B182" s="11">
        <v>44910</v>
      </c>
      <c r="C182" s="12">
        <v>0.73958333333333337</v>
      </c>
      <c r="D182" s="130">
        <v>1</v>
      </c>
      <c r="E182" s="130"/>
      <c r="F182" s="13"/>
      <c r="G182" s="130">
        <v>11</v>
      </c>
      <c r="H182" s="130">
        <v>6</v>
      </c>
      <c r="I182" s="67" t="s">
        <v>72</v>
      </c>
    </row>
    <row r="183" spans="1:9" ht="17.25" hidden="1" customHeight="1" x14ac:dyDescent="0.25">
      <c r="A183" s="189"/>
      <c r="B183" s="11">
        <v>44917</v>
      </c>
      <c r="C183" s="12">
        <v>0.78125</v>
      </c>
      <c r="D183" s="130">
        <v>1</v>
      </c>
      <c r="E183" s="130"/>
      <c r="F183" s="13"/>
      <c r="G183" s="130">
        <v>10</v>
      </c>
      <c r="H183" s="130">
        <v>6</v>
      </c>
      <c r="I183" s="67" t="s">
        <v>70</v>
      </c>
    </row>
    <row r="184" spans="1:9" ht="17.25" hidden="1" customHeight="1" x14ac:dyDescent="0.25">
      <c r="A184" s="189"/>
      <c r="B184" s="11">
        <v>44938</v>
      </c>
      <c r="C184" s="12">
        <v>0.73958333333333337</v>
      </c>
      <c r="D184" s="130">
        <v>1</v>
      </c>
      <c r="E184" s="130"/>
      <c r="F184" s="13"/>
      <c r="G184" s="130">
        <v>7</v>
      </c>
      <c r="H184" s="130">
        <v>4</v>
      </c>
      <c r="I184" s="67" t="s">
        <v>71</v>
      </c>
    </row>
    <row r="185" spans="1:9" ht="17.25" hidden="1" customHeight="1" x14ac:dyDescent="0.25">
      <c r="A185" s="189"/>
      <c r="B185" s="11">
        <v>44945</v>
      </c>
      <c r="C185" s="12">
        <v>0.73958333333333337</v>
      </c>
      <c r="D185" s="130">
        <v>1</v>
      </c>
      <c r="E185" s="130"/>
      <c r="F185" s="13"/>
      <c r="G185" s="130">
        <v>9</v>
      </c>
      <c r="H185" s="130">
        <v>7</v>
      </c>
      <c r="I185" s="67" t="s">
        <v>58</v>
      </c>
    </row>
    <row r="186" spans="1:9" ht="17.25" hidden="1" customHeight="1" x14ac:dyDescent="0.25">
      <c r="A186" s="189"/>
      <c r="B186" s="11">
        <v>44952</v>
      </c>
      <c r="C186" s="12">
        <v>0.78125</v>
      </c>
      <c r="D186" s="130"/>
      <c r="E186" s="130">
        <v>1</v>
      </c>
      <c r="F186" s="13"/>
      <c r="G186" s="130">
        <v>6</v>
      </c>
      <c r="H186" s="130">
        <v>7</v>
      </c>
      <c r="I186" s="67" t="s">
        <v>43</v>
      </c>
    </row>
    <row r="187" spans="1:9" ht="17.25" hidden="1" customHeight="1" x14ac:dyDescent="0.25">
      <c r="A187" s="189"/>
      <c r="B187" s="11">
        <v>44959</v>
      </c>
      <c r="C187" s="12">
        <v>0.78125</v>
      </c>
      <c r="D187" s="130"/>
      <c r="E187" s="130"/>
      <c r="F187" s="13">
        <v>1</v>
      </c>
      <c r="G187" s="130">
        <v>7</v>
      </c>
      <c r="H187" s="130">
        <v>7</v>
      </c>
      <c r="I187" s="67" t="s">
        <v>72</v>
      </c>
    </row>
    <row r="188" spans="1:9" ht="17.25" hidden="1" customHeight="1" thickBot="1" x14ac:dyDescent="0.3">
      <c r="A188" s="190"/>
      <c r="B188" s="16">
        <v>44966</v>
      </c>
      <c r="C188" s="17">
        <v>0.69791666666666663</v>
      </c>
      <c r="D188" s="134">
        <v>1</v>
      </c>
      <c r="E188" s="134"/>
      <c r="F188" s="18"/>
      <c r="G188" s="134">
        <v>12</v>
      </c>
      <c r="H188" s="134">
        <v>6</v>
      </c>
      <c r="I188" s="68" t="s">
        <v>70</v>
      </c>
    </row>
    <row r="189" spans="1:9" ht="21" thickBot="1" x14ac:dyDescent="0.3">
      <c r="A189" s="131" t="s">
        <v>73</v>
      </c>
      <c r="B189" s="132" t="s">
        <v>81</v>
      </c>
      <c r="C189" s="72" t="s">
        <v>30</v>
      </c>
      <c r="D189" s="141">
        <f>SUM(D169:D188)</f>
        <v>10</v>
      </c>
      <c r="E189" s="141">
        <f>SUM(E169:E188)</f>
        <v>9</v>
      </c>
      <c r="F189" s="141">
        <f>SUM(F169:F188)</f>
        <v>1</v>
      </c>
      <c r="G189" s="141">
        <f>SUM(G169:G188)</f>
        <v>134</v>
      </c>
      <c r="H189" s="141">
        <f>SUM(H169:H188)</f>
        <v>105</v>
      </c>
      <c r="I189" s="74">
        <f>SUM(D189)/SUM(E189+D189)</f>
        <v>0.52631578947368418</v>
      </c>
    </row>
    <row r="190" spans="1:9" ht="16.5" hidden="1" customHeight="1" x14ac:dyDescent="0.25">
      <c r="A190" s="188" t="s">
        <v>86</v>
      </c>
      <c r="B190" s="7">
        <v>45183</v>
      </c>
      <c r="C190" s="8">
        <v>0.73958333333333337</v>
      </c>
      <c r="D190" s="133">
        <v>1</v>
      </c>
      <c r="E190" s="133"/>
      <c r="F190" s="133"/>
      <c r="G190" s="133">
        <v>10</v>
      </c>
      <c r="H190" s="133">
        <v>6</v>
      </c>
      <c r="I190" s="66" t="s">
        <v>71</v>
      </c>
    </row>
    <row r="191" spans="1:9" ht="16.5" hidden="1" customHeight="1" x14ac:dyDescent="0.25">
      <c r="A191" s="189"/>
      <c r="B191" s="11">
        <v>45190</v>
      </c>
      <c r="C191" s="12">
        <v>0.73958333333333337</v>
      </c>
      <c r="D191" s="130"/>
      <c r="E191" s="130">
        <v>1</v>
      </c>
      <c r="F191" s="130"/>
      <c r="G191" s="130">
        <v>5</v>
      </c>
      <c r="H191" s="130">
        <v>8</v>
      </c>
      <c r="I191" s="67" t="s">
        <v>58</v>
      </c>
    </row>
    <row r="192" spans="1:9" ht="16.5" hidden="1" customHeight="1" x14ac:dyDescent="0.25">
      <c r="A192" s="189"/>
      <c r="B192" s="11">
        <v>45197</v>
      </c>
      <c r="C192" s="12">
        <v>0.78125</v>
      </c>
      <c r="D192" s="130"/>
      <c r="E192" s="130">
        <v>1</v>
      </c>
      <c r="F192" s="130"/>
      <c r="G192" s="130">
        <v>0</v>
      </c>
      <c r="H192" s="130">
        <v>2</v>
      </c>
      <c r="I192" s="67" t="s">
        <v>43</v>
      </c>
    </row>
    <row r="193" spans="1:9" ht="16.5" hidden="1" customHeight="1" x14ac:dyDescent="0.25">
      <c r="A193" s="189"/>
      <c r="B193" s="11">
        <v>45204</v>
      </c>
      <c r="C193" s="12">
        <v>0.78125</v>
      </c>
      <c r="D193" s="130"/>
      <c r="E193" s="130">
        <v>1</v>
      </c>
      <c r="F193" s="130"/>
      <c r="G193" s="130">
        <v>3</v>
      </c>
      <c r="H193" s="130">
        <v>4</v>
      </c>
      <c r="I193" s="67" t="s">
        <v>72</v>
      </c>
    </row>
    <row r="194" spans="1:9" ht="16.5" hidden="1" customHeight="1" x14ac:dyDescent="0.25">
      <c r="A194" s="189"/>
      <c r="B194" s="11">
        <v>45211</v>
      </c>
      <c r="C194" s="12">
        <v>0.73958333333333337</v>
      </c>
      <c r="D194" s="130">
        <v>1</v>
      </c>
      <c r="E194" s="130"/>
      <c r="F194" s="130"/>
      <c r="G194" s="130">
        <v>8</v>
      </c>
      <c r="H194" s="130">
        <v>5</v>
      </c>
      <c r="I194" s="67" t="s">
        <v>70</v>
      </c>
    </row>
    <row r="195" spans="1:9" ht="16.5" hidden="1" customHeight="1" x14ac:dyDescent="0.25">
      <c r="A195" s="189"/>
      <c r="B195" s="11">
        <v>45218</v>
      </c>
      <c r="C195" s="12">
        <v>0.78125</v>
      </c>
      <c r="D195" s="130"/>
      <c r="E195" s="130">
        <v>1</v>
      </c>
      <c r="F195" s="130"/>
      <c r="G195" s="130">
        <v>3</v>
      </c>
      <c r="H195" s="130">
        <v>5</v>
      </c>
      <c r="I195" s="67" t="s">
        <v>71</v>
      </c>
    </row>
    <row r="196" spans="1:9" ht="16.5" hidden="1" customHeight="1" x14ac:dyDescent="0.25">
      <c r="A196" s="189"/>
      <c r="B196" s="11">
        <v>45225</v>
      </c>
      <c r="C196" s="12">
        <v>0.78125</v>
      </c>
      <c r="D196" s="130">
        <v>1</v>
      </c>
      <c r="E196" s="130"/>
      <c r="F196" s="130"/>
      <c r="G196" s="130">
        <v>6</v>
      </c>
      <c r="H196" s="130">
        <v>5</v>
      </c>
      <c r="I196" s="67" t="s">
        <v>58</v>
      </c>
    </row>
    <row r="197" spans="1:9" ht="16.5" hidden="1" customHeight="1" x14ac:dyDescent="0.25">
      <c r="A197" s="189"/>
      <c r="B197" s="11">
        <v>45232</v>
      </c>
      <c r="C197" s="12">
        <v>0.69791666666666663</v>
      </c>
      <c r="D197" s="130">
        <v>1</v>
      </c>
      <c r="E197" s="130"/>
      <c r="F197" s="130"/>
      <c r="G197" s="130">
        <v>6</v>
      </c>
      <c r="H197" s="130">
        <v>4</v>
      </c>
      <c r="I197" s="67" t="s">
        <v>43</v>
      </c>
    </row>
    <row r="198" spans="1:9" ht="16.5" hidden="1" customHeight="1" x14ac:dyDescent="0.25">
      <c r="A198" s="189"/>
      <c r="B198" s="11">
        <v>45239</v>
      </c>
      <c r="C198" s="12">
        <v>0.69791666666666663</v>
      </c>
      <c r="D198" s="130">
        <v>1</v>
      </c>
      <c r="E198" s="130"/>
      <c r="F198" s="130"/>
      <c r="G198" s="130">
        <v>5</v>
      </c>
      <c r="H198" s="130">
        <v>1</v>
      </c>
      <c r="I198" s="67" t="s">
        <v>72</v>
      </c>
    </row>
    <row r="199" spans="1:9" ht="16.5" hidden="1" customHeight="1" x14ac:dyDescent="0.25">
      <c r="A199" s="189"/>
      <c r="B199" s="11">
        <v>45246</v>
      </c>
      <c r="C199" s="12">
        <v>0.73958333333333337</v>
      </c>
      <c r="D199" s="130">
        <v>1</v>
      </c>
      <c r="E199" s="130"/>
      <c r="F199" s="130"/>
      <c r="G199" s="130">
        <v>11</v>
      </c>
      <c r="H199" s="130">
        <v>3</v>
      </c>
      <c r="I199" s="67" t="s">
        <v>70</v>
      </c>
    </row>
    <row r="200" spans="1:9" ht="16.5" hidden="1" customHeight="1" x14ac:dyDescent="0.25">
      <c r="A200" s="189"/>
      <c r="B200" s="11">
        <v>45253</v>
      </c>
      <c r="C200" s="12">
        <v>0.69791666666666663</v>
      </c>
      <c r="D200" s="130">
        <v>1</v>
      </c>
      <c r="E200" s="130"/>
      <c r="F200" s="130"/>
      <c r="G200" s="130">
        <v>6</v>
      </c>
      <c r="H200" s="130">
        <v>4</v>
      </c>
      <c r="I200" s="67" t="s">
        <v>71</v>
      </c>
    </row>
    <row r="201" spans="1:9" ht="16.5" hidden="1" customHeight="1" x14ac:dyDescent="0.25">
      <c r="A201" s="189"/>
      <c r="B201" s="11">
        <v>45260</v>
      </c>
      <c r="C201" s="12">
        <v>0.69791666666666663</v>
      </c>
      <c r="D201" s="130">
        <v>1</v>
      </c>
      <c r="E201" s="130"/>
      <c r="F201" s="130"/>
      <c r="G201" s="130">
        <v>6</v>
      </c>
      <c r="H201" s="130">
        <v>3</v>
      </c>
      <c r="I201" s="67" t="s">
        <v>58</v>
      </c>
    </row>
    <row r="202" spans="1:9" ht="16.5" hidden="1" customHeight="1" x14ac:dyDescent="0.25">
      <c r="A202" s="189"/>
      <c r="B202" s="11">
        <v>45267</v>
      </c>
      <c r="C202" s="12">
        <v>0.73958333333333337</v>
      </c>
      <c r="D202" s="130"/>
      <c r="E202" s="130">
        <v>1</v>
      </c>
      <c r="F202" s="130"/>
      <c r="G202" s="130">
        <v>4</v>
      </c>
      <c r="H202" s="130">
        <v>6</v>
      </c>
      <c r="I202" s="67" t="s">
        <v>43</v>
      </c>
    </row>
    <row r="203" spans="1:9" ht="16.5" hidden="1" customHeight="1" x14ac:dyDescent="0.25">
      <c r="A203" s="189"/>
      <c r="B203" s="11">
        <v>45274</v>
      </c>
      <c r="C203" s="12">
        <v>0.73958333333333337</v>
      </c>
      <c r="D203" s="130"/>
      <c r="E203" s="130">
        <v>1</v>
      </c>
      <c r="F203" s="130"/>
      <c r="G203" s="130">
        <v>2</v>
      </c>
      <c r="H203" s="130">
        <v>6</v>
      </c>
      <c r="I203" s="67" t="s">
        <v>72</v>
      </c>
    </row>
    <row r="204" spans="1:9" ht="16.5" hidden="1" customHeight="1" x14ac:dyDescent="0.25">
      <c r="A204" s="189"/>
      <c r="B204" s="11">
        <v>45281</v>
      </c>
      <c r="C204" s="12">
        <v>0.78125</v>
      </c>
      <c r="D204" s="130">
        <v>1</v>
      </c>
      <c r="E204" s="130"/>
      <c r="F204" s="130"/>
      <c r="G204" s="130">
        <v>5</v>
      </c>
      <c r="H204" s="130">
        <v>4</v>
      </c>
      <c r="I204" s="67" t="s">
        <v>70</v>
      </c>
    </row>
    <row r="205" spans="1:9" ht="16.5" hidden="1" customHeight="1" x14ac:dyDescent="0.25">
      <c r="A205" s="189"/>
      <c r="B205" s="11">
        <v>45302</v>
      </c>
      <c r="C205" s="12">
        <v>0.73958333333333337</v>
      </c>
      <c r="D205" s="130">
        <v>1</v>
      </c>
      <c r="E205" s="130"/>
      <c r="F205" s="130"/>
      <c r="G205" s="130">
        <v>5</v>
      </c>
      <c r="H205" s="130">
        <v>4</v>
      </c>
      <c r="I205" s="67" t="s">
        <v>71</v>
      </c>
    </row>
    <row r="206" spans="1:9" ht="16.5" hidden="1" customHeight="1" x14ac:dyDescent="0.25">
      <c r="A206" s="189"/>
      <c r="B206" s="11">
        <v>45309</v>
      </c>
      <c r="C206" s="12">
        <v>0.73958333333333337</v>
      </c>
      <c r="D206" s="130">
        <v>1</v>
      </c>
      <c r="E206" s="130"/>
      <c r="F206" s="130"/>
      <c r="G206" s="130">
        <v>8</v>
      </c>
      <c r="H206" s="130">
        <v>2</v>
      </c>
      <c r="I206" s="67" t="s">
        <v>58</v>
      </c>
    </row>
    <row r="207" spans="1:9" ht="16.5" hidden="1" customHeight="1" x14ac:dyDescent="0.25">
      <c r="A207" s="189"/>
      <c r="B207" s="11">
        <v>45316</v>
      </c>
      <c r="C207" s="12">
        <v>0.78125</v>
      </c>
      <c r="D207" s="130"/>
      <c r="E207" s="130">
        <v>1</v>
      </c>
      <c r="F207" s="130"/>
      <c r="G207" s="130">
        <v>2</v>
      </c>
      <c r="H207" s="130">
        <v>3</v>
      </c>
      <c r="I207" s="67" t="s">
        <v>43</v>
      </c>
    </row>
    <row r="208" spans="1:9" ht="16.5" hidden="1" customHeight="1" x14ac:dyDescent="0.25">
      <c r="A208" s="189"/>
      <c r="B208" s="11">
        <v>45323</v>
      </c>
      <c r="C208" s="12">
        <v>0.78125</v>
      </c>
      <c r="D208" s="130"/>
      <c r="E208" s="130">
        <v>1</v>
      </c>
      <c r="F208" s="130"/>
      <c r="G208" s="130">
        <v>2</v>
      </c>
      <c r="H208" s="130">
        <v>6</v>
      </c>
      <c r="I208" s="67" t="s">
        <v>72</v>
      </c>
    </row>
    <row r="209" spans="1:9" ht="16.5" hidden="1" customHeight="1" x14ac:dyDescent="0.25">
      <c r="A209" s="189"/>
      <c r="B209" s="11">
        <v>45330</v>
      </c>
      <c r="C209" s="12">
        <v>0.69791666666666663</v>
      </c>
      <c r="D209" s="130">
        <v>1</v>
      </c>
      <c r="E209" s="130"/>
      <c r="F209" s="130"/>
      <c r="G209" s="130">
        <v>6</v>
      </c>
      <c r="H209" s="130">
        <v>1</v>
      </c>
      <c r="I209" s="67" t="s">
        <v>70</v>
      </c>
    </row>
    <row r="210" spans="1:9" ht="16.5" hidden="1" customHeight="1" x14ac:dyDescent="0.25">
      <c r="A210" s="189"/>
      <c r="B210" s="11">
        <v>45337</v>
      </c>
      <c r="C210" s="12">
        <v>0.78125</v>
      </c>
      <c r="D210" s="130">
        <v>1</v>
      </c>
      <c r="E210" s="130"/>
      <c r="F210" s="130"/>
      <c r="G210" s="130">
        <v>9</v>
      </c>
      <c r="H210" s="130">
        <v>6</v>
      </c>
      <c r="I210" s="67" t="s">
        <v>71</v>
      </c>
    </row>
    <row r="211" spans="1:9" ht="16.5" hidden="1" customHeight="1" x14ac:dyDescent="0.25">
      <c r="A211" s="189"/>
      <c r="B211" s="11">
        <v>45344</v>
      </c>
      <c r="C211" s="12">
        <v>0.69791666666666663</v>
      </c>
      <c r="D211" s="130"/>
      <c r="E211" s="130">
        <v>1</v>
      </c>
      <c r="F211" s="130"/>
      <c r="G211" s="130">
        <v>0</v>
      </c>
      <c r="H211" s="130">
        <v>4</v>
      </c>
      <c r="I211" s="67" t="s">
        <v>58</v>
      </c>
    </row>
    <row r="212" spans="1:9" ht="16.5" hidden="1" customHeight="1" thickBot="1" x14ac:dyDescent="0.3">
      <c r="A212" s="190"/>
      <c r="B212" s="16">
        <v>45351</v>
      </c>
      <c r="C212" s="12">
        <v>0.69791666666666663</v>
      </c>
      <c r="D212" s="134">
        <v>1</v>
      </c>
      <c r="E212" s="134"/>
      <c r="F212" s="134"/>
      <c r="G212" s="134">
        <v>12</v>
      </c>
      <c r="H212" s="134">
        <v>8</v>
      </c>
      <c r="I212" s="68" t="s">
        <v>43</v>
      </c>
    </row>
    <row r="213" spans="1:9" ht="21" thickBot="1" x14ac:dyDescent="0.3">
      <c r="A213" s="131" t="s">
        <v>86</v>
      </c>
      <c r="B213" s="132" t="s">
        <v>81</v>
      </c>
      <c r="C213" s="72" t="s">
        <v>30</v>
      </c>
      <c r="D213" s="141">
        <f>SUM(D190:D212)</f>
        <v>14</v>
      </c>
      <c r="E213" s="141">
        <f>SUM(E190:E212)</f>
        <v>9</v>
      </c>
      <c r="F213" s="141">
        <f>SUM(F190:F212)</f>
        <v>0</v>
      </c>
      <c r="G213" s="141">
        <f>SUM(G190:G212)</f>
        <v>124</v>
      </c>
      <c r="H213" s="141">
        <f>SUM(H190:H212)</f>
        <v>100</v>
      </c>
      <c r="I213" s="74">
        <f>SUM(D213)/SUM(E213+D213)</f>
        <v>0.60869565217391308</v>
      </c>
    </row>
    <row r="214" spans="1:9" ht="16.5" hidden="1" x14ac:dyDescent="0.25">
      <c r="A214" s="213" t="s">
        <v>89</v>
      </c>
      <c r="B214" s="214">
        <v>45547</v>
      </c>
      <c r="C214" s="215">
        <v>0.73958333333333337</v>
      </c>
      <c r="D214" s="216">
        <v>1</v>
      </c>
      <c r="E214" s="216"/>
      <c r="F214" s="216"/>
      <c r="G214" s="216">
        <v>9</v>
      </c>
      <c r="H214" s="216">
        <v>3</v>
      </c>
      <c r="I214" s="217" t="s">
        <v>91</v>
      </c>
    </row>
    <row r="215" spans="1:9" ht="16.5" hidden="1" x14ac:dyDescent="0.25">
      <c r="A215" s="218"/>
      <c r="B215" s="210">
        <v>45554</v>
      </c>
      <c r="C215" s="211">
        <v>0.73958333333333337</v>
      </c>
      <c r="D215" s="212"/>
      <c r="E215" s="212">
        <v>1</v>
      </c>
      <c r="F215" s="212"/>
      <c r="G215" s="212">
        <v>2</v>
      </c>
      <c r="H215" s="212">
        <v>5</v>
      </c>
      <c r="I215" s="219" t="s">
        <v>58</v>
      </c>
    </row>
    <row r="216" spans="1:9" ht="16.5" hidden="1" x14ac:dyDescent="0.25">
      <c r="A216" s="218"/>
      <c r="B216" s="210">
        <v>45561</v>
      </c>
      <c r="C216" s="211">
        <v>0.69791666666666663</v>
      </c>
      <c r="D216" s="212">
        <v>1</v>
      </c>
      <c r="E216" s="212"/>
      <c r="F216" s="212"/>
      <c r="G216" s="212">
        <v>5</v>
      </c>
      <c r="H216" s="212">
        <v>2</v>
      </c>
      <c r="I216" s="219" t="s">
        <v>43</v>
      </c>
    </row>
    <row r="217" spans="1:9" ht="16.5" hidden="1" x14ac:dyDescent="0.25">
      <c r="A217" s="218"/>
      <c r="B217" s="210">
        <v>45568</v>
      </c>
      <c r="C217" s="211">
        <v>0.78125</v>
      </c>
      <c r="D217" s="212">
        <v>1</v>
      </c>
      <c r="E217" s="212"/>
      <c r="F217" s="212"/>
      <c r="G217" s="212">
        <v>6</v>
      </c>
      <c r="H217" s="212">
        <v>3</v>
      </c>
      <c r="I217" s="219" t="s">
        <v>72</v>
      </c>
    </row>
    <row r="218" spans="1:9" ht="16.5" hidden="1" x14ac:dyDescent="0.25">
      <c r="A218" s="218"/>
      <c r="B218" s="210">
        <v>45575</v>
      </c>
      <c r="C218" s="211">
        <v>0.73958333333333337</v>
      </c>
      <c r="D218" s="212">
        <v>1</v>
      </c>
      <c r="E218" s="212"/>
      <c r="F218" s="212"/>
      <c r="G218" s="212">
        <v>8</v>
      </c>
      <c r="H218" s="212">
        <v>6</v>
      </c>
      <c r="I218" s="219" t="s">
        <v>35</v>
      </c>
    </row>
    <row r="219" spans="1:9" ht="16.5" hidden="1" x14ac:dyDescent="0.25">
      <c r="A219" s="218"/>
      <c r="B219" s="210">
        <v>45582</v>
      </c>
      <c r="C219" s="211">
        <v>0.78125</v>
      </c>
      <c r="D219" s="212">
        <v>1</v>
      </c>
      <c r="E219" s="212"/>
      <c r="F219" s="212"/>
      <c r="G219" s="212">
        <v>9</v>
      </c>
      <c r="H219" s="212">
        <v>5</v>
      </c>
      <c r="I219" s="219" t="s">
        <v>91</v>
      </c>
    </row>
    <row r="220" spans="1:9" ht="16.5" hidden="1" x14ac:dyDescent="0.25">
      <c r="A220" s="218"/>
      <c r="B220" s="210">
        <v>45589</v>
      </c>
      <c r="C220" s="211">
        <v>0.78125</v>
      </c>
      <c r="D220" s="212"/>
      <c r="E220" s="212"/>
      <c r="F220" s="212">
        <v>1</v>
      </c>
      <c r="G220" s="212">
        <v>2</v>
      </c>
      <c r="H220" s="212">
        <v>2</v>
      </c>
      <c r="I220" s="219" t="s">
        <v>58</v>
      </c>
    </row>
    <row r="221" spans="1:9" ht="16.5" hidden="1" x14ac:dyDescent="0.25">
      <c r="A221" s="218"/>
      <c r="B221" s="210">
        <v>45596</v>
      </c>
      <c r="C221" s="211">
        <v>0.69791666666666663</v>
      </c>
      <c r="D221" s="212">
        <v>1</v>
      </c>
      <c r="E221" s="212"/>
      <c r="F221" s="212"/>
      <c r="G221" s="212">
        <v>7</v>
      </c>
      <c r="H221" s="212">
        <v>4</v>
      </c>
      <c r="I221" s="219" t="s">
        <v>43</v>
      </c>
    </row>
    <row r="222" spans="1:9" ht="16.5" hidden="1" x14ac:dyDescent="0.25">
      <c r="A222" s="218"/>
      <c r="B222" s="210">
        <v>45603</v>
      </c>
      <c r="C222" s="211">
        <v>0.69791666666666663</v>
      </c>
      <c r="D222" s="212"/>
      <c r="E222" s="212"/>
      <c r="F222" s="212">
        <v>1</v>
      </c>
      <c r="G222" s="212">
        <v>5</v>
      </c>
      <c r="H222" s="212">
        <v>5</v>
      </c>
      <c r="I222" s="219" t="s">
        <v>72</v>
      </c>
    </row>
    <row r="223" spans="1:9" ht="16.5" hidden="1" x14ac:dyDescent="0.25">
      <c r="A223" s="218"/>
      <c r="B223" s="210">
        <v>45610</v>
      </c>
      <c r="C223" s="211">
        <v>0.73958333333333337</v>
      </c>
      <c r="D223" s="212"/>
      <c r="E223" s="212"/>
      <c r="F223" s="212">
        <v>1</v>
      </c>
      <c r="G223" s="212">
        <v>5</v>
      </c>
      <c r="H223" s="212">
        <v>5</v>
      </c>
      <c r="I223" s="219" t="s">
        <v>35</v>
      </c>
    </row>
    <row r="224" spans="1:9" ht="16.5" hidden="1" x14ac:dyDescent="0.25">
      <c r="A224" s="218"/>
      <c r="B224" s="210">
        <v>45617</v>
      </c>
      <c r="C224" s="211">
        <v>0.69791666666666663</v>
      </c>
      <c r="D224" s="212"/>
      <c r="E224" s="212"/>
      <c r="F224" s="212">
        <v>1</v>
      </c>
      <c r="G224" s="212">
        <v>6</v>
      </c>
      <c r="H224" s="212">
        <v>6</v>
      </c>
      <c r="I224" s="219" t="s">
        <v>91</v>
      </c>
    </row>
    <row r="225" spans="1:9" ht="16.5" hidden="1" x14ac:dyDescent="0.25">
      <c r="A225" s="218"/>
      <c r="B225" s="210">
        <v>45624</v>
      </c>
      <c r="C225" s="211">
        <v>0.69791666666666663</v>
      </c>
      <c r="D225" s="212"/>
      <c r="E225" s="212">
        <v>1</v>
      </c>
      <c r="F225" s="212"/>
      <c r="G225" s="212">
        <v>4</v>
      </c>
      <c r="H225" s="212">
        <v>6</v>
      </c>
      <c r="I225" s="219" t="s">
        <v>58</v>
      </c>
    </row>
    <row r="226" spans="1:9" ht="16.5" hidden="1" x14ac:dyDescent="0.25">
      <c r="A226" s="218"/>
      <c r="B226" s="210">
        <v>45631</v>
      </c>
      <c r="C226" s="211">
        <v>0.73958333333333337</v>
      </c>
      <c r="D226" s="212"/>
      <c r="E226" s="212">
        <v>1</v>
      </c>
      <c r="F226" s="212"/>
      <c r="G226" s="212">
        <v>5</v>
      </c>
      <c r="H226" s="212">
        <v>6</v>
      </c>
      <c r="I226" s="219" t="s">
        <v>43</v>
      </c>
    </row>
    <row r="227" spans="1:9" ht="16.5" hidden="1" x14ac:dyDescent="0.25">
      <c r="A227" s="218"/>
      <c r="B227" s="210">
        <v>45638</v>
      </c>
      <c r="C227" s="211">
        <v>0.73958333333333337</v>
      </c>
      <c r="D227" s="212"/>
      <c r="E227" s="212"/>
      <c r="F227" s="212">
        <v>1</v>
      </c>
      <c r="G227" s="212">
        <v>5</v>
      </c>
      <c r="H227" s="212">
        <v>5</v>
      </c>
      <c r="I227" s="219" t="s">
        <v>72</v>
      </c>
    </row>
    <row r="228" spans="1:9" ht="16.5" hidden="1" x14ac:dyDescent="0.25">
      <c r="A228" s="218"/>
      <c r="B228" s="210">
        <v>45645</v>
      </c>
      <c r="C228" s="211">
        <v>0.78125</v>
      </c>
      <c r="D228" s="212"/>
      <c r="E228" s="212">
        <v>1</v>
      </c>
      <c r="F228" s="212"/>
      <c r="G228" s="212">
        <v>3</v>
      </c>
      <c r="H228" s="212">
        <v>4</v>
      </c>
      <c r="I228" s="219" t="s">
        <v>35</v>
      </c>
    </row>
    <row r="229" spans="1:9" ht="16.5" hidden="1" x14ac:dyDescent="0.25">
      <c r="A229" s="218"/>
      <c r="B229" s="210">
        <v>45666</v>
      </c>
      <c r="C229" s="211">
        <v>0.73958333333333337</v>
      </c>
      <c r="D229" s="212">
        <v>1</v>
      </c>
      <c r="E229" s="212"/>
      <c r="F229" s="212"/>
      <c r="G229" s="212">
        <v>4</v>
      </c>
      <c r="H229" s="212">
        <v>1</v>
      </c>
      <c r="I229" s="219" t="s">
        <v>91</v>
      </c>
    </row>
    <row r="230" spans="1:9" ht="16.5" hidden="1" x14ac:dyDescent="0.25">
      <c r="A230" s="218"/>
      <c r="B230" s="210">
        <v>45673</v>
      </c>
      <c r="C230" s="211">
        <v>0.73958333333333337</v>
      </c>
      <c r="D230" s="212"/>
      <c r="E230" s="212">
        <v>1</v>
      </c>
      <c r="F230" s="212"/>
      <c r="G230" s="212">
        <v>1</v>
      </c>
      <c r="H230" s="212">
        <v>3</v>
      </c>
      <c r="I230" s="219" t="s">
        <v>58</v>
      </c>
    </row>
    <row r="231" spans="1:9" ht="16.5" hidden="1" x14ac:dyDescent="0.25">
      <c r="A231" s="218"/>
      <c r="B231" s="210">
        <v>45680</v>
      </c>
      <c r="C231" s="211">
        <v>0.78125</v>
      </c>
      <c r="D231" s="212"/>
      <c r="E231" s="212">
        <v>1</v>
      </c>
      <c r="F231" s="212"/>
      <c r="G231" s="212">
        <v>3</v>
      </c>
      <c r="H231" s="212">
        <v>5</v>
      </c>
      <c r="I231" s="219" t="s">
        <v>43</v>
      </c>
    </row>
    <row r="232" spans="1:9" ht="16.5" hidden="1" x14ac:dyDescent="0.25">
      <c r="A232" s="218"/>
      <c r="B232" s="210">
        <v>45687</v>
      </c>
      <c r="C232" s="211">
        <v>0.78125</v>
      </c>
      <c r="D232" s="212">
        <v>1</v>
      </c>
      <c r="E232" s="212"/>
      <c r="F232" s="212"/>
      <c r="G232" s="212">
        <v>5</v>
      </c>
      <c r="H232" s="212">
        <v>4</v>
      </c>
      <c r="I232" s="219" t="s">
        <v>72</v>
      </c>
    </row>
    <row r="233" spans="1:9" ht="16.5" hidden="1" x14ac:dyDescent="0.25">
      <c r="A233" s="218"/>
      <c r="B233" s="210">
        <v>45694</v>
      </c>
      <c r="C233" s="211">
        <v>0.69791666666666663</v>
      </c>
      <c r="D233" s="212">
        <v>1</v>
      </c>
      <c r="E233" s="212"/>
      <c r="F233" s="212"/>
      <c r="G233" s="212">
        <v>10</v>
      </c>
      <c r="H233" s="212">
        <v>2</v>
      </c>
      <c r="I233" s="219" t="s">
        <v>35</v>
      </c>
    </row>
    <row r="234" spans="1:9" ht="16.5" hidden="1" x14ac:dyDescent="0.25">
      <c r="A234" s="218"/>
      <c r="B234" s="210">
        <v>45701</v>
      </c>
      <c r="C234" s="211">
        <v>0.78125</v>
      </c>
      <c r="D234" s="212">
        <v>1</v>
      </c>
      <c r="E234" s="212"/>
      <c r="F234" s="212"/>
      <c r="G234" s="212">
        <v>8</v>
      </c>
      <c r="H234" s="212">
        <v>2</v>
      </c>
      <c r="I234" s="219" t="s">
        <v>91</v>
      </c>
    </row>
    <row r="235" spans="1:9" ht="16.5" hidden="1" x14ac:dyDescent="0.25">
      <c r="A235" s="218"/>
      <c r="B235" s="210">
        <v>45708</v>
      </c>
      <c r="C235" s="211">
        <v>0.69791666666666663</v>
      </c>
      <c r="D235" s="212"/>
      <c r="E235" s="212">
        <v>1</v>
      </c>
      <c r="F235" s="212"/>
      <c r="G235" s="212">
        <v>3</v>
      </c>
      <c r="H235" s="212">
        <v>7</v>
      </c>
      <c r="I235" s="219" t="s">
        <v>58</v>
      </c>
    </row>
    <row r="236" spans="1:9" ht="17.25" hidden="1" thickBot="1" x14ac:dyDescent="0.3">
      <c r="A236" s="220"/>
      <c r="B236" s="221">
        <v>45715</v>
      </c>
      <c r="C236" s="224">
        <v>0.69791666666666663</v>
      </c>
      <c r="D236" s="222">
        <v>1</v>
      </c>
      <c r="E236" s="222"/>
      <c r="F236" s="222"/>
      <c r="G236" s="222">
        <v>11</v>
      </c>
      <c r="H236" s="222">
        <v>4</v>
      </c>
      <c r="I236" s="223" t="s">
        <v>43</v>
      </c>
    </row>
    <row r="237" spans="1:9" ht="21" thickBot="1" x14ac:dyDescent="0.3">
      <c r="A237" s="88" t="s">
        <v>89</v>
      </c>
      <c r="B237" s="89" t="s">
        <v>90</v>
      </c>
      <c r="C237" s="23" t="s">
        <v>30</v>
      </c>
      <c r="D237" s="30">
        <f>SUM(D214:D236)</f>
        <v>11</v>
      </c>
      <c r="E237" s="30">
        <f>SUM(E214:E236)</f>
        <v>7</v>
      </c>
      <c r="F237" s="30">
        <f>SUM(F214:F236)</f>
        <v>5</v>
      </c>
      <c r="G237" s="30">
        <f>SUM(G214:G236)</f>
        <v>126</v>
      </c>
      <c r="H237" s="30">
        <f>SUM(H214:H236)</f>
        <v>95</v>
      </c>
      <c r="I237" s="25">
        <f>SUM(D237)/SUM(E237+D237)</f>
        <v>0.61111111111111116</v>
      </c>
    </row>
    <row r="238" spans="1:9" ht="21" thickBot="1" x14ac:dyDescent="0.3">
      <c r="A238" s="38"/>
      <c r="B238" s="39"/>
      <c r="C238" s="40"/>
      <c r="D238" s="41" t="s">
        <v>0</v>
      </c>
      <c r="E238" s="41" t="s">
        <v>1</v>
      </c>
      <c r="F238" s="41" t="s">
        <v>2</v>
      </c>
      <c r="G238" s="41" t="s">
        <v>3</v>
      </c>
      <c r="H238" s="41" t="s">
        <v>4</v>
      </c>
      <c r="I238" s="42" t="s">
        <v>16</v>
      </c>
    </row>
    <row r="239" spans="1:9" ht="20.25" x14ac:dyDescent="0.25">
      <c r="A239" s="179" t="s">
        <v>8</v>
      </c>
      <c r="B239" s="181" t="s">
        <v>51</v>
      </c>
      <c r="C239" s="43" t="s">
        <v>30</v>
      </c>
      <c r="D239" s="75">
        <f>SUM(D168+D144+D120+D96+D73+D49+D25+D189+D213+D237)</f>
        <v>103</v>
      </c>
      <c r="E239" s="75">
        <f>SUM(E168+E144+E120+E96+E73+E49+E25+E189+E213+E237)</f>
        <v>97</v>
      </c>
      <c r="F239" s="75">
        <f>SUM(F168+F144+F120+F96+F73+F49+F25+F189+F213+F237)</f>
        <v>26</v>
      </c>
      <c r="G239" s="75">
        <f>SUM(G168+G144+G120+G96+G73+G49+G25+G189+G213+G237)</f>
        <v>1176</v>
      </c>
      <c r="H239" s="75">
        <f>SUM(H168+H144+H120+H96+H73+H49+H25+H189+H213+H237)</f>
        <v>1075</v>
      </c>
      <c r="I239" s="45">
        <f>SUM(D239)/SUM(E239+D239)</f>
        <v>0.51500000000000001</v>
      </c>
    </row>
    <row r="240" spans="1:9" ht="21" thickBot="1" x14ac:dyDescent="0.3">
      <c r="A240" s="194"/>
      <c r="B240" s="195"/>
      <c r="C240" s="46" t="s">
        <v>49</v>
      </c>
      <c r="D240" s="47">
        <f>SUM(D239/10)</f>
        <v>10.3</v>
      </c>
      <c r="E240" s="47">
        <f>SUM(E239/10)</f>
        <v>9.6999999999999993</v>
      </c>
      <c r="F240" s="47">
        <f>SUM(F239/10)</f>
        <v>2.6</v>
      </c>
      <c r="G240" s="47">
        <f>SUM(G239/10)</f>
        <v>117.6</v>
      </c>
      <c r="H240" s="47">
        <f>SUM(H239/10)</f>
        <v>107.5</v>
      </c>
      <c r="I240" s="48">
        <f>SUM(D240)/SUM(E240+D240)</f>
        <v>0.51500000000000001</v>
      </c>
    </row>
    <row r="241" spans="1:9" ht="21" thickBot="1" x14ac:dyDescent="0.3">
      <c r="A241" s="38"/>
      <c r="B241" s="39"/>
      <c r="C241" s="40" t="s">
        <v>16</v>
      </c>
      <c r="D241" s="41" t="s">
        <v>0</v>
      </c>
      <c r="E241" s="41" t="s">
        <v>1</v>
      </c>
      <c r="F241" s="41" t="s">
        <v>2</v>
      </c>
      <c r="G241" s="41" t="s">
        <v>3</v>
      </c>
      <c r="H241" s="41" t="s">
        <v>4</v>
      </c>
      <c r="I241" s="42" t="s">
        <v>23</v>
      </c>
    </row>
    <row r="242" spans="1:9" ht="16.5" x14ac:dyDescent="0.25">
      <c r="A242" s="176" t="s">
        <v>8</v>
      </c>
      <c r="B242" s="173" t="s">
        <v>60</v>
      </c>
      <c r="C242" s="142">
        <f>SUM(D242/SUM(D242:E242))</f>
        <v>0.55555555555555558</v>
      </c>
      <c r="D242" s="143">
        <f>SUM(D169+D174+D179+D184+D190+D195+D200+D205+D210)</f>
        <v>5</v>
      </c>
      <c r="E242" s="143">
        <f>SUM(E169+E174+E179+E184+E190+E195+E200+E205+E210)</f>
        <v>4</v>
      </c>
      <c r="F242" s="143">
        <f>SUM(F169+F174+F179+F184+F190+F195+F200+F205+F210)</f>
        <v>0</v>
      </c>
      <c r="G242" s="143">
        <f>SUM(G169+G174+G179+G184+G190+G195+G200+G205+G210)</f>
        <v>48</v>
      </c>
      <c r="H242" s="143">
        <f>SUM(H169+H174+H179+H184+H190+H195+H200+H205+H210)</f>
        <v>45</v>
      </c>
      <c r="I242" s="144" t="s">
        <v>71</v>
      </c>
    </row>
    <row r="243" spans="1:9" ht="16.5" customHeight="1" x14ac:dyDescent="0.25">
      <c r="A243" s="177"/>
      <c r="B243" s="174"/>
      <c r="C243" s="65">
        <f>SUM(D243/SUM(D243:E243))</f>
        <v>0.52173913043478259</v>
      </c>
      <c r="D243" s="13">
        <f>SUM(D4+D9+D14+D19+D24+D28+D33+D38+D42+D47+D52+D57+D62+D67+D72+D76+D81+D86+D90+D95+D99+D104+D109+D114+D119)</f>
        <v>12</v>
      </c>
      <c r="E243" s="13">
        <f>SUM(E4+E9+E14+E19+E24+E28+E33+E38+E42+E47+E52+E57+E62+E67+E72+E76+E81+E86+E90+E95+E99+E104+E109+E114+E119)</f>
        <v>11</v>
      </c>
      <c r="F243" s="13">
        <f>SUM(F4+F9+F14+F19+F24+F28+F33+F38+F42+F47+F52+F57+F62+F67+F72+F76+F81+F86+F90+F95+F99+F104+F109+F114+F119)</f>
        <v>2</v>
      </c>
      <c r="G243" s="13">
        <f>SUM(G4+G9+G14+G19+G24+G28+G33+G38+G42+G47+G52+G57+G62+G67+G72+G76+G81+G86+G90+G95+G99+G104+G109+G114+G119)</f>
        <v>137</v>
      </c>
      <c r="H243" s="13">
        <f>SUM(H4+H9+H14+H19+H24+H28+H33+H38+H42+H47+H52+H57+H62+H67+H72+H76+H81+H86+H90+H95+H99+H104+H109+H114+H119)</f>
        <v>124</v>
      </c>
      <c r="I243" s="15" t="s">
        <v>28</v>
      </c>
    </row>
    <row r="244" spans="1:9" ht="16.5" customHeight="1" x14ac:dyDescent="0.25">
      <c r="A244" s="177"/>
      <c r="B244" s="174"/>
      <c r="C244" s="65">
        <f t="shared" ref="C244:C256" si="0">SUM(D244/SUM(D244:E244))</f>
        <v>0.625</v>
      </c>
      <c r="D244" s="13">
        <f>SUM(D74+D79+D84+D88+D93+D97+D102+D107+D112+D117+D121+D126+D131+D136+D141+D145+D150+D155+D160+D165)</f>
        <v>10</v>
      </c>
      <c r="E244" s="13">
        <f>SUM(E74+E79+E84+E88+E93+E97+E102+E107+E112+E117+E121+E126+E131+E136+E141+E145+E150+E155+E160+E165)</f>
        <v>6</v>
      </c>
      <c r="F244" s="14">
        <f>SUM(F74+F79+F84+F88+F93+F97+F102+F107+F112+F117+F121+F126+F131+F136+F141+F145+F150+F155+F160+F165)</f>
        <v>4</v>
      </c>
      <c r="G244" s="14">
        <f>SUM(G74+G79+G84+G88+G93+G97+G102+G107+G112+G117+G121+G126+G131+G136+G141+G145+G150+G155+G160+G165)</f>
        <v>118</v>
      </c>
      <c r="H244" s="14">
        <f>SUM(H74+H79+H84+H88+H93+H97+H102+H107+H112+H117+H121+H126+H131+H136+H141+H145+H150+H155+H160+H165)</f>
        <v>95</v>
      </c>
      <c r="I244" s="15" t="s">
        <v>39</v>
      </c>
    </row>
    <row r="245" spans="1:9" ht="16.5" customHeight="1" x14ac:dyDescent="0.25">
      <c r="A245" s="177"/>
      <c r="B245" s="174"/>
      <c r="C245" s="65">
        <f t="shared" si="0"/>
        <v>0.42857142857142855</v>
      </c>
      <c r="D245" s="13">
        <f>SUM(D3+D8+D13+D18+D23+D27+D32+D37+D41+D46+D51+D56+D61+D66+D71)</f>
        <v>6</v>
      </c>
      <c r="E245" s="13">
        <f>SUM(E3+E8+E13+E18+E23+E27+E32+E37+E41+E46+E51+E56+E61+E66+E71)</f>
        <v>8</v>
      </c>
      <c r="F245" s="13">
        <f>SUM(F3+F8+F13+F18+F23+F27+F32+F37+F41+F46+F51+F56+F61+F66+F71)</f>
        <v>1</v>
      </c>
      <c r="G245" s="13">
        <f>SUM(G3+G8+G13+G18+G23+G27+G32+G37+G41+G46+G51+G56+G61+G66+G71)</f>
        <v>50</v>
      </c>
      <c r="H245" s="13">
        <f>SUM(H3+H8+H13+H18+H23+H27+H32+H37+H41+H46+H51+H56+H61+H66+H71)</f>
        <v>66</v>
      </c>
      <c r="I245" s="15" t="s">
        <v>25</v>
      </c>
    </row>
    <row r="246" spans="1:9" ht="16.5" customHeight="1" x14ac:dyDescent="0.25">
      <c r="A246" s="177"/>
      <c r="B246" s="174"/>
      <c r="C246" s="65">
        <f t="shared" si="0"/>
        <v>0.33333333333333331</v>
      </c>
      <c r="D246" s="130">
        <f>SUM(D6+D11+D16+D21+D30+D35+D39+D44+D54+D59+D64+D69+D78+D83+D87+D92+D101+D106+D111+D116+D218+D223+D228+D233)</f>
        <v>6</v>
      </c>
      <c r="E246" s="130">
        <f>SUM(E6+E11+E16+E21+E30+E35+E39+E44+E54+E59+E64+E69+E78+E83+E87+E92+E101+E106+E111+E116+E218+E223+E228+E233)</f>
        <v>12</v>
      </c>
      <c r="F246" s="130">
        <f>SUM(F6+F11+F16+F21+F30+F35+F39+F44+F54+F59+F64+F69+F78+F83+F87+F92+F101+F106+F111+F116+F218+F223+F228+F233)</f>
        <v>6</v>
      </c>
      <c r="G246" s="130">
        <f>SUM(G6+G11+G16+G21+G30+G35+G39+G44+G54+G59+G64+G69+G78+G83+G87+G92+G101+G106+G111+G116+G218+G223+G228+G233)</f>
        <v>104</v>
      </c>
      <c r="H246" s="130">
        <f>SUM(H6+H11+H16+H21+H30+H35+H39+H44+H54+H59+H64+H69+H78+H83+H87+H92+H101+H106+H111+H116+H218+H223+H228+H233)</f>
        <v>114</v>
      </c>
      <c r="I246" s="15" t="s">
        <v>35</v>
      </c>
    </row>
    <row r="247" spans="1:9" ht="16.5" customHeight="1" x14ac:dyDescent="0.25">
      <c r="A247" s="177"/>
      <c r="B247" s="174"/>
      <c r="C247" s="65">
        <f t="shared" si="0"/>
        <v>0.5714285714285714</v>
      </c>
      <c r="D247" s="13">
        <f>SUM(D125+D130+D135+D140+D149+D154+D159+D164)</f>
        <v>4</v>
      </c>
      <c r="E247" s="13">
        <f>SUM(E125+E130+E135+E140+E149+E154+E159+E164)</f>
        <v>3</v>
      </c>
      <c r="F247" s="13">
        <f>SUM(F125+F130+F135+F140+F149+F154+F159+F164)</f>
        <v>1</v>
      </c>
      <c r="G247" s="13">
        <f>SUM(G125+G130+G135+G140+G149+G154+G159+G164)</f>
        <v>47</v>
      </c>
      <c r="H247" s="13">
        <f>SUM(H125+H130+H135+H140+H149+H154+H159+H164)</f>
        <v>38</v>
      </c>
      <c r="I247" s="15" t="s">
        <v>45</v>
      </c>
    </row>
    <row r="248" spans="1:9" ht="16.5" customHeight="1" x14ac:dyDescent="0.25">
      <c r="A248" s="177"/>
      <c r="B248" s="174"/>
      <c r="C248" s="65">
        <f t="shared" si="0"/>
        <v>0.875</v>
      </c>
      <c r="D248" s="130">
        <f>SUM(D173+D178+D183+D188+D194+D199+D204+D209)</f>
        <v>7</v>
      </c>
      <c r="E248" s="130">
        <f>SUM(E173+E178+E183+E188+E194+E199+E204+E209)</f>
        <v>1</v>
      </c>
      <c r="F248" s="130">
        <f>SUM(F173+F178+F183+F188+F194+F199+F204+F209)</f>
        <v>0</v>
      </c>
      <c r="G248" s="130">
        <f>SUM(G173+G178+G183+G188+G194+G199+G204+G209)</f>
        <v>60</v>
      </c>
      <c r="H248" s="130">
        <f>SUM(H173+H178+H183+H188+H194+H199+H204+H209)</f>
        <v>32</v>
      </c>
      <c r="I248" s="15" t="s">
        <v>70</v>
      </c>
    </row>
    <row r="249" spans="1:9" ht="16.5" customHeight="1" x14ac:dyDescent="0.25">
      <c r="A249" s="177"/>
      <c r="B249" s="174"/>
      <c r="C249" s="65">
        <f t="shared" si="0"/>
        <v>0.625</v>
      </c>
      <c r="D249" s="13">
        <f>SUM(D124+D129+D134+D139+D148+D153+D158+D163)</f>
        <v>5</v>
      </c>
      <c r="E249" s="13">
        <f>SUM(E124+E129+E134+E139+E148+E153+E158+E163)</f>
        <v>3</v>
      </c>
      <c r="F249" s="13">
        <f>SUM(F124+F129+F134+F139+F148+F153+F158+F163)</f>
        <v>0</v>
      </c>
      <c r="G249" s="13">
        <f>SUM(G124+G129+G134+G139+G148+G153+G158+G163)</f>
        <v>50</v>
      </c>
      <c r="H249" s="13">
        <f>SUM(H124+H129+H134+H139+H148+H153+H158+H163)</f>
        <v>45</v>
      </c>
      <c r="I249" s="15" t="s">
        <v>44</v>
      </c>
    </row>
    <row r="250" spans="1:9" ht="16.5" customHeight="1" x14ac:dyDescent="0.25">
      <c r="A250" s="177"/>
      <c r="B250" s="174"/>
      <c r="C250" s="65">
        <f t="shared" si="0"/>
        <v>0.375</v>
      </c>
      <c r="D250" s="130">
        <f>SUM(D123+D128+D133+D138+D143+D147+D152+D157+D162+D167+D171+D176+D181+D186+D192+D197+D202+D207+D212+D216+D221+D226+D231+D236)</f>
        <v>9</v>
      </c>
      <c r="E250" s="130">
        <f>SUM(E123+E128+E133+E138+E143+E147+E152+E157+E162+E167+E171+E176+E181+E186+E192+E197+E202+E207+E212+E216+E221+E226+E231+E236)</f>
        <v>15</v>
      </c>
      <c r="F250" s="130">
        <f>SUM(F123+F128+F133+F138+F143+F147+F152+F157+F162+F167+F171+F176+F181+F186+F192+F197+F202+F207+F212+F216+F221+F226+F231+F236)</f>
        <v>0</v>
      </c>
      <c r="G250" s="130">
        <f>SUM(G123+G128+G133+G138+G143+G147+G152+G157+G162+G167+G171+G176+G181+G186+G192+G197+G202+G207+G212+G216+G221+G226+G231+G236)</f>
        <v>122</v>
      </c>
      <c r="H250" s="130">
        <f>SUM(H123+H128+H133+H138+H143+H147+H152+H157+H162+H167+H171+H176+H181+H186+H192+H197+H202+H207+H212+H216+H221+H226+H231+H236)</f>
        <v>124</v>
      </c>
      <c r="I250" s="15" t="s">
        <v>43</v>
      </c>
    </row>
    <row r="251" spans="1:9" ht="16.5" customHeight="1" x14ac:dyDescent="0.25">
      <c r="A251" s="177"/>
      <c r="B251" s="174"/>
      <c r="C251" s="65">
        <f t="shared" si="0"/>
        <v>1</v>
      </c>
      <c r="D251" s="130">
        <f>SUM(D214+D219+D224+D229+D234)</f>
        <v>4</v>
      </c>
      <c r="E251" s="130">
        <f>SUM(E214+E219+E224+E229+E234)</f>
        <v>0</v>
      </c>
      <c r="F251" s="130">
        <f>SUM(F214+F219+F224+F229+F234)</f>
        <v>1</v>
      </c>
      <c r="G251" s="130">
        <f>SUM(G214+G219+G224+G229+G234)</f>
        <v>36</v>
      </c>
      <c r="H251" s="130">
        <f>SUM(H214+H219+H224+H229+H234)</f>
        <v>17</v>
      </c>
      <c r="I251" s="15" t="s">
        <v>91</v>
      </c>
    </row>
    <row r="252" spans="1:9" ht="16.5" customHeight="1" x14ac:dyDescent="0.25">
      <c r="A252" s="177"/>
      <c r="B252" s="174"/>
      <c r="C252" s="65">
        <f t="shared" si="0"/>
        <v>0.52</v>
      </c>
      <c r="D252" s="130">
        <f>SUM(D2+D7+D12+D17+D22+D26+D31+D36+D40+D45+D50+D55+D60+D65+D70+D170+D175+D180+D185+D191+D196+D201+D206+D211+D215+D220+D225+D230+D235)</f>
        <v>13</v>
      </c>
      <c r="E252" s="130">
        <f>SUM(E2+E7+E12+E17+E22+E26+E31+E36+E40+E45+E50+E55+E60+E65+E70+E170+E175+E180+E185+E191+E196+E201+E206+E211+E215+E220+E225+E230+E235)</f>
        <v>12</v>
      </c>
      <c r="F252" s="130">
        <f>SUM(F2+F7+F12+F17+F22+F26+F31+F36+F40+F45+F50+F55+F60+F65+F70+F170+F175+F180+F185+F191+F196+F201+F206+F211+F215+F220+F225+F230+F235)</f>
        <v>4</v>
      </c>
      <c r="G252" s="130">
        <f>SUM(G2+G7+G12+G17+G22+G26+G31+G36+G40+G45+G50+G55+G60+G65+G70+G170+G175+G180+G185+G191+G196+G201+G206+G211+G215+G220+G225+G230+G235)</f>
        <v>144</v>
      </c>
      <c r="H252" s="130">
        <f>SUM(H2+H7+H12+H17+H22+H26+H31+H36+H40+H45+H50+H55+H60+H65+H70+H170+H175+H180+H185+H191+H196+H201+H206+H211+H215+H220+H225+H230+H235)</f>
        <v>139</v>
      </c>
      <c r="I252" s="15" t="s">
        <v>58</v>
      </c>
    </row>
    <row r="253" spans="1:9" ht="16.5" customHeight="1" x14ac:dyDescent="0.25">
      <c r="A253" s="177"/>
      <c r="B253" s="174"/>
      <c r="C253" s="65">
        <f t="shared" si="0"/>
        <v>0.33333333333333331</v>
      </c>
      <c r="D253" s="13">
        <f>SUM(D75+D80+D85+D89+D94+D98+D103+D108+D113+D118+D122+D127+D132+D137+D142+D146+D151+D156+D161+D166)</f>
        <v>6</v>
      </c>
      <c r="E253" s="13">
        <f>SUM(E75+E80+E85+E89+E94+E98+E103+E108+E113+E118+E122+E127+E132+E137+E142+E146+E151+E156+E161+E166)</f>
        <v>12</v>
      </c>
      <c r="F253" s="13">
        <f>SUM(F75+F80+F85+F89+F94+F98+F103+F108+F113+F118+F122+F127+F132+F137+F142+F146+F151+F156+F161+F166)</f>
        <v>2</v>
      </c>
      <c r="G253" s="13">
        <f>SUM(G75+G80+G85+G89+G94+G98+G103+G108+G113+G118+G122+G127+G132+G137+G142+G146+G151+G156+G161+G166)</f>
        <v>83</v>
      </c>
      <c r="H253" s="13">
        <f>SUM(H75+H80+H85+H89+H94+H98+H103+H108+H113+H118+H122+H127+H132+H137+H142+H146+H151+H156+H161+H166)</f>
        <v>98</v>
      </c>
      <c r="I253" s="15" t="s">
        <v>59</v>
      </c>
    </row>
    <row r="254" spans="1:9" ht="16.5" customHeight="1" x14ac:dyDescent="0.25">
      <c r="A254" s="177"/>
      <c r="B254" s="174"/>
      <c r="C254" s="65">
        <f t="shared" si="0"/>
        <v>0.66666666666666663</v>
      </c>
      <c r="D254" s="130">
        <f>SUM(D172+D177+D182+D187+D193+D198+D203+D208+D217+D222+D227+D232)</f>
        <v>6</v>
      </c>
      <c r="E254" s="130">
        <f>SUM(E172+E177+E182+E187+E193+E198+E203+E208+E217+E222+E227+E232)</f>
        <v>3</v>
      </c>
      <c r="F254" s="130">
        <f>SUM(F172+F177+F182+F187+F193+F198+F203+F208+F217+F222+F227+F232)</f>
        <v>3</v>
      </c>
      <c r="G254" s="130">
        <f>SUM(G172+G177+G182+G187+G193+G198+G203+G208+G217+G222+G227+G232)</f>
        <v>70</v>
      </c>
      <c r="H254" s="130">
        <f>SUM(H172+H177+H182+H187+H193+H198+H203+H208+H217+H222+H227+H232)</f>
        <v>55</v>
      </c>
      <c r="I254" s="15" t="s">
        <v>72</v>
      </c>
    </row>
    <row r="255" spans="1:9" ht="16.5" customHeight="1" x14ac:dyDescent="0.25">
      <c r="A255" s="177"/>
      <c r="B255" s="174"/>
      <c r="C255" s="65">
        <f t="shared" si="0"/>
        <v>0.54545454545454541</v>
      </c>
      <c r="D255" s="13">
        <f>SUM(D5+D10+D15+D20+D29+D34+D43+D48+D53+D58+D63+D68)</f>
        <v>6</v>
      </c>
      <c r="E255" s="13">
        <f>SUM(E5+E10+E15+E20+E29+E34+E43+E48+E53+E58+E63+E68)</f>
        <v>5</v>
      </c>
      <c r="F255" s="13">
        <f>SUM(F5+F10+F15+F20+F29+F34+F43+F48+F53+F58+F63+F68)</f>
        <v>1</v>
      </c>
      <c r="G255" s="13">
        <f>SUM(G5+G10+G15+G20+G29+G34+G43+G48+G53+G58+G63+G68)</f>
        <v>70</v>
      </c>
      <c r="H255" s="13">
        <f>SUM(H5+H10+H15+H20+H29+H34+H43+H48+H53+H58+H63+H68)</f>
        <v>54</v>
      </c>
      <c r="I255" s="15" t="s">
        <v>26</v>
      </c>
    </row>
    <row r="256" spans="1:9" ht="16.5" customHeight="1" thickBot="1" x14ac:dyDescent="0.3">
      <c r="A256" s="178"/>
      <c r="B256" s="175"/>
      <c r="C256" s="69">
        <f t="shared" si="0"/>
        <v>0.66666666666666663</v>
      </c>
      <c r="D256" s="18">
        <f>SUM(D77+D82+D91+D100+D105+D110+D115)</f>
        <v>4</v>
      </c>
      <c r="E256" s="18">
        <f>SUM(E77+E82+E91+E100+E105+E110+E115)</f>
        <v>2</v>
      </c>
      <c r="F256" s="18">
        <f>SUM(F77+F82+F91+F100+F105+F110+F115)</f>
        <v>1</v>
      </c>
      <c r="G256" s="18">
        <f>SUM(G77+G82+G91+G100+G105+G110+G115)</f>
        <v>37</v>
      </c>
      <c r="H256" s="18">
        <f>SUM(H77+H82+H91+H100+H105+H110+H115)</f>
        <v>29</v>
      </c>
      <c r="I256" s="20" t="s">
        <v>40</v>
      </c>
    </row>
    <row r="257" spans="1:9" ht="21" thickBot="1" x14ac:dyDescent="0.3">
      <c r="A257" s="38"/>
      <c r="B257" s="39"/>
      <c r="C257" s="40" t="s">
        <v>21</v>
      </c>
      <c r="D257" s="41" t="s">
        <v>0</v>
      </c>
      <c r="E257" s="41" t="s">
        <v>1</v>
      </c>
      <c r="F257" s="41" t="s">
        <v>2</v>
      </c>
      <c r="G257" s="41" t="s">
        <v>3</v>
      </c>
      <c r="H257" s="41" t="s">
        <v>4</v>
      </c>
      <c r="I257" s="42" t="s">
        <v>16</v>
      </c>
    </row>
    <row r="258" spans="1:9" ht="16.5" x14ac:dyDescent="0.25">
      <c r="A258" s="176" t="s">
        <v>8</v>
      </c>
      <c r="B258" s="173" t="s">
        <v>61</v>
      </c>
      <c r="C258" s="8">
        <v>0.69791666666666663</v>
      </c>
      <c r="D258" s="133">
        <f>SUM(D6+D9+D10+D12+D13+D21+D23+D24+D30+D33+D34+D36+D37+D44+D46+D47+D54+D57+D58+D60+D61+D69+D71+D72+D78+D81+D82+D84+D85+D92+D94+D95+D104+D105+D107+D108+D116+D118+D119+D128+D129+D131+D132+D140+D142+D143+D152+D153+D155+D156+D164+D166+D167+D176+D177+D179+D180+D188+D197+D198+D200+D201+D209+D211+D212+D216+D221+D222+D224+D225+D233+D236)</f>
        <v>36</v>
      </c>
      <c r="E258" s="133">
        <f>SUM(E6+E9+E10+E12+E13+E21+E23+E24+E30+E33+E34+E36+E37+E44+E46+E47+E54+E57+E58+E60+E61+E69+E71+E72+E78+E81+E82+E84+E85+E92+E94+E95+E104+E105+E107+E108+E116+E118+E119+E128+E129+E131+E132+E140+E142+E143+E152+E153+E155+E156+E164+E166+E167+E176+E177+E179+E180+E188+E197+E198+E200+E201+E209+E211+E212+E216+E221+E222+E224+E225+E233+E236)</f>
        <v>29</v>
      </c>
      <c r="F258" s="133">
        <f>SUM(F6+F9+F10+F12+F13+F21+F23+F24+F30+F33+F34+F36+F37+F44+F46+F47+F54+F57+F58+F60+F61+F69+F71+F72+F78+F81+F82+F84+F85+F92+F94+F95+F104+F105+F107+F108+F116+F118+F119+F128+F129+F131+F132+F140+F142+F143+F152+F153+F155+F156+F164+F166+F167+F176+F177+F179+F180+F188+F197+F198+F200+F201+F209+F211+F212+F216+F221+F222+F224+F225+F233+F236)</f>
        <v>7</v>
      </c>
      <c r="G258" s="133">
        <f>SUM(G6+G9+G10+G12+G13+G21+G23+G24+G30+G33+G34+G36+G37+G44+G46+G47+G54+G57+G58+G60+G61+G69+G71+G72+G78+G81+G82+G84+G85+G92+G94+G95+G104+G105+G107+G108+G116+G118+G119+G128+G129+G131+G132+G140+G142+G143+G152+G153+G155+G156+G164+G166+G167+G176+G177+G179+G180+G188+G197+G198+G200+G201+G209+G211+G212+G216+G221+G222+G224+G225+G233+G236)</f>
        <v>375</v>
      </c>
      <c r="H258" s="133">
        <f>SUM(H6+H9+H10+H12+H13+H21+H23+H24+H30+H33+H34+H36+H37+H44+H46+H47+H54+H57+H58+H60+H61+H69+H71+H72+H78+H81+H82+H84+H85+H92+H94+H95+H104+H105+H107+H108+H116+H118+H119+H128+H129+H131+H132+H140+H142+H143+H152+H153+H155+H156+H164+H166+H167+H176+H177+H179+H180+H188+H197+H198+H200+H201+H209+H211+H212+H216+H221+H222+H224+H225+H233+H236)</f>
        <v>333</v>
      </c>
      <c r="I258" s="66">
        <f>SUM(D258/SUM(D258:E258))</f>
        <v>0.55384615384615388</v>
      </c>
    </row>
    <row r="259" spans="1:9" ht="16.5" x14ac:dyDescent="0.25">
      <c r="A259" s="177"/>
      <c r="B259" s="174"/>
      <c r="C259" s="12">
        <v>0.73958333333333337</v>
      </c>
      <c r="D259" s="130">
        <f>SUM(D2+D3+D11+D14+D15+D17+D18+D26+D27+D35+D38+D40+D41+D48+D50+D51+D59+D62+D63+D65+D66+D74+D75+D83+D86+D88+D89+D97+D98+D101+D106+D109+D110+D112+D113+D121+D122+D125+D130+D133+D134+D136+D137+D145+D146+D149+D154+D157+D158+D160+D161+D169+D170+D173+D178+D181+D182+D184+D185+D190+D191+D194+D199+D202+D203+D205+D206+D214+D215+D218+D223+D226+D227+D229+D230)</f>
        <v>29</v>
      </c>
      <c r="E259" s="130">
        <f>SUM(E2+E3+E11+E14+E15+E17+E18+E26+E27+E35+E38+E40+E41+E48+E50+E51+E59+E62+E63+E65+E66+E74+E75+E83+E86+E88+E89+E97+E98+E101+E106+E109+E110+E112+E113+E121+E122+E125+E130+E133+E134+E136+E137+E145+E146+E149+E154+E157+E158+E160+E161+E169+E170+E173+E178+E181+E182+E184+E185+E190+E191+E194+E199+E202+E203+E205+E206+E214+E215+E218+E223+E226+E227+E229+E230)</f>
        <v>36</v>
      </c>
      <c r="F259" s="130">
        <f>SUM(F2+F3+F11+F14+F15+F17+F18+F26+F27+F35+F38+F40+F41+F48+F50+F51+F59+F62+F63+F65+F66+F74+F75+F83+F86+F88+F89+F97+F98+F101+F106+F109+F110+F112+F113+F121+F122+F125+F130+F133+F134+F136+F137+F145+F146+F149+F154+F157+F158+F160+F161+F169+F170+F173+F178+F181+F182+F184+F185+F190+F191+F194+F199+F202+F203+F205+F206+F214+F215+F218+F223+F226+F227+F229+F230)</f>
        <v>10</v>
      </c>
      <c r="G259" s="130">
        <f>SUM(G2+G3+G11+G14+G15+G17+G18+G26+G27+G35+G38+G40+G41+G48+G50+G51+G59+G62+G63+G65+G66+G74+G75+G83+G86+G88+G89+G97+G98+G101+G106+G109+G110+G112+G113+G121+G122+G125+G130+G133+G134+G136+G137+G145+G146+G149+G154+G157+G158+G160+G161+G169+G170+G173+G178+G181+G182+G184+G185+G190+G191+G194+G199+G202+G203+G205+G206+G214+G215+G218+G223+G226+G227+G229+G230)</f>
        <v>390</v>
      </c>
      <c r="H259" s="130">
        <f>SUM(H2+H3+H11+H14+H15+H17+H18+H26+H27+H35+H38+H40+H41+H48+H50+H51+H59+H62+H63+H65+H66+H74+H75+H83+H86+H88+H89+H97+H98+H101+H106+H109+H110+H112+H113+H121+H122+H125+H130+H133+H134+H136+H137+H145+H146+H149+H154+H157+H158+H160+H161+H169+H170+H173+H178+H181+H182+H184+H185+H190+H191+H194+H199+H202+H203+H205+H206+H214+H215+H218+H223+H226+H227+H229+H230)</f>
        <v>384</v>
      </c>
      <c r="I259" s="67">
        <f>SUM(D259/SUM(D259:E259))</f>
        <v>0.44615384615384618</v>
      </c>
    </row>
    <row r="260" spans="1:9" ht="17.25" thickBot="1" x14ac:dyDescent="0.3">
      <c r="A260" s="178"/>
      <c r="B260" s="175"/>
      <c r="C260" s="17">
        <v>0.78125</v>
      </c>
      <c r="D260" s="134">
        <f>SUM(D4+D5+D7+D8+D16+D19+D20+D22+D28+D29+D31+D32+D39+D42+D43+D45+D52+D53+D55+D56+D64+D67+D68+D70+D76+D77+D79+D80+D87+D90+D91+D93+D99+D100+D102+D103+D111+D114+D115+D123+D117+D124+D126+D127+D135+D138+D139+D141+D147+D148+D150+D151+D159+D162+D163+D165+D171+D174+D175+D183+D186+D187+D192+D193+D195+D196+D204+D207+D208+D210+D217+D219+D220+D228+D231+D232+D234)</f>
        <v>37</v>
      </c>
      <c r="E260" s="134">
        <f>SUM(E4+E5+E7+E8+E16+E19+E20+E22+E28+E29+E31+E32+E39+E42+E43+E45+E52+E53+E55+E56+E64+E67+E68+E70+E76+E77+E79+E80+E87+E90+E91+E93+E99+E100+E102+E103+E111+E114+E115+E123+E117+E124+E126+E127+E135+E138+E139+E141+E147+E148+E150+E151+E159+E162+E163+E165+E171+E174+E175+E183+E186+E187+E192+E193+E195+E196+E204+E207+E208+E210+E217+E219+E220+E228+E231+E232+E234)</f>
        <v>31</v>
      </c>
      <c r="F260" s="134">
        <f>SUM(F4+F5+F7+F8+F16+F19+F20+F22+F28+F29+F31+F32+F39+F42+F43+F45+F52+F53+F55+F56+F64+F67+F68+F70+F76+F77+F79+F80+F87+F90+F91+F93+F99+F100+F102+F103+F111+F114+F115+F123+F117+F124+F126+F127+F135+F138+F139+F141+F147+F148+F150+F151+F159+F162+F163+F165+F171+F174+F175+F183+F186+F187+F192+F193+F195+F196+F204+F207+F208+F210+F217+F219+F220+F228+F231+F232+F234)</f>
        <v>9</v>
      </c>
      <c r="G260" s="134">
        <f>SUM(G4+G5+G7+G8+G16+G19+G20+G22+G28+G29+G31+G32+G39+G42+G43+G45+G52+G53+G55+G56+G64+G67+G68+G70+G76+G77+G79+G80+G87+G90+G91+G93+G99+G100+G102+G103+G111+G114+G115+G123+G117+G124+G126+G127+G135+G138+G139+G141+G147+G148+G150+G151+G159+G162+G163+G165+G171+G174+G175+G183+G186+G187+G192+G193+G195+G196+G204+G207+G208+G210+G217+G219+G220+G228+G231+G232+G234)</f>
        <v>398</v>
      </c>
      <c r="H260" s="134">
        <f>SUM(H4+H5+H7+H8+H16+H19+H20+H22+H28+H29+H31+H32+H39+H42+H43+H45+H52+H53+H55+H56+H64+H67+H68+H70+H76+H77+H79+H80+H87+H90+H91+H93+H99+H100+H102+H103+H111+H114+H115+H123+H117+H124+H126+H127+H135+H138+H139+H141+H147+H148+H150+H151+H159+H162+H163+H165+H171+H174+H175+H183+H186+H187+H192+H193+H195+H196+H204+H207+H208+H210+H217+H219+H220+H228+H231+H232+H234)</f>
        <v>345</v>
      </c>
      <c r="I260" s="68">
        <f>SUM(D260/SUM(D260:E260))</f>
        <v>0.54411764705882348</v>
      </c>
    </row>
  </sheetData>
  <autoFilter ref="A1:I260" xr:uid="{00000000-0009-0000-0000-000002000000}"/>
  <mergeCells count="16">
    <mergeCell ref="B258:B260"/>
    <mergeCell ref="A258:A260"/>
    <mergeCell ref="A239:A240"/>
    <mergeCell ref="B239:B240"/>
    <mergeCell ref="A2:A24"/>
    <mergeCell ref="A26:A48"/>
    <mergeCell ref="A50:A72"/>
    <mergeCell ref="A74:A95"/>
    <mergeCell ref="A97:A119"/>
    <mergeCell ref="A169:A188"/>
    <mergeCell ref="A242:A256"/>
    <mergeCell ref="B242:B256"/>
    <mergeCell ref="A145:A167"/>
    <mergeCell ref="A121:A143"/>
    <mergeCell ref="A190:A212"/>
    <mergeCell ref="A214:A2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6"/>
  <sheetViews>
    <sheetView workbookViewId="0">
      <selection activeCell="A93" sqref="A93:I106"/>
    </sheetView>
  </sheetViews>
  <sheetFormatPr defaultRowHeight="15" x14ac:dyDescent="0.25"/>
  <cols>
    <col min="1" max="1" width="16.7109375" bestFit="1" customWidth="1"/>
    <col min="2" max="2" width="22" bestFit="1" customWidth="1"/>
    <col min="3" max="3" width="13" bestFit="1" customWidth="1"/>
    <col min="4" max="4" width="8.7109375" bestFit="1" customWidth="1"/>
    <col min="5" max="5" width="8.28515625" bestFit="1" customWidth="1"/>
    <col min="6" max="6" width="7.7109375" bestFit="1" customWidth="1"/>
    <col min="7" max="7" width="9.5703125" bestFit="1" customWidth="1"/>
    <col min="8" max="8" width="9.85546875" bestFit="1" customWidth="1"/>
    <col min="9" max="9" width="20" bestFit="1" customWidth="1"/>
  </cols>
  <sheetData>
    <row r="1" spans="1:9" ht="21" thickBot="1" x14ac:dyDescent="0.3">
      <c r="A1" s="35" t="s">
        <v>19</v>
      </c>
      <c r="B1" s="36" t="s">
        <v>20</v>
      </c>
      <c r="C1" s="37" t="s">
        <v>21</v>
      </c>
      <c r="D1" s="4" t="s">
        <v>0</v>
      </c>
      <c r="E1" s="4" t="s">
        <v>22</v>
      </c>
      <c r="F1" s="4" t="s">
        <v>2</v>
      </c>
      <c r="G1" s="4" t="s">
        <v>3</v>
      </c>
      <c r="H1" s="5" t="s">
        <v>4</v>
      </c>
      <c r="I1" s="6" t="s">
        <v>23</v>
      </c>
    </row>
    <row r="2" spans="1:9" ht="16.5" hidden="1" customHeight="1" x14ac:dyDescent="0.25">
      <c r="A2" s="191" t="s">
        <v>67</v>
      </c>
      <c r="B2" s="7">
        <v>44483</v>
      </c>
      <c r="C2" s="8">
        <v>0.73958333333333337</v>
      </c>
      <c r="D2" s="133"/>
      <c r="E2" s="133"/>
      <c r="F2" s="133">
        <v>1</v>
      </c>
      <c r="G2" s="133">
        <v>3</v>
      </c>
      <c r="H2" s="133">
        <v>3</v>
      </c>
      <c r="I2" s="10" t="s">
        <v>43</v>
      </c>
    </row>
    <row r="3" spans="1:9" ht="16.5" hidden="1" customHeight="1" x14ac:dyDescent="0.25">
      <c r="A3" s="192"/>
      <c r="B3" s="11">
        <v>44490</v>
      </c>
      <c r="C3" s="12">
        <v>0.78125</v>
      </c>
      <c r="D3" s="130">
        <v>1</v>
      </c>
      <c r="E3" s="130"/>
      <c r="F3" s="130"/>
      <c r="G3" s="130">
        <v>6</v>
      </c>
      <c r="H3" s="130">
        <v>4</v>
      </c>
      <c r="I3" s="15" t="s">
        <v>44</v>
      </c>
    </row>
    <row r="4" spans="1:9" ht="16.5" hidden="1" customHeight="1" x14ac:dyDescent="0.25">
      <c r="A4" s="192"/>
      <c r="B4" s="11">
        <v>44497</v>
      </c>
      <c r="C4" s="12">
        <v>0.73958333333333337</v>
      </c>
      <c r="D4" s="130">
        <v>1</v>
      </c>
      <c r="E4" s="130"/>
      <c r="F4" s="130"/>
      <c r="G4" s="130">
        <v>8</v>
      </c>
      <c r="H4" s="130">
        <v>4</v>
      </c>
      <c r="I4" s="15" t="s">
        <v>68</v>
      </c>
    </row>
    <row r="5" spans="1:9" ht="16.5" hidden="1" customHeight="1" x14ac:dyDescent="0.25">
      <c r="A5" s="192"/>
      <c r="B5" s="11">
        <v>44504</v>
      </c>
      <c r="C5" s="12">
        <v>0.78125</v>
      </c>
      <c r="D5" s="130">
        <v>1</v>
      </c>
      <c r="E5" s="130"/>
      <c r="F5" s="130"/>
      <c r="G5" s="130">
        <v>8</v>
      </c>
      <c r="H5" s="130">
        <v>3</v>
      </c>
      <c r="I5" s="15" t="s">
        <v>43</v>
      </c>
    </row>
    <row r="6" spans="1:9" ht="16.5" hidden="1" customHeight="1" x14ac:dyDescent="0.25">
      <c r="A6" s="192"/>
      <c r="B6" s="11">
        <v>44511</v>
      </c>
      <c r="C6" s="12">
        <v>0.73958333333333337</v>
      </c>
      <c r="D6" s="130"/>
      <c r="E6" s="130">
        <v>1</v>
      </c>
      <c r="F6" s="130"/>
      <c r="G6" s="130">
        <v>5</v>
      </c>
      <c r="H6" s="130">
        <v>7</v>
      </c>
      <c r="I6" s="15" t="s">
        <v>44</v>
      </c>
    </row>
    <row r="7" spans="1:9" ht="16.5" hidden="1" customHeight="1" x14ac:dyDescent="0.25">
      <c r="A7" s="192"/>
      <c r="B7" s="11">
        <v>44518</v>
      </c>
      <c r="C7" s="12">
        <v>0.78125</v>
      </c>
      <c r="D7" s="130"/>
      <c r="E7" s="130">
        <v>1</v>
      </c>
      <c r="F7" s="130"/>
      <c r="G7" s="130">
        <v>7</v>
      </c>
      <c r="H7" s="130">
        <v>8</v>
      </c>
      <c r="I7" s="15" t="s">
        <v>68</v>
      </c>
    </row>
    <row r="8" spans="1:9" ht="16.5" hidden="1" customHeight="1" x14ac:dyDescent="0.25">
      <c r="A8" s="192"/>
      <c r="B8" s="11">
        <v>44525</v>
      </c>
      <c r="C8" s="12">
        <v>0.73958333333333337</v>
      </c>
      <c r="D8" s="130">
        <v>1</v>
      </c>
      <c r="E8" s="130"/>
      <c r="F8" s="130"/>
      <c r="G8" s="130">
        <v>5</v>
      </c>
      <c r="H8" s="130">
        <v>1</v>
      </c>
      <c r="I8" s="15" t="s">
        <v>43</v>
      </c>
    </row>
    <row r="9" spans="1:9" ht="16.5" hidden="1" customHeight="1" x14ac:dyDescent="0.25">
      <c r="A9" s="192"/>
      <c r="B9" s="11">
        <v>44532</v>
      </c>
      <c r="C9" s="12">
        <v>0.78125</v>
      </c>
      <c r="D9" s="130">
        <v>1</v>
      </c>
      <c r="E9" s="130"/>
      <c r="F9" s="130"/>
      <c r="G9" s="130">
        <v>9</v>
      </c>
      <c r="H9" s="130">
        <v>1</v>
      </c>
      <c r="I9" s="15" t="s">
        <v>44</v>
      </c>
    </row>
    <row r="10" spans="1:9" ht="16.5" hidden="1" customHeight="1" x14ac:dyDescent="0.25">
      <c r="A10" s="192"/>
      <c r="B10" s="11">
        <v>44539</v>
      </c>
      <c r="C10" s="12">
        <v>0.73958333333333337</v>
      </c>
      <c r="D10" s="130"/>
      <c r="E10" s="130">
        <v>1</v>
      </c>
      <c r="F10" s="130"/>
      <c r="G10" s="130">
        <v>5</v>
      </c>
      <c r="H10" s="130">
        <v>7</v>
      </c>
      <c r="I10" s="15" t="s">
        <v>68</v>
      </c>
    </row>
    <row r="11" spans="1:9" ht="17.25" hidden="1" customHeight="1" x14ac:dyDescent="0.25">
      <c r="A11" s="192"/>
      <c r="B11" s="11">
        <v>44546</v>
      </c>
      <c r="C11" s="12">
        <v>0.78125</v>
      </c>
      <c r="D11" s="130">
        <v>1</v>
      </c>
      <c r="E11" s="130"/>
      <c r="F11" s="130"/>
      <c r="G11" s="130">
        <v>6</v>
      </c>
      <c r="H11" s="130">
        <v>3</v>
      </c>
      <c r="I11" s="15" t="s">
        <v>43</v>
      </c>
    </row>
    <row r="12" spans="1:9" ht="16.5" hidden="1" x14ac:dyDescent="0.25">
      <c r="A12" s="192"/>
      <c r="B12" s="11">
        <v>44595</v>
      </c>
      <c r="C12" s="12">
        <v>0.73958333333333337</v>
      </c>
      <c r="D12" s="130"/>
      <c r="E12" s="130"/>
      <c r="F12" s="130">
        <v>1</v>
      </c>
      <c r="G12" s="130">
        <v>5</v>
      </c>
      <c r="H12" s="130">
        <v>5</v>
      </c>
      <c r="I12" s="15" t="s">
        <v>44</v>
      </c>
    </row>
    <row r="13" spans="1:9" ht="16.5" hidden="1" x14ac:dyDescent="0.25">
      <c r="A13" s="192"/>
      <c r="B13" s="11">
        <v>44602</v>
      </c>
      <c r="C13" s="12">
        <v>0.78125</v>
      </c>
      <c r="D13" s="130"/>
      <c r="E13" s="130">
        <v>1</v>
      </c>
      <c r="F13" s="130"/>
      <c r="G13" s="130">
        <v>8</v>
      </c>
      <c r="H13" s="130">
        <v>10</v>
      </c>
      <c r="I13" s="15" t="s">
        <v>68</v>
      </c>
    </row>
    <row r="14" spans="1:9" ht="16.5" hidden="1" x14ac:dyDescent="0.25">
      <c r="A14" s="192"/>
      <c r="B14" s="11">
        <v>44609</v>
      </c>
      <c r="C14" s="12">
        <v>0.73958333333333337</v>
      </c>
      <c r="D14" s="130"/>
      <c r="E14" s="130"/>
      <c r="F14" s="130">
        <v>1</v>
      </c>
      <c r="G14" s="130">
        <v>2</v>
      </c>
      <c r="H14" s="130">
        <v>2</v>
      </c>
      <c r="I14" s="15" t="s">
        <v>43</v>
      </c>
    </row>
    <row r="15" spans="1:9" ht="16.5" hidden="1" x14ac:dyDescent="0.25">
      <c r="A15" s="192"/>
      <c r="B15" s="11">
        <v>44616</v>
      </c>
      <c r="C15" s="12">
        <v>0.78125</v>
      </c>
      <c r="D15" s="130">
        <v>1</v>
      </c>
      <c r="E15" s="130"/>
      <c r="F15" s="130"/>
      <c r="G15" s="130">
        <v>6</v>
      </c>
      <c r="H15" s="130">
        <v>4</v>
      </c>
      <c r="I15" s="15" t="s">
        <v>44</v>
      </c>
    </row>
    <row r="16" spans="1:9" ht="16.5" hidden="1" x14ac:dyDescent="0.25">
      <c r="A16" s="192"/>
      <c r="B16" s="11">
        <v>44623</v>
      </c>
      <c r="C16" s="12">
        <v>0.73958333333333337</v>
      </c>
      <c r="D16" s="130">
        <v>1</v>
      </c>
      <c r="E16" s="130"/>
      <c r="F16" s="130"/>
      <c r="G16" s="130">
        <v>9</v>
      </c>
      <c r="H16" s="130">
        <v>4</v>
      </c>
      <c r="I16" s="15" t="s">
        <v>68</v>
      </c>
    </row>
    <row r="17" spans="1:9" ht="16.5" hidden="1" x14ac:dyDescent="0.25">
      <c r="A17" s="192"/>
      <c r="B17" s="11">
        <v>44630</v>
      </c>
      <c r="C17" s="12">
        <v>0.78125</v>
      </c>
      <c r="D17" s="130"/>
      <c r="E17" s="130"/>
      <c r="F17" s="130">
        <v>1</v>
      </c>
      <c r="G17" s="130">
        <v>1</v>
      </c>
      <c r="H17" s="130">
        <v>1</v>
      </c>
      <c r="I17" s="15" t="s">
        <v>43</v>
      </c>
    </row>
    <row r="18" spans="1:9" ht="16.5" hidden="1" x14ac:dyDescent="0.25">
      <c r="A18" s="192"/>
      <c r="B18" s="11">
        <v>44637</v>
      </c>
      <c r="C18" s="12">
        <v>0.73958333333333337</v>
      </c>
      <c r="D18" s="130"/>
      <c r="E18" s="130"/>
      <c r="F18" s="130">
        <v>1</v>
      </c>
      <c r="G18" s="130">
        <v>5</v>
      </c>
      <c r="H18" s="130">
        <v>5</v>
      </c>
      <c r="I18" s="15" t="s">
        <v>44</v>
      </c>
    </row>
    <row r="19" spans="1:9" ht="17.25" hidden="1" thickBot="1" x14ac:dyDescent="0.3">
      <c r="A19" s="192"/>
      <c r="B19" s="11">
        <v>44641</v>
      </c>
      <c r="C19" s="12">
        <v>0.78125</v>
      </c>
      <c r="D19" s="130"/>
      <c r="E19" s="130">
        <v>1</v>
      </c>
      <c r="F19" s="130"/>
      <c r="G19" s="130">
        <v>2</v>
      </c>
      <c r="H19" s="130">
        <v>7</v>
      </c>
      <c r="I19" s="15" t="s">
        <v>68</v>
      </c>
    </row>
    <row r="20" spans="1:9" ht="21" thickBot="1" x14ac:dyDescent="0.3">
      <c r="A20" s="131" t="s">
        <v>67</v>
      </c>
      <c r="B20" s="132" t="s">
        <v>59</v>
      </c>
      <c r="C20" s="72" t="s">
        <v>30</v>
      </c>
      <c r="D20" s="141">
        <f>SUM(D2:D19)</f>
        <v>8</v>
      </c>
      <c r="E20" s="141">
        <f>SUM(E2:E19)</f>
        <v>5</v>
      </c>
      <c r="F20" s="141">
        <f>SUM(F2:F19)</f>
        <v>5</v>
      </c>
      <c r="G20" s="141">
        <f>SUM(G2:G19)</f>
        <v>100</v>
      </c>
      <c r="H20" s="141">
        <f>SUM(H2:H19)</f>
        <v>79</v>
      </c>
      <c r="I20" s="74">
        <f>SUM(D20)/SUM(E20+D20)</f>
        <v>0.61538461538461542</v>
      </c>
    </row>
    <row r="21" spans="1:9" ht="16.5" hidden="1" customHeight="1" x14ac:dyDescent="0.25">
      <c r="A21" s="196" t="s">
        <v>73</v>
      </c>
      <c r="B21" s="7">
        <v>44819</v>
      </c>
      <c r="C21" s="8">
        <v>0.78125</v>
      </c>
      <c r="D21" s="133">
        <v>1</v>
      </c>
      <c r="E21" s="133"/>
      <c r="F21" s="133"/>
      <c r="G21" s="133">
        <v>4</v>
      </c>
      <c r="H21" s="133">
        <v>3</v>
      </c>
      <c r="I21" s="10" t="s">
        <v>70</v>
      </c>
    </row>
    <row r="22" spans="1:9" ht="16.5" hidden="1" customHeight="1" x14ac:dyDescent="0.25">
      <c r="A22" s="197"/>
      <c r="B22" s="11">
        <v>44826</v>
      </c>
      <c r="C22" s="12">
        <v>0.73958333333333337</v>
      </c>
      <c r="D22" s="130"/>
      <c r="E22" s="130">
        <v>1</v>
      </c>
      <c r="F22" s="130"/>
      <c r="G22" s="130">
        <v>2</v>
      </c>
      <c r="H22" s="130">
        <v>10</v>
      </c>
      <c r="I22" s="15" t="s">
        <v>50</v>
      </c>
    </row>
    <row r="23" spans="1:9" ht="16.5" hidden="1" customHeight="1" x14ac:dyDescent="0.25">
      <c r="A23" s="197"/>
      <c r="B23" s="11">
        <v>44833</v>
      </c>
      <c r="C23" s="12">
        <v>0.73958333333333337</v>
      </c>
      <c r="D23" s="130">
        <v>1</v>
      </c>
      <c r="E23" s="130"/>
      <c r="F23" s="130"/>
      <c r="G23" s="130">
        <v>4</v>
      </c>
      <c r="H23" s="130">
        <v>3</v>
      </c>
      <c r="I23" s="15" t="s">
        <v>74</v>
      </c>
    </row>
    <row r="24" spans="1:9" ht="16.5" hidden="1" customHeight="1" x14ac:dyDescent="0.25">
      <c r="A24" s="197"/>
      <c r="B24" s="11">
        <v>44840</v>
      </c>
      <c r="C24" s="12">
        <v>0.69791666666666663</v>
      </c>
      <c r="D24" s="130">
        <v>1</v>
      </c>
      <c r="E24" s="130"/>
      <c r="F24" s="130"/>
      <c r="G24" s="130">
        <v>9</v>
      </c>
      <c r="H24" s="130">
        <v>3</v>
      </c>
      <c r="I24" s="15" t="s">
        <v>75</v>
      </c>
    </row>
    <row r="25" spans="1:9" ht="16.5" hidden="1" customHeight="1" x14ac:dyDescent="0.25">
      <c r="A25" s="197"/>
      <c r="B25" s="11">
        <v>44847</v>
      </c>
      <c r="C25" s="12">
        <v>0.78125</v>
      </c>
      <c r="D25" s="130"/>
      <c r="E25" s="130">
        <v>1</v>
      </c>
      <c r="F25" s="130"/>
      <c r="G25" s="130">
        <v>5</v>
      </c>
      <c r="H25" s="130">
        <v>10</v>
      </c>
      <c r="I25" s="15" t="s">
        <v>43</v>
      </c>
    </row>
    <row r="26" spans="1:9" ht="16.5" hidden="1" customHeight="1" x14ac:dyDescent="0.25">
      <c r="A26" s="197"/>
      <c r="B26" s="11">
        <v>44854</v>
      </c>
      <c r="C26" s="12">
        <v>0.69791666666666663</v>
      </c>
      <c r="D26" s="130"/>
      <c r="E26" s="130">
        <v>1</v>
      </c>
      <c r="F26" s="130"/>
      <c r="G26" s="130">
        <v>3</v>
      </c>
      <c r="H26" s="130">
        <v>8</v>
      </c>
      <c r="I26" s="15" t="s">
        <v>70</v>
      </c>
    </row>
    <row r="27" spans="1:9" ht="16.5" hidden="1" customHeight="1" x14ac:dyDescent="0.25">
      <c r="A27" s="197"/>
      <c r="B27" s="11">
        <v>44861</v>
      </c>
      <c r="C27" s="12">
        <v>0.78125</v>
      </c>
      <c r="D27" s="130">
        <v>1</v>
      </c>
      <c r="E27" s="130"/>
      <c r="F27" s="130"/>
      <c r="G27" s="130">
        <v>7</v>
      </c>
      <c r="H27" s="130">
        <v>5</v>
      </c>
      <c r="I27" s="15" t="s">
        <v>50</v>
      </c>
    </row>
    <row r="28" spans="1:9" ht="16.5" hidden="1" customHeight="1" x14ac:dyDescent="0.25">
      <c r="A28" s="197"/>
      <c r="B28" s="11">
        <v>44868</v>
      </c>
      <c r="C28" s="12">
        <v>0.78125</v>
      </c>
      <c r="D28" s="130"/>
      <c r="E28" s="130"/>
      <c r="F28" s="130">
        <v>1</v>
      </c>
      <c r="G28" s="130">
        <v>3</v>
      </c>
      <c r="H28" s="130">
        <v>3</v>
      </c>
      <c r="I28" s="15" t="s">
        <v>74</v>
      </c>
    </row>
    <row r="29" spans="1:9" ht="16.5" hidden="1" customHeight="1" x14ac:dyDescent="0.25">
      <c r="A29" s="197"/>
      <c r="B29" s="11">
        <v>44875</v>
      </c>
      <c r="C29" s="12">
        <v>0.73958333333333337</v>
      </c>
      <c r="D29" s="130">
        <v>1</v>
      </c>
      <c r="E29" s="130"/>
      <c r="F29" s="130"/>
      <c r="G29" s="130">
        <v>5</v>
      </c>
      <c r="H29" s="130">
        <v>3</v>
      </c>
      <c r="I29" s="15" t="s">
        <v>75</v>
      </c>
    </row>
    <row r="30" spans="1:9" ht="16.5" hidden="1" customHeight="1" x14ac:dyDescent="0.25">
      <c r="A30" s="197"/>
      <c r="B30" s="11">
        <v>44882</v>
      </c>
      <c r="C30" s="12">
        <v>0.69791666666666663</v>
      </c>
      <c r="D30" s="130"/>
      <c r="E30" s="130"/>
      <c r="F30" s="130">
        <v>1</v>
      </c>
      <c r="G30" s="130">
        <v>3</v>
      </c>
      <c r="H30" s="130">
        <v>3</v>
      </c>
      <c r="I30" s="15" t="s">
        <v>43</v>
      </c>
    </row>
    <row r="31" spans="1:9" ht="16.5" hidden="1" customHeight="1" x14ac:dyDescent="0.25">
      <c r="A31" s="197"/>
      <c r="B31" s="11">
        <v>44889</v>
      </c>
      <c r="C31" s="12">
        <v>0.73958333333333337</v>
      </c>
      <c r="D31" s="130">
        <v>1</v>
      </c>
      <c r="E31" s="130"/>
      <c r="F31" s="130"/>
      <c r="G31" s="130">
        <v>2</v>
      </c>
      <c r="H31" s="130">
        <v>0</v>
      </c>
      <c r="I31" s="15" t="s">
        <v>70</v>
      </c>
    </row>
    <row r="32" spans="1:9" ht="16.5" hidden="1" customHeight="1" x14ac:dyDescent="0.25">
      <c r="A32" s="197"/>
      <c r="B32" s="11">
        <v>44896</v>
      </c>
      <c r="C32" s="12">
        <v>0.69791666666666663</v>
      </c>
      <c r="D32" s="130">
        <v>1</v>
      </c>
      <c r="E32" s="130"/>
      <c r="F32" s="130"/>
      <c r="G32" s="130">
        <v>7</v>
      </c>
      <c r="H32" s="130">
        <v>6</v>
      </c>
      <c r="I32" s="15" t="s">
        <v>50</v>
      </c>
    </row>
    <row r="33" spans="1:9" ht="16.5" hidden="1" customHeight="1" x14ac:dyDescent="0.25">
      <c r="A33" s="197"/>
      <c r="B33" s="11">
        <v>44903</v>
      </c>
      <c r="C33" s="12">
        <v>0.69791666666666663</v>
      </c>
      <c r="D33" s="130">
        <v>1</v>
      </c>
      <c r="E33" s="130"/>
      <c r="F33" s="130"/>
      <c r="G33" s="130">
        <v>3</v>
      </c>
      <c r="H33" s="130">
        <v>2</v>
      </c>
      <c r="I33" s="15" t="s">
        <v>74</v>
      </c>
    </row>
    <row r="34" spans="1:9" ht="16.5" hidden="1" customHeight="1" x14ac:dyDescent="0.25">
      <c r="A34" s="197"/>
      <c r="B34" s="11">
        <v>44910</v>
      </c>
      <c r="C34" s="12">
        <v>0.78125</v>
      </c>
      <c r="D34" s="130">
        <v>1</v>
      </c>
      <c r="E34" s="130"/>
      <c r="F34" s="130"/>
      <c r="G34" s="130">
        <v>10</v>
      </c>
      <c r="H34" s="130">
        <v>1</v>
      </c>
      <c r="I34" s="15" t="s">
        <v>75</v>
      </c>
    </row>
    <row r="35" spans="1:9" ht="16.5" hidden="1" customHeight="1" x14ac:dyDescent="0.25">
      <c r="A35" s="197"/>
      <c r="B35" s="11">
        <v>44917</v>
      </c>
      <c r="C35" s="12">
        <v>0.73958333333333337</v>
      </c>
      <c r="D35" s="130"/>
      <c r="E35" s="130">
        <v>1</v>
      </c>
      <c r="F35" s="130"/>
      <c r="G35" s="130">
        <v>6</v>
      </c>
      <c r="H35" s="130">
        <v>8</v>
      </c>
      <c r="I35" s="15" t="s">
        <v>43</v>
      </c>
    </row>
    <row r="36" spans="1:9" ht="16.5" hidden="1" customHeight="1" x14ac:dyDescent="0.25">
      <c r="A36" s="197"/>
      <c r="B36" s="11">
        <v>44938</v>
      </c>
      <c r="C36" s="12">
        <v>0.78125</v>
      </c>
      <c r="D36" s="130">
        <v>1</v>
      </c>
      <c r="E36" s="130"/>
      <c r="F36" s="130"/>
      <c r="G36" s="130">
        <v>5</v>
      </c>
      <c r="H36" s="130">
        <v>4</v>
      </c>
      <c r="I36" s="15" t="s">
        <v>70</v>
      </c>
    </row>
    <row r="37" spans="1:9" ht="16.5" hidden="1" customHeight="1" x14ac:dyDescent="0.25">
      <c r="A37" s="197"/>
      <c r="B37" s="11">
        <v>44945</v>
      </c>
      <c r="C37" s="12">
        <v>0.73958333333333337</v>
      </c>
      <c r="D37" s="130"/>
      <c r="E37" s="130">
        <v>1</v>
      </c>
      <c r="F37" s="130"/>
      <c r="G37" s="130">
        <v>7</v>
      </c>
      <c r="H37" s="130">
        <v>9</v>
      </c>
      <c r="I37" s="15" t="s">
        <v>50</v>
      </c>
    </row>
    <row r="38" spans="1:9" ht="16.5" hidden="1" customHeight="1" x14ac:dyDescent="0.25">
      <c r="A38" s="197"/>
      <c r="B38" s="11">
        <v>44952</v>
      </c>
      <c r="C38" s="12">
        <v>0.73958333333333337</v>
      </c>
      <c r="D38" s="130"/>
      <c r="E38" s="130"/>
      <c r="F38" s="130">
        <v>1</v>
      </c>
      <c r="G38" s="130">
        <v>3</v>
      </c>
      <c r="H38" s="130">
        <v>3</v>
      </c>
      <c r="I38" s="15" t="s">
        <v>74</v>
      </c>
    </row>
    <row r="39" spans="1:9" ht="16.5" hidden="1" customHeight="1" x14ac:dyDescent="0.25">
      <c r="A39" s="197"/>
      <c r="B39" s="11">
        <v>44959</v>
      </c>
      <c r="C39" s="12">
        <v>0.69791666666666663</v>
      </c>
      <c r="D39" s="130"/>
      <c r="E39" s="130"/>
      <c r="F39" s="130">
        <v>1</v>
      </c>
      <c r="G39" s="130">
        <v>4</v>
      </c>
      <c r="H39" s="130">
        <v>4</v>
      </c>
      <c r="I39" s="15" t="s">
        <v>75</v>
      </c>
    </row>
    <row r="40" spans="1:9" ht="16.5" hidden="1" customHeight="1" thickBot="1" x14ac:dyDescent="0.3">
      <c r="A40" s="198"/>
      <c r="B40" s="16">
        <v>44966</v>
      </c>
      <c r="C40" s="17">
        <v>0.78125</v>
      </c>
      <c r="D40" s="134"/>
      <c r="E40" s="134">
        <v>1</v>
      </c>
      <c r="F40" s="134"/>
      <c r="G40" s="134">
        <v>3</v>
      </c>
      <c r="H40" s="134">
        <v>6</v>
      </c>
      <c r="I40" s="20" t="s">
        <v>43</v>
      </c>
    </row>
    <row r="41" spans="1:9" ht="21" thickBot="1" x14ac:dyDescent="0.3">
      <c r="A41" s="88" t="s">
        <v>73</v>
      </c>
      <c r="B41" s="89" t="s">
        <v>58</v>
      </c>
      <c r="C41" s="23" t="s">
        <v>30</v>
      </c>
      <c r="D41" s="30">
        <f>SUM(D21:D40)</f>
        <v>10</v>
      </c>
      <c r="E41" s="30">
        <f>SUM(E21:E40)</f>
        <v>6</v>
      </c>
      <c r="F41" s="30">
        <f>SUM(F21:F40)</f>
        <v>4</v>
      </c>
      <c r="G41" s="30">
        <f>SUM(G21:G40)</f>
        <v>95</v>
      </c>
      <c r="H41" s="30">
        <f>SUM(H21:H40)</f>
        <v>94</v>
      </c>
      <c r="I41" s="25">
        <f>SUM(D41)/SUM(E41+D41)</f>
        <v>0.625</v>
      </c>
    </row>
    <row r="42" spans="1:9" ht="16.5" hidden="1" customHeight="1" x14ac:dyDescent="0.25">
      <c r="A42" s="196" t="s">
        <v>86</v>
      </c>
      <c r="B42" s="7">
        <v>45183</v>
      </c>
      <c r="C42" s="8">
        <v>0.78125</v>
      </c>
      <c r="D42" s="133">
        <v>1</v>
      </c>
      <c r="E42" s="133"/>
      <c r="F42" s="133"/>
      <c r="G42" s="133">
        <v>5</v>
      </c>
      <c r="H42" s="133">
        <v>1</v>
      </c>
      <c r="I42" s="66" t="s">
        <v>70</v>
      </c>
    </row>
    <row r="43" spans="1:9" ht="16.5" hidden="1" customHeight="1" x14ac:dyDescent="0.25">
      <c r="A43" s="197"/>
      <c r="B43" s="11">
        <v>45190</v>
      </c>
      <c r="C43" s="12">
        <v>0.73958333333333337</v>
      </c>
      <c r="D43" s="130">
        <v>1</v>
      </c>
      <c r="E43" s="130"/>
      <c r="F43" s="130"/>
      <c r="G43" s="130">
        <v>8</v>
      </c>
      <c r="H43" s="130">
        <v>5</v>
      </c>
      <c r="I43" s="67" t="s">
        <v>50</v>
      </c>
    </row>
    <row r="44" spans="1:9" ht="16.5" hidden="1" customHeight="1" x14ac:dyDescent="0.25">
      <c r="A44" s="197"/>
      <c r="B44" s="11">
        <v>45197</v>
      </c>
      <c r="C44" s="12">
        <v>0.73958333333333337</v>
      </c>
      <c r="D44" s="130">
        <v>1</v>
      </c>
      <c r="E44" s="130"/>
      <c r="F44" s="130"/>
      <c r="G44" s="130">
        <v>8</v>
      </c>
      <c r="H44" s="130">
        <v>4</v>
      </c>
      <c r="I44" s="67" t="s">
        <v>74</v>
      </c>
    </row>
    <row r="45" spans="1:9" ht="16.5" hidden="1" customHeight="1" x14ac:dyDescent="0.25">
      <c r="A45" s="197"/>
      <c r="B45" s="11">
        <v>45204</v>
      </c>
      <c r="C45" s="12">
        <v>0.69791666666666663</v>
      </c>
      <c r="D45" s="130"/>
      <c r="E45" s="130">
        <v>1</v>
      </c>
      <c r="F45" s="130"/>
      <c r="G45" s="130">
        <v>1</v>
      </c>
      <c r="H45" s="130">
        <v>7</v>
      </c>
      <c r="I45" s="67" t="s">
        <v>75</v>
      </c>
    </row>
    <row r="46" spans="1:9" ht="16.5" hidden="1" customHeight="1" x14ac:dyDescent="0.25">
      <c r="A46" s="197"/>
      <c r="B46" s="11">
        <v>45211</v>
      </c>
      <c r="C46" s="12">
        <v>0.78125</v>
      </c>
      <c r="D46" s="130">
        <v>1</v>
      </c>
      <c r="E46" s="130"/>
      <c r="F46" s="130"/>
      <c r="G46" s="130">
        <v>7</v>
      </c>
      <c r="H46" s="130">
        <v>4</v>
      </c>
      <c r="I46" s="67" t="s">
        <v>43</v>
      </c>
    </row>
    <row r="47" spans="1:9" ht="16.5" hidden="1" customHeight="1" x14ac:dyDescent="0.25">
      <c r="A47" s="197"/>
      <c r="B47" s="11">
        <v>45218</v>
      </c>
      <c r="C47" s="12">
        <v>0.69791666666666663</v>
      </c>
      <c r="D47" s="130"/>
      <c r="E47" s="130"/>
      <c r="F47" s="130">
        <v>1</v>
      </c>
      <c r="G47" s="130">
        <v>3</v>
      </c>
      <c r="H47" s="130">
        <v>3</v>
      </c>
      <c r="I47" s="67" t="s">
        <v>70</v>
      </c>
    </row>
    <row r="48" spans="1:9" ht="16.5" hidden="1" customHeight="1" x14ac:dyDescent="0.25">
      <c r="A48" s="197"/>
      <c r="B48" s="11">
        <v>45225</v>
      </c>
      <c r="C48" s="12">
        <v>0.78125</v>
      </c>
      <c r="D48" s="130"/>
      <c r="E48" s="130">
        <v>1</v>
      </c>
      <c r="F48" s="130"/>
      <c r="G48" s="130">
        <v>5</v>
      </c>
      <c r="H48" s="130">
        <v>6</v>
      </c>
      <c r="I48" s="67" t="s">
        <v>50</v>
      </c>
    </row>
    <row r="49" spans="1:9" ht="16.5" hidden="1" customHeight="1" x14ac:dyDescent="0.25">
      <c r="A49" s="197"/>
      <c r="B49" s="11">
        <v>45232</v>
      </c>
      <c r="C49" s="12">
        <v>0.78125</v>
      </c>
      <c r="D49" s="130">
        <v>1</v>
      </c>
      <c r="E49" s="130"/>
      <c r="F49" s="130"/>
      <c r="G49" s="130">
        <v>7</v>
      </c>
      <c r="H49" s="130">
        <v>4</v>
      </c>
      <c r="I49" s="67" t="s">
        <v>74</v>
      </c>
    </row>
    <row r="50" spans="1:9" ht="16.5" hidden="1" customHeight="1" x14ac:dyDescent="0.25">
      <c r="A50" s="197"/>
      <c r="B50" s="11">
        <v>45239</v>
      </c>
      <c r="C50" s="12">
        <v>0.73958333333333337</v>
      </c>
      <c r="D50" s="130">
        <v>1</v>
      </c>
      <c r="E50" s="130"/>
      <c r="F50" s="130"/>
      <c r="G50" s="130">
        <v>3</v>
      </c>
      <c r="H50" s="130">
        <v>1</v>
      </c>
      <c r="I50" s="67" t="s">
        <v>75</v>
      </c>
    </row>
    <row r="51" spans="1:9" ht="16.5" hidden="1" customHeight="1" x14ac:dyDescent="0.25">
      <c r="A51" s="197"/>
      <c r="B51" s="11">
        <v>45246</v>
      </c>
      <c r="C51" s="12">
        <v>0.69791666666666663</v>
      </c>
      <c r="D51" s="130"/>
      <c r="E51" s="130">
        <v>1</v>
      </c>
      <c r="F51" s="130"/>
      <c r="G51" s="130">
        <v>4</v>
      </c>
      <c r="H51" s="130">
        <v>8</v>
      </c>
      <c r="I51" s="67" t="s">
        <v>43</v>
      </c>
    </row>
    <row r="52" spans="1:9" ht="16.5" hidden="1" customHeight="1" x14ac:dyDescent="0.25">
      <c r="A52" s="197"/>
      <c r="B52" s="11">
        <v>45253</v>
      </c>
      <c r="C52" s="12">
        <v>0.73958333333333337</v>
      </c>
      <c r="D52" s="130"/>
      <c r="E52" s="130">
        <v>1</v>
      </c>
      <c r="F52" s="130"/>
      <c r="G52" s="130">
        <v>3</v>
      </c>
      <c r="H52" s="130">
        <v>5</v>
      </c>
      <c r="I52" s="67" t="s">
        <v>70</v>
      </c>
    </row>
    <row r="53" spans="1:9" ht="16.5" hidden="1" customHeight="1" x14ac:dyDescent="0.25">
      <c r="A53" s="197"/>
      <c r="B53" s="11">
        <v>45260</v>
      </c>
      <c r="C53" s="12">
        <v>0.69791666666666663</v>
      </c>
      <c r="D53" s="130"/>
      <c r="E53" s="130">
        <v>1</v>
      </c>
      <c r="F53" s="130"/>
      <c r="G53" s="130">
        <v>3</v>
      </c>
      <c r="H53" s="130">
        <v>6</v>
      </c>
      <c r="I53" s="67" t="s">
        <v>50</v>
      </c>
    </row>
    <row r="54" spans="1:9" ht="16.5" hidden="1" customHeight="1" x14ac:dyDescent="0.25">
      <c r="A54" s="197"/>
      <c r="B54" s="11">
        <v>45267</v>
      </c>
      <c r="C54" s="12">
        <v>0.69791666666666663</v>
      </c>
      <c r="D54" s="130"/>
      <c r="E54" s="130">
        <v>1</v>
      </c>
      <c r="F54" s="130"/>
      <c r="G54" s="130">
        <v>4</v>
      </c>
      <c r="H54" s="130">
        <v>5</v>
      </c>
      <c r="I54" s="67" t="s">
        <v>74</v>
      </c>
    </row>
    <row r="55" spans="1:9" ht="16.5" hidden="1" customHeight="1" x14ac:dyDescent="0.25">
      <c r="A55" s="197"/>
      <c r="B55" s="11">
        <v>45274</v>
      </c>
      <c r="C55" s="12">
        <v>0.78125</v>
      </c>
      <c r="D55" s="130"/>
      <c r="E55" s="130">
        <v>1</v>
      </c>
      <c r="F55" s="130"/>
      <c r="G55" s="130">
        <v>1</v>
      </c>
      <c r="H55" s="130">
        <v>4</v>
      </c>
      <c r="I55" s="67" t="s">
        <v>75</v>
      </c>
    </row>
    <row r="56" spans="1:9" ht="16.5" hidden="1" customHeight="1" x14ac:dyDescent="0.25">
      <c r="A56" s="197"/>
      <c r="B56" s="11">
        <v>45281</v>
      </c>
      <c r="C56" s="12">
        <v>0.73958333333333337</v>
      </c>
      <c r="D56" s="130"/>
      <c r="E56" s="130">
        <v>1</v>
      </c>
      <c r="F56" s="130"/>
      <c r="G56" s="130">
        <v>5</v>
      </c>
      <c r="H56" s="130">
        <v>6</v>
      </c>
      <c r="I56" s="67" t="s">
        <v>43</v>
      </c>
    </row>
    <row r="57" spans="1:9" ht="16.5" hidden="1" customHeight="1" x14ac:dyDescent="0.25">
      <c r="A57" s="197"/>
      <c r="B57" s="11">
        <v>45302</v>
      </c>
      <c r="C57" s="12">
        <v>0.78125</v>
      </c>
      <c r="D57" s="130">
        <v>1</v>
      </c>
      <c r="E57" s="130"/>
      <c r="F57" s="130"/>
      <c r="G57" s="130">
        <v>10</v>
      </c>
      <c r="H57" s="130">
        <v>3</v>
      </c>
      <c r="I57" s="67" t="s">
        <v>70</v>
      </c>
    </row>
    <row r="58" spans="1:9" ht="16.5" hidden="1" customHeight="1" x14ac:dyDescent="0.25">
      <c r="A58" s="197"/>
      <c r="B58" s="11">
        <v>45309</v>
      </c>
      <c r="C58" s="12">
        <v>0.73958333333333337</v>
      </c>
      <c r="D58" s="130"/>
      <c r="E58" s="130">
        <v>1</v>
      </c>
      <c r="F58" s="130"/>
      <c r="G58" s="130">
        <v>2</v>
      </c>
      <c r="H58" s="130">
        <v>8</v>
      </c>
      <c r="I58" s="67" t="s">
        <v>50</v>
      </c>
    </row>
    <row r="59" spans="1:9" ht="16.5" hidden="1" customHeight="1" x14ac:dyDescent="0.25">
      <c r="A59" s="197"/>
      <c r="B59" s="11">
        <v>45316</v>
      </c>
      <c r="C59" s="12">
        <v>0.73958333333333337</v>
      </c>
      <c r="D59" s="130">
        <v>1</v>
      </c>
      <c r="E59" s="130"/>
      <c r="F59" s="130"/>
      <c r="G59" s="130">
        <v>8</v>
      </c>
      <c r="H59" s="130">
        <v>5</v>
      </c>
      <c r="I59" s="67" t="s">
        <v>74</v>
      </c>
    </row>
    <row r="60" spans="1:9" ht="16.5" hidden="1" customHeight="1" x14ac:dyDescent="0.25">
      <c r="A60" s="197"/>
      <c r="B60" s="11">
        <v>45323</v>
      </c>
      <c r="C60" s="12">
        <v>0.69791666666666663</v>
      </c>
      <c r="D60" s="130">
        <v>1</v>
      </c>
      <c r="E60" s="130"/>
      <c r="F60" s="130"/>
      <c r="G60" s="130">
        <v>6</v>
      </c>
      <c r="H60" s="130">
        <v>5</v>
      </c>
      <c r="I60" s="67" t="s">
        <v>75</v>
      </c>
    </row>
    <row r="61" spans="1:9" ht="16.5" hidden="1" customHeight="1" x14ac:dyDescent="0.25">
      <c r="A61" s="197"/>
      <c r="B61" s="11">
        <v>45330</v>
      </c>
      <c r="C61" s="12">
        <v>0.78125</v>
      </c>
      <c r="D61" s="130"/>
      <c r="E61" s="130">
        <v>1</v>
      </c>
      <c r="F61" s="130"/>
      <c r="G61" s="130">
        <v>3</v>
      </c>
      <c r="H61" s="130">
        <v>6</v>
      </c>
      <c r="I61" s="67" t="s">
        <v>43</v>
      </c>
    </row>
    <row r="62" spans="1:9" ht="16.5" hidden="1" customHeight="1" x14ac:dyDescent="0.25">
      <c r="A62" s="197"/>
      <c r="B62" s="11">
        <v>45337</v>
      </c>
      <c r="C62" s="12">
        <v>0.69791666666666663</v>
      </c>
      <c r="D62" s="130">
        <v>1</v>
      </c>
      <c r="E62" s="130"/>
      <c r="F62" s="130"/>
      <c r="G62" s="130">
        <v>2</v>
      </c>
      <c r="H62" s="130">
        <v>0</v>
      </c>
      <c r="I62" s="67" t="s">
        <v>70</v>
      </c>
    </row>
    <row r="63" spans="1:9" ht="16.5" hidden="1" customHeight="1" x14ac:dyDescent="0.25">
      <c r="A63" s="197"/>
      <c r="B63" s="11">
        <v>45344</v>
      </c>
      <c r="C63" s="12">
        <v>0.69791666666666663</v>
      </c>
      <c r="D63" s="130">
        <v>1</v>
      </c>
      <c r="E63" s="130"/>
      <c r="F63" s="130"/>
      <c r="G63" s="130">
        <v>4</v>
      </c>
      <c r="H63" s="130">
        <v>0</v>
      </c>
      <c r="I63" s="67" t="s">
        <v>50</v>
      </c>
    </row>
    <row r="64" spans="1:9" ht="16.5" hidden="1" customHeight="1" thickBot="1" x14ac:dyDescent="0.3">
      <c r="A64" s="198"/>
      <c r="B64" s="16">
        <v>45351</v>
      </c>
      <c r="C64" s="17">
        <v>0.73958333333333337</v>
      </c>
      <c r="D64" s="134"/>
      <c r="E64" s="134">
        <v>1</v>
      </c>
      <c r="F64" s="134"/>
      <c r="G64" s="134">
        <v>3</v>
      </c>
      <c r="H64" s="134">
        <v>4</v>
      </c>
      <c r="I64" s="68" t="s">
        <v>74</v>
      </c>
    </row>
    <row r="65" spans="1:9" ht="21" thickBot="1" x14ac:dyDescent="0.3">
      <c r="A65" s="131" t="s">
        <v>86</v>
      </c>
      <c r="B65" s="132" t="s">
        <v>58</v>
      </c>
      <c r="C65" s="72" t="s">
        <v>30</v>
      </c>
      <c r="D65" s="141">
        <f>SUM(D42:D64)</f>
        <v>11</v>
      </c>
      <c r="E65" s="141">
        <f>SUM(E42:E64)</f>
        <v>11</v>
      </c>
      <c r="F65" s="141">
        <f>SUM(F42:F64)</f>
        <v>1</v>
      </c>
      <c r="G65" s="141">
        <f>SUM(G42:G64)</f>
        <v>105</v>
      </c>
      <c r="H65" s="141">
        <f>SUM(H42:H64)</f>
        <v>100</v>
      </c>
      <c r="I65" s="74">
        <f>SUM(D65)/SUM(E65+D65)</f>
        <v>0.5</v>
      </c>
    </row>
    <row r="66" spans="1:9" ht="16.5" hidden="1" customHeight="1" x14ac:dyDescent="0.25">
      <c r="A66" s="196" t="s">
        <v>89</v>
      </c>
      <c r="B66" s="7">
        <v>45547</v>
      </c>
      <c r="C66" s="8">
        <v>0.78125</v>
      </c>
      <c r="D66" s="133">
        <v>1</v>
      </c>
      <c r="E66" s="133"/>
      <c r="F66" s="133"/>
      <c r="G66" s="133">
        <v>2</v>
      </c>
      <c r="H66" s="133">
        <v>0</v>
      </c>
      <c r="I66" s="66" t="s">
        <v>92</v>
      </c>
    </row>
    <row r="67" spans="1:9" ht="16.5" hidden="1" customHeight="1" x14ac:dyDescent="0.25">
      <c r="A67" s="197"/>
      <c r="B67" s="11">
        <v>45554</v>
      </c>
      <c r="C67" s="225">
        <v>0.73958333333333337</v>
      </c>
      <c r="D67" s="130">
        <v>1</v>
      </c>
      <c r="E67" s="130"/>
      <c r="F67" s="130"/>
      <c r="G67" s="130">
        <v>5</v>
      </c>
      <c r="H67" s="130">
        <v>2</v>
      </c>
      <c r="I67" s="67" t="s">
        <v>90</v>
      </c>
    </row>
    <row r="68" spans="1:9" ht="16.5" hidden="1" customHeight="1" x14ac:dyDescent="0.25">
      <c r="A68" s="197"/>
      <c r="B68" s="11">
        <v>45561</v>
      </c>
      <c r="C68" s="225">
        <v>0.73958333333333337</v>
      </c>
      <c r="D68" s="130"/>
      <c r="E68" s="130"/>
      <c r="F68" s="130">
        <v>1</v>
      </c>
      <c r="G68" s="130">
        <v>7</v>
      </c>
      <c r="H68" s="130">
        <v>7</v>
      </c>
      <c r="I68" s="67" t="s">
        <v>74</v>
      </c>
    </row>
    <row r="69" spans="1:9" ht="16.5" hidden="1" customHeight="1" x14ac:dyDescent="0.25">
      <c r="A69" s="197"/>
      <c r="B69" s="11">
        <v>45568</v>
      </c>
      <c r="C69" s="225">
        <v>0.73958333333333337</v>
      </c>
      <c r="D69" s="130">
        <v>1</v>
      </c>
      <c r="E69" s="130"/>
      <c r="F69" s="130"/>
      <c r="G69" s="130">
        <v>11</v>
      </c>
      <c r="H69" s="130">
        <v>5</v>
      </c>
      <c r="I69" s="67" t="s">
        <v>91</v>
      </c>
    </row>
    <row r="70" spans="1:9" ht="16.5" hidden="1" customHeight="1" x14ac:dyDescent="0.25">
      <c r="A70" s="197"/>
      <c r="B70" s="11">
        <v>45575</v>
      </c>
      <c r="C70" s="225">
        <v>0.78125</v>
      </c>
      <c r="D70" s="130"/>
      <c r="E70" s="130">
        <v>1</v>
      </c>
      <c r="F70" s="130"/>
      <c r="G70" s="130">
        <v>1</v>
      </c>
      <c r="H70" s="130">
        <v>3</v>
      </c>
      <c r="I70" s="67" t="s">
        <v>43</v>
      </c>
    </row>
    <row r="71" spans="1:9" ht="16.5" hidden="1" customHeight="1" x14ac:dyDescent="0.25">
      <c r="A71" s="197"/>
      <c r="B71" s="11">
        <v>45582</v>
      </c>
      <c r="C71" s="225">
        <v>0.69791666666666663</v>
      </c>
      <c r="D71" s="130">
        <v>1</v>
      </c>
      <c r="E71" s="130"/>
      <c r="F71" s="130"/>
      <c r="G71" s="130">
        <v>7</v>
      </c>
      <c r="H71" s="130">
        <v>2</v>
      </c>
      <c r="I71" s="67" t="s">
        <v>92</v>
      </c>
    </row>
    <row r="72" spans="1:9" ht="16.5" hidden="1" customHeight="1" x14ac:dyDescent="0.25">
      <c r="A72" s="197"/>
      <c r="B72" s="11">
        <v>45589</v>
      </c>
      <c r="C72" s="225">
        <v>0.78125</v>
      </c>
      <c r="D72" s="130"/>
      <c r="E72" s="130"/>
      <c r="F72" s="130">
        <v>1</v>
      </c>
      <c r="G72" s="130">
        <v>2</v>
      </c>
      <c r="H72" s="130">
        <v>2</v>
      </c>
      <c r="I72" s="67" t="s">
        <v>90</v>
      </c>
    </row>
    <row r="73" spans="1:9" ht="16.5" hidden="1" customHeight="1" x14ac:dyDescent="0.25">
      <c r="A73" s="197"/>
      <c r="B73" s="11">
        <v>45596</v>
      </c>
      <c r="C73" s="225">
        <v>0.78125</v>
      </c>
      <c r="D73" s="130"/>
      <c r="E73" s="130">
        <v>1</v>
      </c>
      <c r="F73" s="130"/>
      <c r="G73" s="130">
        <v>1</v>
      </c>
      <c r="H73" s="130">
        <v>4</v>
      </c>
      <c r="I73" s="67" t="s">
        <v>74</v>
      </c>
    </row>
    <row r="74" spans="1:9" ht="16.5" hidden="1" customHeight="1" x14ac:dyDescent="0.25">
      <c r="A74" s="197"/>
      <c r="B74" s="11">
        <v>45603</v>
      </c>
      <c r="C74" s="225">
        <v>0.73958333333333337</v>
      </c>
      <c r="D74" s="130">
        <v>1</v>
      </c>
      <c r="E74" s="130"/>
      <c r="F74" s="130"/>
      <c r="G74" s="130">
        <v>7</v>
      </c>
      <c r="H74" s="130">
        <v>3</v>
      </c>
      <c r="I74" s="67" t="s">
        <v>91</v>
      </c>
    </row>
    <row r="75" spans="1:9" ht="16.5" hidden="1" customHeight="1" x14ac:dyDescent="0.25">
      <c r="A75" s="197"/>
      <c r="B75" s="11">
        <v>45610</v>
      </c>
      <c r="C75" s="225">
        <v>0.69791666666666663</v>
      </c>
      <c r="D75" s="130">
        <v>1</v>
      </c>
      <c r="E75" s="130"/>
      <c r="F75" s="130"/>
      <c r="G75" s="130">
        <v>7</v>
      </c>
      <c r="H75" s="130">
        <v>2</v>
      </c>
      <c r="I75" s="67" t="s">
        <v>43</v>
      </c>
    </row>
    <row r="76" spans="1:9" ht="16.5" hidden="1" customHeight="1" x14ac:dyDescent="0.25">
      <c r="A76" s="197"/>
      <c r="B76" s="11">
        <v>45617</v>
      </c>
      <c r="C76" s="225">
        <v>0.73958333333333337</v>
      </c>
      <c r="D76" s="130">
        <v>1</v>
      </c>
      <c r="E76" s="130"/>
      <c r="F76" s="130"/>
      <c r="G76" s="130">
        <v>6</v>
      </c>
      <c r="H76" s="130">
        <v>4</v>
      </c>
      <c r="I76" s="67" t="s">
        <v>92</v>
      </c>
    </row>
    <row r="77" spans="1:9" ht="16.5" hidden="1" customHeight="1" x14ac:dyDescent="0.25">
      <c r="A77" s="197"/>
      <c r="B77" s="11">
        <v>45624</v>
      </c>
      <c r="C77" s="225">
        <v>0.69791666666666663</v>
      </c>
      <c r="D77" s="130">
        <v>1</v>
      </c>
      <c r="E77" s="130"/>
      <c r="F77" s="130"/>
      <c r="G77" s="130">
        <v>6</v>
      </c>
      <c r="H77" s="130">
        <v>4</v>
      </c>
      <c r="I77" s="67" t="s">
        <v>90</v>
      </c>
    </row>
    <row r="78" spans="1:9" ht="16.5" hidden="1" customHeight="1" x14ac:dyDescent="0.25">
      <c r="A78" s="197"/>
      <c r="B78" s="11">
        <v>45631</v>
      </c>
      <c r="C78" s="225">
        <v>0.69791666666666663</v>
      </c>
      <c r="D78" s="130"/>
      <c r="E78" s="130">
        <v>1</v>
      </c>
      <c r="F78" s="130"/>
      <c r="G78" s="130">
        <v>2</v>
      </c>
      <c r="H78" s="130">
        <v>6</v>
      </c>
      <c r="I78" s="67" t="s">
        <v>74</v>
      </c>
    </row>
    <row r="79" spans="1:9" ht="16.5" hidden="1" customHeight="1" x14ac:dyDescent="0.25">
      <c r="A79" s="197"/>
      <c r="B79" s="11">
        <v>45638</v>
      </c>
      <c r="C79" s="225">
        <v>0.78125</v>
      </c>
      <c r="D79" s="130">
        <v>1</v>
      </c>
      <c r="E79" s="130"/>
      <c r="F79" s="130"/>
      <c r="G79" s="130">
        <v>6</v>
      </c>
      <c r="H79" s="130">
        <v>1</v>
      </c>
      <c r="I79" s="67" t="s">
        <v>91</v>
      </c>
    </row>
    <row r="80" spans="1:9" ht="16.5" hidden="1" customHeight="1" x14ac:dyDescent="0.25">
      <c r="A80" s="197"/>
      <c r="B80" s="11">
        <v>45645</v>
      </c>
      <c r="C80" s="225">
        <v>0.73958333333333337</v>
      </c>
      <c r="D80" s="130">
        <v>1</v>
      </c>
      <c r="E80" s="130"/>
      <c r="F80" s="130"/>
      <c r="G80" s="130">
        <v>6</v>
      </c>
      <c r="H80" s="130">
        <v>2</v>
      </c>
      <c r="I80" s="67" t="s">
        <v>43</v>
      </c>
    </row>
    <row r="81" spans="1:9" ht="16.5" hidden="1" customHeight="1" x14ac:dyDescent="0.25">
      <c r="A81" s="197"/>
      <c r="B81" s="11">
        <v>45666</v>
      </c>
      <c r="C81" s="225">
        <v>0.78125</v>
      </c>
      <c r="D81" s="130"/>
      <c r="E81" s="130">
        <v>1</v>
      </c>
      <c r="F81" s="130"/>
      <c r="G81" s="130">
        <v>4</v>
      </c>
      <c r="H81" s="130">
        <v>5</v>
      </c>
      <c r="I81" s="67" t="s">
        <v>92</v>
      </c>
    </row>
    <row r="82" spans="1:9" ht="16.5" hidden="1" customHeight="1" x14ac:dyDescent="0.25">
      <c r="A82" s="197"/>
      <c r="B82" s="11">
        <v>45673</v>
      </c>
      <c r="C82" s="225">
        <v>0.73958333333333337</v>
      </c>
      <c r="D82" s="130">
        <v>1</v>
      </c>
      <c r="E82" s="130"/>
      <c r="F82" s="130"/>
      <c r="G82" s="130">
        <v>3</v>
      </c>
      <c r="H82" s="130">
        <v>1</v>
      </c>
      <c r="I82" s="67" t="s">
        <v>90</v>
      </c>
    </row>
    <row r="83" spans="1:9" ht="16.5" hidden="1" customHeight="1" x14ac:dyDescent="0.25">
      <c r="A83" s="197"/>
      <c r="B83" s="11">
        <v>45680</v>
      </c>
      <c r="C83" s="225">
        <v>0.73958333333333337</v>
      </c>
      <c r="D83" s="130">
        <v>1</v>
      </c>
      <c r="E83" s="130"/>
      <c r="F83" s="130"/>
      <c r="G83" s="130">
        <v>7</v>
      </c>
      <c r="H83" s="130">
        <v>3</v>
      </c>
      <c r="I83" s="67" t="s">
        <v>74</v>
      </c>
    </row>
    <row r="84" spans="1:9" ht="16.5" hidden="1" customHeight="1" x14ac:dyDescent="0.25">
      <c r="A84" s="197"/>
      <c r="B84" s="11">
        <v>45687</v>
      </c>
      <c r="C84" s="225">
        <v>0.69791666666666663</v>
      </c>
      <c r="D84" s="130">
        <v>1</v>
      </c>
      <c r="E84" s="130"/>
      <c r="F84" s="130"/>
      <c r="G84" s="130">
        <v>6</v>
      </c>
      <c r="H84" s="130">
        <v>0</v>
      </c>
      <c r="I84" s="67" t="s">
        <v>91</v>
      </c>
    </row>
    <row r="85" spans="1:9" ht="16.5" hidden="1" customHeight="1" x14ac:dyDescent="0.25">
      <c r="A85" s="197"/>
      <c r="B85" s="11">
        <v>45694</v>
      </c>
      <c r="C85" s="225">
        <v>0.78125</v>
      </c>
      <c r="D85" s="130">
        <v>1</v>
      </c>
      <c r="E85" s="130"/>
      <c r="F85" s="130"/>
      <c r="G85" s="130">
        <v>6</v>
      </c>
      <c r="H85" s="130">
        <v>4</v>
      </c>
      <c r="I85" s="67" t="s">
        <v>43</v>
      </c>
    </row>
    <row r="86" spans="1:9" ht="16.5" hidden="1" customHeight="1" x14ac:dyDescent="0.25">
      <c r="A86" s="197"/>
      <c r="B86" s="11">
        <v>45701</v>
      </c>
      <c r="C86" s="225">
        <v>0.69791666666666663</v>
      </c>
      <c r="D86" s="130">
        <v>1</v>
      </c>
      <c r="E86" s="130"/>
      <c r="F86" s="130"/>
      <c r="G86" s="130">
        <v>6</v>
      </c>
      <c r="H86" s="130">
        <v>2</v>
      </c>
      <c r="I86" s="67" t="s">
        <v>92</v>
      </c>
    </row>
    <row r="87" spans="1:9" ht="16.5" hidden="1" customHeight="1" x14ac:dyDescent="0.25">
      <c r="A87" s="197"/>
      <c r="B87" s="11">
        <v>45708</v>
      </c>
      <c r="C87" s="225">
        <v>0.69791666666666663</v>
      </c>
      <c r="D87" s="130">
        <v>1</v>
      </c>
      <c r="E87" s="130"/>
      <c r="F87" s="130"/>
      <c r="G87" s="130">
        <v>7</v>
      </c>
      <c r="H87" s="130">
        <v>3</v>
      </c>
      <c r="I87" s="67" t="s">
        <v>90</v>
      </c>
    </row>
    <row r="88" spans="1:9" ht="16.5" hidden="1" customHeight="1" thickBot="1" x14ac:dyDescent="0.3">
      <c r="A88" s="198"/>
      <c r="B88" s="16">
        <v>45715</v>
      </c>
      <c r="C88" s="226">
        <v>0.73958333333333337</v>
      </c>
      <c r="D88" s="134">
        <v>1</v>
      </c>
      <c r="E88" s="134"/>
      <c r="F88" s="134"/>
      <c r="G88" s="134">
        <v>2</v>
      </c>
      <c r="H88" s="134">
        <v>1</v>
      </c>
      <c r="I88" s="68" t="s">
        <v>74</v>
      </c>
    </row>
    <row r="89" spans="1:9" ht="21" thickBot="1" x14ac:dyDescent="0.3">
      <c r="A89" s="88" t="s">
        <v>89</v>
      </c>
      <c r="B89" s="89" t="s">
        <v>58</v>
      </c>
      <c r="C89" s="23" t="s">
        <v>30</v>
      </c>
      <c r="D89" s="30">
        <f>SUM(D66:D88)</f>
        <v>17</v>
      </c>
      <c r="E89" s="30">
        <f>SUM(E66:E88)</f>
        <v>4</v>
      </c>
      <c r="F89" s="30">
        <f>SUM(F66:F88)</f>
        <v>2</v>
      </c>
      <c r="G89" s="30">
        <f>SUM(G66:G88)</f>
        <v>117</v>
      </c>
      <c r="H89" s="30">
        <f>SUM(H66:H88)</f>
        <v>66</v>
      </c>
      <c r="I89" s="25">
        <f>SUM(D89)/SUM(E89+D89)</f>
        <v>0.80952380952380953</v>
      </c>
    </row>
    <row r="90" spans="1:9" ht="21" thickBot="1" x14ac:dyDescent="0.3">
      <c r="A90" s="38"/>
      <c r="B90" s="39"/>
      <c r="C90" s="40"/>
      <c r="D90" s="41" t="s">
        <v>0</v>
      </c>
      <c r="E90" s="41" t="s">
        <v>1</v>
      </c>
      <c r="F90" s="41" t="s">
        <v>2</v>
      </c>
      <c r="G90" s="41" t="s">
        <v>3</v>
      </c>
      <c r="H90" s="41" t="s">
        <v>4</v>
      </c>
      <c r="I90" s="42" t="s">
        <v>16</v>
      </c>
    </row>
    <row r="91" spans="1:9" ht="20.25" x14ac:dyDescent="0.25">
      <c r="A91" s="179" t="s">
        <v>69</v>
      </c>
      <c r="B91" s="181" t="s">
        <v>51</v>
      </c>
      <c r="C91" s="43" t="s">
        <v>30</v>
      </c>
      <c r="D91" s="75">
        <f>SUM(D41+D20+D65+D89)</f>
        <v>46</v>
      </c>
      <c r="E91" s="75">
        <f>SUM(E41+E20+E65+E89)</f>
        <v>26</v>
      </c>
      <c r="F91" s="75">
        <f>SUM(F41+F20+F65+F89)</f>
        <v>12</v>
      </c>
      <c r="G91" s="75">
        <f>SUM(G41+G20+G65+G89)</f>
        <v>417</v>
      </c>
      <c r="H91" s="75">
        <f>SUM(H41+H20+H65+H89)</f>
        <v>339</v>
      </c>
      <c r="I91" s="45">
        <f>SUM(D91)/SUM(E91+D91)</f>
        <v>0.63888888888888884</v>
      </c>
    </row>
    <row r="92" spans="1:9" ht="21" thickBot="1" x14ac:dyDescent="0.3">
      <c r="A92" s="194"/>
      <c r="B92" s="195"/>
      <c r="C92" s="46" t="s">
        <v>49</v>
      </c>
      <c r="D92" s="47">
        <f>SUM(D91/4)</f>
        <v>11.5</v>
      </c>
      <c r="E92" s="47">
        <f>SUM(E91/4)</f>
        <v>6.5</v>
      </c>
      <c r="F92" s="47">
        <f>SUM(F91/4)</f>
        <v>3</v>
      </c>
      <c r="G92" s="47">
        <f>SUM(G91/4)</f>
        <v>104.25</v>
      </c>
      <c r="H92" s="47">
        <f>SUM(H91/4)</f>
        <v>84.75</v>
      </c>
      <c r="I92" s="48">
        <f>SUM(D92)/SUM(E92+D92)</f>
        <v>0.63888888888888884</v>
      </c>
    </row>
    <row r="93" spans="1:9" ht="16.5" x14ac:dyDescent="0.25">
      <c r="A93" s="176" t="s">
        <v>69</v>
      </c>
      <c r="B93" s="173" t="s">
        <v>60</v>
      </c>
      <c r="C93" s="142">
        <f>SUM(D93/SUM(D93:E93))</f>
        <v>0.7142857142857143</v>
      </c>
      <c r="D93" s="143">
        <f>SUM(D39+D34+D29+D24+D45+D50+D55+D60)</f>
        <v>5</v>
      </c>
      <c r="E93" s="143">
        <f>SUM(E39+E34+E29+E24+E45+E50+E55+E60)</f>
        <v>2</v>
      </c>
      <c r="F93" s="143">
        <f>SUM(F39+F34+F29+F24+F45+F50+F55+F60)</f>
        <v>1</v>
      </c>
      <c r="G93" s="143">
        <f>SUM(G39+G34+G29+G24+G45+G50+G55+G60)</f>
        <v>39</v>
      </c>
      <c r="H93" s="143">
        <f>SUM(H39+H34+H29+H24+H45+H50+H55+H60)</f>
        <v>28</v>
      </c>
      <c r="I93" s="144" t="s">
        <v>75</v>
      </c>
    </row>
    <row r="94" spans="1:9" ht="16.5" x14ac:dyDescent="0.25">
      <c r="A94" s="227"/>
      <c r="B94" s="228"/>
      <c r="C94" s="65">
        <f>SUM(D94/SUM(D94:E94))</f>
        <v>1</v>
      </c>
      <c r="D94" s="229">
        <f>SUM(D67+D72+D77+D82+D87)</f>
        <v>4</v>
      </c>
      <c r="E94" s="229">
        <f>SUM(E67+E72+E77+E82+E87)</f>
        <v>0</v>
      </c>
      <c r="F94" s="229">
        <f>SUM(F67+F72+F77+F82+F87)</f>
        <v>1</v>
      </c>
      <c r="G94" s="229">
        <f>SUM(G67+G72+G77+G82+G87)</f>
        <v>23</v>
      </c>
      <c r="H94" s="229">
        <f>SUM(H67+H72+H77+H82+H87)</f>
        <v>12</v>
      </c>
      <c r="I94" s="230" t="s">
        <v>90</v>
      </c>
    </row>
    <row r="95" spans="1:9" ht="16.5" x14ac:dyDescent="0.25">
      <c r="A95" s="177"/>
      <c r="B95" s="174"/>
      <c r="C95" s="65">
        <f>SUM(D95/SUM(D95:E95))</f>
        <v>0.44444444444444442</v>
      </c>
      <c r="D95" s="130">
        <f>SUM(D37+D32+D27+D22+D43+D48+D53+D58+D63)</f>
        <v>4</v>
      </c>
      <c r="E95" s="130">
        <f>SUM(E37+E32+E27+E22+E43+E48+E53+E58+E63)</f>
        <v>5</v>
      </c>
      <c r="F95" s="130">
        <f>SUM(F37+F32+F27+F22+F43+F48+F53+F58+F63)</f>
        <v>0</v>
      </c>
      <c r="G95" s="130">
        <f>SUM(G37+G32+G27+G22+G43+G48+G53+G58+G63)</f>
        <v>45</v>
      </c>
      <c r="H95" s="130">
        <f>SUM(H37+H32+H27+H22+H43+H48+H53+H58+H63)</f>
        <v>55</v>
      </c>
      <c r="I95" s="15" t="s">
        <v>50</v>
      </c>
    </row>
    <row r="96" spans="1:9" ht="16.5" x14ac:dyDescent="0.25">
      <c r="A96" s="177"/>
      <c r="B96" s="174"/>
      <c r="C96" s="65">
        <f>SUM(D96/SUM(D96:E96))</f>
        <v>0.8</v>
      </c>
      <c r="D96" s="130">
        <f>SUM(D71+D76+D81+D86+D66)</f>
        <v>4</v>
      </c>
      <c r="E96" s="130">
        <f>SUM(E71+E76+E81+E86+E66)</f>
        <v>1</v>
      </c>
      <c r="F96" s="130">
        <f>SUM(F71+F76+F81+F86+F66)</f>
        <v>0</v>
      </c>
      <c r="G96" s="130">
        <f>SUM(G71+G76+G81+G86+G66)</f>
        <v>25</v>
      </c>
      <c r="H96" s="130">
        <f>SUM(H71+H76+H81+H86+H66)</f>
        <v>13</v>
      </c>
      <c r="I96" s="15" t="s">
        <v>92</v>
      </c>
    </row>
    <row r="97" spans="1:9" ht="16.5" x14ac:dyDescent="0.25">
      <c r="A97" s="177"/>
      <c r="B97" s="174"/>
      <c r="C97" s="65">
        <f t="shared" ref="C97:C102" si="0">SUM(D97/SUM(D97:E97))</f>
        <v>0.33333333333333331</v>
      </c>
      <c r="D97" s="130">
        <f>SUM(D19+D16+D13+D10+D7+D4)</f>
        <v>2</v>
      </c>
      <c r="E97" s="130">
        <f>SUM(E19+E16+E13+E10+E7+E4)</f>
        <v>4</v>
      </c>
      <c r="F97" s="130">
        <f>SUM(F19+F16+F13+F10+F7+F4)</f>
        <v>0</v>
      </c>
      <c r="G97" s="130">
        <f>SUM(G19+G16+G13+G10+G7+G4)</f>
        <v>39</v>
      </c>
      <c r="H97" s="130">
        <f>SUM(H19+H16+H13+H10+H7+H4)</f>
        <v>40</v>
      </c>
      <c r="I97" s="15" t="s">
        <v>68</v>
      </c>
    </row>
    <row r="98" spans="1:9" ht="16.5" x14ac:dyDescent="0.25">
      <c r="A98" s="177"/>
      <c r="B98" s="174"/>
      <c r="C98" s="65">
        <f t="shared" si="0"/>
        <v>0.75</v>
      </c>
      <c r="D98" s="130">
        <f>SUM(D36+D31+D26+D21+D42+D47+D52+D57+D62)</f>
        <v>6</v>
      </c>
      <c r="E98" s="130">
        <f t="shared" ref="E98:H98" si="1">SUM(E36+E31+E26+E21+E42+E47+E52+E57+E62)</f>
        <v>2</v>
      </c>
      <c r="F98" s="130">
        <f t="shared" si="1"/>
        <v>1</v>
      </c>
      <c r="G98" s="130">
        <f t="shared" si="1"/>
        <v>37</v>
      </c>
      <c r="H98" s="130">
        <f t="shared" si="1"/>
        <v>27</v>
      </c>
      <c r="I98" s="15" t="s">
        <v>70</v>
      </c>
    </row>
    <row r="99" spans="1:9" ht="16.5" x14ac:dyDescent="0.25">
      <c r="A99" s="177"/>
      <c r="B99" s="174"/>
      <c r="C99" s="65">
        <f t="shared" si="0"/>
        <v>0.75</v>
      </c>
      <c r="D99" s="130">
        <f>SUM(D18+D15+D12+D9+D6+D3)</f>
        <v>3</v>
      </c>
      <c r="E99" s="130">
        <f>SUM(E18+E15+E12+E9+E6+E3)</f>
        <v>1</v>
      </c>
      <c r="F99" s="130">
        <f>SUM(F18+F15+F12+F9+F6+F3)</f>
        <v>2</v>
      </c>
      <c r="G99" s="130">
        <f>SUM(G18+G15+G12+G9+G6+G3)</f>
        <v>36</v>
      </c>
      <c r="H99" s="130">
        <f>SUM(H18+H15+H12+H9+H6+H3)</f>
        <v>26</v>
      </c>
      <c r="I99" s="15" t="s">
        <v>44</v>
      </c>
    </row>
    <row r="100" spans="1:9" ht="16.5" x14ac:dyDescent="0.25">
      <c r="A100" s="177"/>
      <c r="B100" s="174"/>
      <c r="C100" s="65">
        <f t="shared" si="0"/>
        <v>0.5</v>
      </c>
      <c r="D100" s="130">
        <f>SUM(D40+D35+D30+D25+D17+D14+D11+D8+D5+D2+D46+D51+D56+D61+D70+D75+D80+D85)</f>
        <v>7</v>
      </c>
      <c r="E100" s="130">
        <f>SUM(E40+E35+E30+E25+E17+E14+E11+E8+E5+E2+E46+E51+E56+E61+E70+E75+E80+E85)</f>
        <v>7</v>
      </c>
      <c r="F100" s="130">
        <f>SUM(F40+F35+F30+F25+F17+F14+F11+F8+F5+F2+F46+F51+F56+F61+F70+F75+F80+F85)</f>
        <v>4</v>
      </c>
      <c r="G100" s="130">
        <f>SUM(G40+G35+G30+G25+G17+G14+G11+G8+G5+G2+G46+G51+G56+G61+G70+G75+G80+G85)</f>
        <v>81</v>
      </c>
      <c r="H100" s="130">
        <f>SUM(H40+H35+H30+H25+H17+H14+H11+H8+H5+H2+H46+H51+H56+H61+H70+H75+H80+H85)</f>
        <v>75</v>
      </c>
      <c r="I100" s="15" t="s">
        <v>43</v>
      </c>
    </row>
    <row r="101" spans="1:9" ht="16.5" x14ac:dyDescent="0.25">
      <c r="A101" s="177"/>
      <c r="B101" s="174"/>
      <c r="C101" s="65">
        <f t="shared" si="0"/>
        <v>1</v>
      </c>
      <c r="D101" s="130">
        <f>SUM(D69+D74+D79+D84)</f>
        <v>4</v>
      </c>
      <c r="E101" s="130">
        <f>SUM(E69+E74+E79+E84)</f>
        <v>0</v>
      </c>
      <c r="F101" s="130">
        <f>SUM(F69+F74+F79+F84)</f>
        <v>0</v>
      </c>
      <c r="G101" s="130">
        <f>SUM(G69+G74+G79+G84)</f>
        <v>30</v>
      </c>
      <c r="H101" s="130">
        <f>SUM(H69+H74+H79+H84)</f>
        <v>9</v>
      </c>
      <c r="I101" s="15" t="s">
        <v>91</v>
      </c>
    </row>
    <row r="102" spans="1:9" ht="16.5" x14ac:dyDescent="0.25">
      <c r="A102" s="177"/>
      <c r="B102" s="174"/>
      <c r="C102" s="65">
        <f t="shared" si="0"/>
        <v>0.63636363636363635</v>
      </c>
      <c r="D102" s="130">
        <f>SUM(D38+D33+D28+D23+D44+D49+D54+D59+D64+D68+D73+D78+D83+D88)</f>
        <v>7</v>
      </c>
      <c r="E102" s="130">
        <f>SUM(E38+E33+E28+E23+E44+E49+E54+E59+E64+E68+E73+E78+E83+E88)</f>
        <v>4</v>
      </c>
      <c r="F102" s="130">
        <f>SUM(F38+F33+F28+F23+F44+F49+F54+F59+F64+F68+F73+F78+F83+F88)</f>
        <v>3</v>
      </c>
      <c r="G102" s="130">
        <f>SUM(G38+G33+G28+G23+G44+G49+G54+G59+G64+G68+G73+G78+G83+G88)</f>
        <v>62</v>
      </c>
      <c r="H102" s="130">
        <f>SUM(H38+H33+H28+H23+H44+H49+H54+H59+H64+H68+H73+H78+H83+H88)</f>
        <v>54</v>
      </c>
      <c r="I102" s="15" t="s">
        <v>74</v>
      </c>
    </row>
    <row r="103" spans="1:9" ht="21" thickBot="1" x14ac:dyDescent="0.3">
      <c r="A103" s="38"/>
      <c r="B103" s="39"/>
      <c r="C103" s="40" t="s">
        <v>21</v>
      </c>
      <c r="D103" s="41" t="s">
        <v>0</v>
      </c>
      <c r="E103" s="41" t="s">
        <v>1</v>
      </c>
      <c r="F103" s="41" t="s">
        <v>2</v>
      </c>
      <c r="G103" s="41" t="s">
        <v>3</v>
      </c>
      <c r="H103" s="41" t="s">
        <v>4</v>
      </c>
      <c r="I103" s="42" t="s">
        <v>16</v>
      </c>
    </row>
    <row r="104" spans="1:9" ht="16.5" x14ac:dyDescent="0.25">
      <c r="A104" s="176" t="s">
        <v>69</v>
      </c>
      <c r="B104" s="173" t="s">
        <v>61</v>
      </c>
      <c r="C104" s="8">
        <v>0.69791666666666663</v>
      </c>
      <c r="D104" s="133">
        <f>SUM(D39+D33+D32+D30+D26+D24+D45+D47+D51+D53+D54+D60+D62+D63+D71+D75+D77+D78+D84+D86+D87)</f>
        <v>12</v>
      </c>
      <c r="E104" s="133">
        <f>SUM(E39+E33+E32+E30+E26+E24+E45+E47+E51+E53+E54+E60+E62+E63+E71+E75+E77+E78+E84+E86+E87)</f>
        <v>6</v>
      </c>
      <c r="F104" s="133">
        <f>SUM(F39+F33+F32+F30+F26+F24+F45+F47+F51+F53+F54+F60+F62+F63+F71+F75+F77+F78+F84+F86+F87)</f>
        <v>3</v>
      </c>
      <c r="G104" s="133">
        <f>SUM(G39+G33+G32+G30+G26+G24+G45+G47+G51+G53+G54+G60+G62+G63+G71+G75+G77+G78+G84+G86+G87)</f>
        <v>97</v>
      </c>
      <c r="H104" s="133">
        <f>SUM(H39+H33+H32+H30+H26+H24+H45+H47+H51+H53+H54+H60+H62+H63+H71+H75+H77+H78+H84+H86+H87)</f>
        <v>79</v>
      </c>
      <c r="I104" s="66">
        <f>SUM(D104/SUM(D104:E104))</f>
        <v>0.66666666666666663</v>
      </c>
    </row>
    <row r="105" spans="1:9" ht="16.5" x14ac:dyDescent="0.25">
      <c r="A105" s="177"/>
      <c r="B105" s="174"/>
      <c r="C105" s="12">
        <v>0.73958333333333337</v>
      </c>
      <c r="D105" s="130">
        <f>SUM(D38+D37+D35+D31+D29+D23+D22+D18+D16+D14+D12+D10+D8+D6+D4+D2+D43+D44+D50+D52+D56+D58+D59+D64+D67+D68+D69+D74+D76+D80+D82+D83+D88)</f>
        <v>18</v>
      </c>
      <c r="E105" s="130">
        <f>SUM(E38+E37+E35+E31+E29+E23+E22+E18+E16+E14+E12+E10+E8+E6+E4+E2+E43+E44+E50+E52+E56+E58+E59+E64+E67+E68+E69+E74+E76+E80+E82+E83+E88)</f>
        <v>9</v>
      </c>
      <c r="F105" s="130">
        <f>SUM(F38+F37+F35+F31+F29+F23+F22+F18+F16+F14+F12+F10+F8+F6+F4+F2+F43+F44+F50+F52+F56+F58+F59+F64+F67+F68+F69+F74+F76+F80+F82+F83+F88)</f>
        <v>6</v>
      </c>
      <c r="G105" s="130">
        <f>SUM(G38+G37+G35+G31+G29+G23+G22+G18+G16+G14+G12+G10+G8+G6+G4+G2+G43+G44+G50+G52+G56+G58+G59+G64+G67+G68+G69+G74+G76+G80+G82+G83+G88)</f>
        <v>170</v>
      </c>
      <c r="H105" s="130">
        <f>SUM(H38+H37+H35+H31+H29+H23+H22+H18+H16+H14+H12+H10+H8+H6+H4+H2+H43+H44+H50+H52+H56+H58+H59+H64+H67+H68+H69+H74+H76+H80+H82+H83+H88)</f>
        <v>140</v>
      </c>
      <c r="I105" s="67">
        <f>SUM(D105/SUM(D105:E105))</f>
        <v>0.66666666666666663</v>
      </c>
    </row>
    <row r="106" spans="1:9" ht="17.25" thickBot="1" x14ac:dyDescent="0.3">
      <c r="A106" s="178"/>
      <c r="B106" s="175"/>
      <c r="C106" s="17">
        <v>0.78125</v>
      </c>
      <c r="D106" s="134">
        <f>SUM(D40+D36+D34+D28+D27+D25+D21+D19+D17+D15+D13+D11+D9+D7+D5+D3+D42+D46+D48+D49+D55+D57+D61+D66+D70+D72+D73+D79+D81+D85)</f>
        <v>16</v>
      </c>
      <c r="E106" s="134">
        <f>SUM(E40+E36+E34+E28+E27+E25+E21+E19+E17+E15+E13+E11+E9+E7+E5+E3+E42+E46+E48+E49+E55+E57+E61+E66+E70+E72+E73+E79+E81+E85)</f>
        <v>11</v>
      </c>
      <c r="F106" s="134">
        <f>SUM(F40+F36+F34+F28+F27+F25+F21+F19+F17+F15+F13+F11+F9+F7+F5+F3+F42+F46+F48+F49+F55+F57+F61+F66+F70+F72+F73+F79+F81+F85)</f>
        <v>3</v>
      </c>
      <c r="G106" s="134">
        <f>SUM(G40+G36+G34+G28+G27+G25+G21+G19+G17+G15+G13+G11+G9+G7+G5+G3+G42+G46+G48+G49+G55+G57+G61+G66+G70+G72+G73+G79+G81+G85)</f>
        <v>150</v>
      </c>
      <c r="H106" s="134">
        <f>SUM(H40+H36+H34+H28+H27+H25+H21+H19+H17+H15+H13+H11+H9+H7+H5+H3+H42+H46+H48+H49+H55+H57+H61+H66+H70+H72+H73+H79+H81+H85)</f>
        <v>120</v>
      </c>
      <c r="I106" s="68">
        <f>SUM(D106/SUM(D106:E106))</f>
        <v>0.59259259259259256</v>
      </c>
    </row>
  </sheetData>
  <autoFilter ref="A1:I106" xr:uid="{00000000-0001-0000-0300-000000000000}"/>
  <mergeCells count="10">
    <mergeCell ref="A104:A106"/>
    <mergeCell ref="B104:B106"/>
    <mergeCell ref="A2:A19"/>
    <mergeCell ref="A91:A92"/>
    <mergeCell ref="B91:B92"/>
    <mergeCell ref="A21:A40"/>
    <mergeCell ref="A93:A102"/>
    <mergeCell ref="B93:B102"/>
    <mergeCell ref="A42:A64"/>
    <mergeCell ref="A66:A8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171"/>
  <sheetViews>
    <sheetView workbookViewId="0">
      <selection activeCell="J175" sqref="J175"/>
    </sheetView>
  </sheetViews>
  <sheetFormatPr defaultRowHeight="15" x14ac:dyDescent="0.25"/>
  <cols>
    <col min="1" max="1" width="16.7109375" bestFit="1" customWidth="1"/>
    <col min="2" max="2" width="22" bestFit="1" customWidth="1"/>
    <col min="3" max="3" width="13" bestFit="1" customWidth="1"/>
    <col min="4" max="4" width="8.7109375" bestFit="1" customWidth="1"/>
    <col min="5" max="5" width="8.28515625" bestFit="1" customWidth="1"/>
    <col min="6" max="6" width="7.7109375" bestFit="1" customWidth="1"/>
    <col min="7" max="7" width="9.5703125" bestFit="1" customWidth="1"/>
    <col min="8" max="8" width="9.85546875" bestFit="1" customWidth="1"/>
    <col min="9" max="9" width="20" bestFit="1" customWidth="1"/>
  </cols>
  <sheetData>
    <row r="1" spans="1:9" ht="21" thickBot="1" x14ac:dyDescent="0.3">
      <c r="A1" s="35" t="s">
        <v>19</v>
      </c>
      <c r="B1" s="36" t="s">
        <v>20</v>
      </c>
      <c r="C1" s="37" t="s">
        <v>21</v>
      </c>
      <c r="D1" s="4" t="s">
        <v>0</v>
      </c>
      <c r="E1" s="4" t="s">
        <v>22</v>
      </c>
      <c r="F1" s="4" t="s">
        <v>2</v>
      </c>
      <c r="G1" s="4" t="s">
        <v>3</v>
      </c>
      <c r="H1" s="5" t="s">
        <v>4</v>
      </c>
      <c r="I1" s="6" t="s">
        <v>23</v>
      </c>
    </row>
    <row r="2" spans="1:9" ht="16.899999999999999" hidden="1" customHeight="1" x14ac:dyDescent="0.25">
      <c r="A2" s="200" t="s">
        <v>41</v>
      </c>
      <c r="B2" s="79">
        <v>43160</v>
      </c>
      <c r="C2" s="8">
        <v>0.69791666666666663</v>
      </c>
      <c r="D2" s="9"/>
      <c r="E2" s="9">
        <v>1</v>
      </c>
      <c r="F2" s="26"/>
      <c r="G2" s="9">
        <v>4</v>
      </c>
      <c r="H2" s="9">
        <v>7</v>
      </c>
      <c r="I2" s="10" t="s">
        <v>48</v>
      </c>
    </row>
    <row r="3" spans="1:9" ht="16.899999999999999" hidden="1" customHeight="1" x14ac:dyDescent="0.25">
      <c r="A3" s="201"/>
      <c r="B3" s="80">
        <v>43153</v>
      </c>
      <c r="C3" s="12">
        <v>0.73958333333333337</v>
      </c>
      <c r="D3" s="13">
        <v>1</v>
      </c>
      <c r="E3" s="13"/>
      <c r="F3" s="14"/>
      <c r="G3" s="13">
        <v>7</v>
      </c>
      <c r="H3" s="13">
        <v>4</v>
      </c>
      <c r="I3" s="15" t="s">
        <v>39</v>
      </c>
    </row>
    <row r="4" spans="1:9" ht="16.899999999999999" hidden="1" customHeight="1" x14ac:dyDescent="0.25">
      <c r="A4" s="201"/>
      <c r="B4" s="80">
        <v>43146</v>
      </c>
      <c r="C4" s="12">
        <v>0.73958333333333337</v>
      </c>
      <c r="D4" s="13"/>
      <c r="E4" s="13">
        <v>1</v>
      </c>
      <c r="F4" s="14"/>
      <c r="G4" s="13">
        <v>2</v>
      </c>
      <c r="H4" s="13">
        <v>5</v>
      </c>
      <c r="I4" s="15" t="s">
        <v>40</v>
      </c>
    </row>
    <row r="5" spans="1:9" ht="16.899999999999999" hidden="1" customHeight="1" x14ac:dyDescent="0.25">
      <c r="A5" s="201"/>
      <c r="B5" s="80">
        <v>43139</v>
      </c>
      <c r="C5" s="12">
        <v>0.78125</v>
      </c>
      <c r="D5" s="13"/>
      <c r="E5" s="13">
        <v>1</v>
      </c>
      <c r="F5" s="14"/>
      <c r="G5" s="13">
        <v>4</v>
      </c>
      <c r="H5" s="13">
        <v>6</v>
      </c>
      <c r="I5" s="15" t="s">
        <v>63</v>
      </c>
    </row>
    <row r="6" spans="1:9" ht="16.899999999999999" hidden="1" customHeight="1" x14ac:dyDescent="0.25">
      <c r="A6" s="201"/>
      <c r="B6" s="80">
        <v>43132</v>
      </c>
      <c r="C6" s="12">
        <v>0.73958333333333337</v>
      </c>
      <c r="D6" s="13">
        <v>1</v>
      </c>
      <c r="E6" s="13"/>
      <c r="F6" s="14"/>
      <c r="G6" s="13">
        <v>5</v>
      </c>
      <c r="H6" s="13">
        <v>2</v>
      </c>
      <c r="I6" s="15" t="s">
        <v>35</v>
      </c>
    </row>
    <row r="7" spans="1:9" ht="16.899999999999999" hidden="1" customHeight="1" x14ac:dyDescent="0.25">
      <c r="A7" s="201"/>
      <c r="B7" s="80">
        <v>43125</v>
      </c>
      <c r="C7" s="12">
        <v>0.78125</v>
      </c>
      <c r="D7" s="13">
        <v>1</v>
      </c>
      <c r="E7" s="13"/>
      <c r="F7" s="14"/>
      <c r="G7" s="13">
        <v>4</v>
      </c>
      <c r="H7" s="13">
        <v>3</v>
      </c>
      <c r="I7" s="15" t="s">
        <v>48</v>
      </c>
    </row>
    <row r="8" spans="1:9" ht="16.899999999999999" hidden="1" customHeight="1" x14ac:dyDescent="0.25">
      <c r="A8" s="201"/>
      <c r="B8" s="80">
        <v>43118</v>
      </c>
      <c r="C8" s="12">
        <v>0.78125</v>
      </c>
      <c r="D8" s="13"/>
      <c r="E8" s="13">
        <v>1</v>
      </c>
      <c r="F8" s="14"/>
      <c r="G8" s="13">
        <v>3</v>
      </c>
      <c r="H8" s="13">
        <v>11</v>
      </c>
      <c r="I8" s="15" t="s">
        <v>39</v>
      </c>
    </row>
    <row r="9" spans="1:9" ht="16.899999999999999" hidden="1" customHeight="1" x14ac:dyDescent="0.25">
      <c r="A9" s="201"/>
      <c r="B9" s="80">
        <v>43104</v>
      </c>
      <c r="C9" s="12">
        <v>0.69791666666666663</v>
      </c>
      <c r="D9" s="13"/>
      <c r="E9" s="13">
        <v>1</v>
      </c>
      <c r="F9" s="14"/>
      <c r="G9" s="13">
        <v>3</v>
      </c>
      <c r="H9" s="13">
        <v>6</v>
      </c>
      <c r="I9" s="15" t="s">
        <v>40</v>
      </c>
    </row>
    <row r="10" spans="1:9" ht="16.899999999999999" hidden="1" customHeight="1" x14ac:dyDescent="0.25">
      <c r="A10" s="201"/>
      <c r="B10" s="80">
        <v>43090</v>
      </c>
      <c r="C10" s="12">
        <v>0.73958333333333337</v>
      </c>
      <c r="D10" s="13"/>
      <c r="E10" s="13">
        <v>1</v>
      </c>
      <c r="F10" s="14"/>
      <c r="G10" s="13">
        <v>1</v>
      </c>
      <c r="H10" s="13">
        <v>2</v>
      </c>
      <c r="I10" s="15" t="s">
        <v>63</v>
      </c>
    </row>
    <row r="11" spans="1:9" ht="16.899999999999999" hidden="1" customHeight="1" x14ac:dyDescent="0.25">
      <c r="A11" s="201"/>
      <c r="B11" s="80">
        <v>43083</v>
      </c>
      <c r="C11" s="12">
        <v>0.69791666666666663</v>
      </c>
      <c r="D11" s="13"/>
      <c r="E11" s="13">
        <v>1</v>
      </c>
      <c r="F11" s="14"/>
      <c r="G11" s="13">
        <v>1</v>
      </c>
      <c r="H11" s="13">
        <v>3</v>
      </c>
      <c r="I11" s="15" t="s">
        <v>35</v>
      </c>
    </row>
    <row r="12" spans="1:9" ht="16.899999999999999" hidden="1" customHeight="1" x14ac:dyDescent="0.25">
      <c r="A12" s="201"/>
      <c r="B12" s="80">
        <v>43076</v>
      </c>
      <c r="C12" s="12">
        <v>0.73958333333333337</v>
      </c>
      <c r="D12" s="13">
        <v>1</v>
      </c>
      <c r="E12" s="13"/>
      <c r="F12" s="14"/>
      <c r="G12" s="13">
        <v>7</v>
      </c>
      <c r="H12" s="13">
        <v>1</v>
      </c>
      <c r="I12" s="15" t="s">
        <v>48</v>
      </c>
    </row>
    <row r="13" spans="1:9" ht="16.899999999999999" hidden="1" customHeight="1" x14ac:dyDescent="0.25">
      <c r="A13" s="201"/>
      <c r="B13" s="80">
        <v>43069</v>
      </c>
      <c r="C13" s="12">
        <v>0.73958333333333337</v>
      </c>
      <c r="D13" s="13"/>
      <c r="E13" s="13">
        <v>1</v>
      </c>
      <c r="F13" s="14"/>
      <c r="G13" s="13">
        <v>5</v>
      </c>
      <c r="H13" s="13">
        <v>8</v>
      </c>
      <c r="I13" s="15" t="s">
        <v>39</v>
      </c>
    </row>
    <row r="14" spans="1:9" ht="16.899999999999999" hidden="1" customHeight="1" x14ac:dyDescent="0.25">
      <c r="A14" s="201"/>
      <c r="B14" s="80">
        <v>43062</v>
      </c>
      <c r="C14" s="12">
        <v>0.78125</v>
      </c>
      <c r="D14" s="13"/>
      <c r="E14" s="13">
        <v>1</v>
      </c>
      <c r="F14" s="14"/>
      <c r="G14" s="13">
        <v>2</v>
      </c>
      <c r="H14" s="13">
        <v>4</v>
      </c>
      <c r="I14" s="15" t="s">
        <v>40</v>
      </c>
    </row>
    <row r="15" spans="1:9" ht="16.899999999999999" hidden="1" customHeight="1" x14ac:dyDescent="0.25">
      <c r="A15" s="201"/>
      <c r="B15" s="80">
        <v>43055</v>
      </c>
      <c r="C15" s="12">
        <v>0.69791666666666663</v>
      </c>
      <c r="D15" s="13">
        <v>1</v>
      </c>
      <c r="E15" s="13"/>
      <c r="F15" s="14"/>
      <c r="G15" s="13">
        <v>5</v>
      </c>
      <c r="H15" s="13">
        <v>4</v>
      </c>
      <c r="I15" s="15" t="s">
        <v>63</v>
      </c>
    </row>
    <row r="16" spans="1:9" ht="17.45" hidden="1" customHeight="1" x14ac:dyDescent="0.25">
      <c r="A16" s="201"/>
      <c r="B16" s="80">
        <v>43048</v>
      </c>
      <c r="C16" s="12">
        <v>0.78125</v>
      </c>
      <c r="D16" s="13"/>
      <c r="E16" s="13">
        <v>1</v>
      </c>
      <c r="F16" s="14"/>
      <c r="G16" s="13">
        <v>1</v>
      </c>
      <c r="H16" s="13">
        <v>5</v>
      </c>
      <c r="I16" s="15" t="s">
        <v>35</v>
      </c>
    </row>
    <row r="17" spans="1:9" ht="16.5" hidden="1" x14ac:dyDescent="0.25">
      <c r="A17" s="201"/>
      <c r="B17" s="80">
        <v>43041</v>
      </c>
      <c r="C17" s="12">
        <v>0.69791666666666663</v>
      </c>
      <c r="D17" s="13"/>
      <c r="E17" s="13"/>
      <c r="F17" s="13">
        <v>1</v>
      </c>
      <c r="G17" s="13">
        <v>3</v>
      </c>
      <c r="H17" s="13">
        <v>3</v>
      </c>
      <c r="I17" s="15" t="s">
        <v>48</v>
      </c>
    </row>
    <row r="18" spans="1:9" ht="16.899999999999999" hidden="1" customHeight="1" x14ac:dyDescent="0.25">
      <c r="A18" s="201"/>
      <c r="B18" s="80">
        <v>43034</v>
      </c>
      <c r="C18" s="12">
        <v>0.69791666666666663</v>
      </c>
      <c r="D18" s="13"/>
      <c r="E18" s="13">
        <v>1</v>
      </c>
      <c r="F18" s="14"/>
      <c r="G18" s="13">
        <v>1</v>
      </c>
      <c r="H18" s="13">
        <v>9</v>
      </c>
      <c r="I18" s="15" t="s">
        <v>39</v>
      </c>
    </row>
    <row r="19" spans="1:9" ht="16.899999999999999" hidden="1" customHeight="1" x14ac:dyDescent="0.25">
      <c r="A19" s="201"/>
      <c r="B19" s="80">
        <v>43027</v>
      </c>
      <c r="C19" s="12">
        <v>0.73958333333333337</v>
      </c>
      <c r="D19" s="13">
        <v>1</v>
      </c>
      <c r="E19" s="13"/>
      <c r="F19" s="14"/>
      <c r="G19" s="13">
        <v>4</v>
      </c>
      <c r="H19" s="13">
        <v>1</v>
      </c>
      <c r="I19" s="15" t="s">
        <v>40</v>
      </c>
    </row>
    <row r="20" spans="1:9" ht="16.899999999999999" hidden="1" customHeight="1" x14ac:dyDescent="0.25">
      <c r="A20" s="201"/>
      <c r="B20" s="80">
        <v>43020</v>
      </c>
      <c r="C20" s="12">
        <v>0.78125</v>
      </c>
      <c r="D20" s="13"/>
      <c r="E20" s="13">
        <v>1</v>
      </c>
      <c r="F20" s="14"/>
      <c r="G20" s="13">
        <v>3</v>
      </c>
      <c r="H20" s="13">
        <v>9</v>
      </c>
      <c r="I20" s="15" t="s">
        <v>63</v>
      </c>
    </row>
    <row r="21" spans="1:9" ht="16.899999999999999" hidden="1" customHeight="1" x14ac:dyDescent="0.25">
      <c r="A21" s="201"/>
      <c r="B21" s="80">
        <v>43013</v>
      </c>
      <c r="C21" s="12">
        <v>0.73958333333333337</v>
      </c>
      <c r="D21" s="13">
        <v>1</v>
      </c>
      <c r="E21" s="13"/>
      <c r="F21" s="14"/>
      <c r="G21" s="13">
        <v>6</v>
      </c>
      <c r="H21" s="13">
        <v>4</v>
      </c>
      <c r="I21" s="15" t="s">
        <v>35</v>
      </c>
    </row>
    <row r="22" spans="1:9" ht="16.899999999999999" hidden="1" customHeight="1" x14ac:dyDescent="0.25">
      <c r="A22" s="201"/>
      <c r="B22" s="80">
        <v>43006</v>
      </c>
      <c r="C22" s="12">
        <v>0.78125</v>
      </c>
      <c r="D22" s="13"/>
      <c r="E22" s="13">
        <v>1</v>
      </c>
      <c r="F22" s="14"/>
      <c r="G22" s="13">
        <v>6</v>
      </c>
      <c r="H22" s="13">
        <v>12</v>
      </c>
      <c r="I22" s="15" t="s">
        <v>48</v>
      </c>
    </row>
    <row r="23" spans="1:9" ht="16.899999999999999" hidden="1" customHeight="1" x14ac:dyDescent="0.25">
      <c r="A23" s="201"/>
      <c r="B23" s="80">
        <v>42999</v>
      </c>
      <c r="C23" s="12">
        <v>0.78125</v>
      </c>
      <c r="D23" s="13"/>
      <c r="E23" s="13"/>
      <c r="F23" s="13">
        <v>1</v>
      </c>
      <c r="G23" s="13">
        <v>3</v>
      </c>
      <c r="H23" s="13">
        <v>3</v>
      </c>
      <c r="I23" s="15" t="s">
        <v>39</v>
      </c>
    </row>
    <row r="24" spans="1:9" ht="16.899999999999999" hidden="1" customHeight="1" thickBot="1" x14ac:dyDescent="0.3">
      <c r="A24" s="202"/>
      <c r="B24" s="81">
        <v>42992</v>
      </c>
      <c r="C24" s="17">
        <v>0.69791666666666663</v>
      </c>
      <c r="D24" s="18"/>
      <c r="E24" s="18">
        <v>1</v>
      </c>
      <c r="F24" s="19"/>
      <c r="G24" s="18">
        <v>3</v>
      </c>
      <c r="H24" s="18">
        <v>5</v>
      </c>
      <c r="I24" s="20" t="s">
        <v>40</v>
      </c>
    </row>
    <row r="25" spans="1:9" ht="21" thickBot="1" x14ac:dyDescent="0.3">
      <c r="A25" s="70" t="s">
        <v>41</v>
      </c>
      <c r="B25" s="71" t="s">
        <v>19</v>
      </c>
      <c r="C25" s="72" t="s">
        <v>30</v>
      </c>
      <c r="D25" s="73">
        <f>SUM(D2:D24)</f>
        <v>7</v>
      </c>
      <c r="E25" s="73">
        <f>SUM(E2:E24)</f>
        <v>14</v>
      </c>
      <c r="F25" s="73">
        <f>SUM(F2:F24)</f>
        <v>2</v>
      </c>
      <c r="G25" s="73">
        <f>SUM(G2:G24)</f>
        <v>83</v>
      </c>
      <c r="H25" s="73">
        <f>SUM(H2:H24)</f>
        <v>117</v>
      </c>
      <c r="I25" s="74">
        <f>SUM(D25)/SUM(E25+D25)</f>
        <v>0.33333333333333331</v>
      </c>
    </row>
    <row r="26" spans="1:9" ht="16.899999999999999" hidden="1" customHeight="1" x14ac:dyDescent="0.25">
      <c r="A26" s="183" t="s">
        <v>38</v>
      </c>
      <c r="B26" s="79">
        <v>42796</v>
      </c>
      <c r="C26" s="8">
        <v>0.69791666666666663</v>
      </c>
      <c r="D26" s="9"/>
      <c r="E26" s="9">
        <v>1</v>
      </c>
      <c r="F26" s="26"/>
      <c r="G26" s="9">
        <v>4</v>
      </c>
      <c r="H26" s="9">
        <v>7</v>
      </c>
      <c r="I26" s="10" t="s">
        <v>48</v>
      </c>
    </row>
    <row r="27" spans="1:9" ht="16.899999999999999" hidden="1" customHeight="1" x14ac:dyDescent="0.25">
      <c r="A27" s="184"/>
      <c r="B27" s="80">
        <v>42789</v>
      </c>
      <c r="C27" s="12">
        <v>0.73958333333333337</v>
      </c>
      <c r="D27" s="13"/>
      <c r="E27" s="13">
        <v>1</v>
      </c>
      <c r="F27" s="14"/>
      <c r="G27" s="13">
        <v>8</v>
      </c>
      <c r="H27" s="13">
        <v>9</v>
      </c>
      <c r="I27" s="15" t="s">
        <v>39</v>
      </c>
    </row>
    <row r="28" spans="1:9" ht="16.899999999999999" hidden="1" customHeight="1" x14ac:dyDescent="0.25">
      <c r="A28" s="184"/>
      <c r="B28" s="80">
        <v>42782</v>
      </c>
      <c r="C28" s="12">
        <v>0.73958333333333337</v>
      </c>
      <c r="D28" s="13">
        <v>1</v>
      </c>
      <c r="E28" s="13"/>
      <c r="F28" s="14"/>
      <c r="G28" s="13">
        <v>6</v>
      </c>
      <c r="H28" s="13">
        <v>1</v>
      </c>
      <c r="I28" s="15" t="s">
        <v>40</v>
      </c>
    </row>
    <row r="29" spans="1:9" ht="16.899999999999999" hidden="1" customHeight="1" x14ac:dyDescent="0.25">
      <c r="A29" s="184"/>
      <c r="B29" s="80">
        <v>42775</v>
      </c>
      <c r="C29" s="12">
        <v>0.78125</v>
      </c>
      <c r="D29" s="13">
        <v>1</v>
      </c>
      <c r="E29" s="13"/>
      <c r="F29" s="14"/>
      <c r="G29" s="13">
        <v>5</v>
      </c>
      <c r="H29" s="13">
        <v>2</v>
      </c>
      <c r="I29" s="15" t="s">
        <v>33</v>
      </c>
    </row>
    <row r="30" spans="1:9" ht="16.899999999999999" hidden="1" customHeight="1" x14ac:dyDescent="0.25">
      <c r="A30" s="184"/>
      <c r="B30" s="80">
        <v>42768</v>
      </c>
      <c r="C30" s="12">
        <v>0.73958333333333337</v>
      </c>
      <c r="D30" s="13">
        <v>1</v>
      </c>
      <c r="E30" s="13"/>
      <c r="F30" s="14"/>
      <c r="G30" s="13">
        <v>6</v>
      </c>
      <c r="H30" s="13">
        <v>4</v>
      </c>
      <c r="I30" s="15" t="s">
        <v>35</v>
      </c>
    </row>
    <row r="31" spans="1:9" ht="16.899999999999999" hidden="1" customHeight="1" x14ac:dyDescent="0.25">
      <c r="A31" s="184"/>
      <c r="B31" s="80">
        <v>42761</v>
      </c>
      <c r="C31" s="12">
        <v>0.78125</v>
      </c>
      <c r="D31" s="13"/>
      <c r="E31" s="13">
        <v>1</v>
      </c>
      <c r="F31" s="14"/>
      <c r="G31" s="13">
        <v>3</v>
      </c>
      <c r="H31" s="13">
        <v>4</v>
      </c>
      <c r="I31" s="15" t="s">
        <v>48</v>
      </c>
    </row>
    <row r="32" spans="1:9" ht="16.899999999999999" hidden="1" customHeight="1" x14ac:dyDescent="0.25">
      <c r="A32" s="184"/>
      <c r="B32" s="80">
        <v>42754</v>
      </c>
      <c r="C32" s="12">
        <v>0.78125</v>
      </c>
      <c r="D32" s="13">
        <v>1</v>
      </c>
      <c r="E32" s="13"/>
      <c r="F32" s="14"/>
      <c r="G32" s="13">
        <v>8</v>
      </c>
      <c r="H32" s="13">
        <v>3</v>
      </c>
      <c r="I32" s="15" t="s">
        <v>39</v>
      </c>
    </row>
    <row r="33" spans="1:9" ht="16.899999999999999" hidden="1" customHeight="1" x14ac:dyDescent="0.25">
      <c r="A33" s="184"/>
      <c r="B33" s="80">
        <v>42747</v>
      </c>
      <c r="C33" s="12">
        <v>0.69791666666666663</v>
      </c>
      <c r="D33" s="13">
        <v>1</v>
      </c>
      <c r="E33" s="13"/>
      <c r="F33" s="14"/>
      <c r="G33" s="13">
        <v>9</v>
      </c>
      <c r="H33" s="13">
        <v>0</v>
      </c>
      <c r="I33" s="15" t="s">
        <v>40</v>
      </c>
    </row>
    <row r="34" spans="1:9" ht="16.899999999999999" hidden="1" customHeight="1" x14ac:dyDescent="0.25">
      <c r="A34" s="184"/>
      <c r="B34" s="80">
        <v>42740</v>
      </c>
      <c r="C34" s="12">
        <v>0.73958333333333337</v>
      </c>
      <c r="D34" s="13"/>
      <c r="E34" s="13">
        <v>1</v>
      </c>
      <c r="F34" s="14"/>
      <c r="G34" s="13">
        <v>0</v>
      </c>
      <c r="H34" s="13">
        <v>1</v>
      </c>
      <c r="I34" s="15" t="s">
        <v>63</v>
      </c>
    </row>
    <row r="35" spans="1:9" ht="16.899999999999999" hidden="1" customHeight="1" x14ac:dyDescent="0.25">
      <c r="A35" s="184"/>
      <c r="B35" s="80">
        <v>42712</v>
      </c>
      <c r="C35" s="12">
        <v>0.73958333333333337</v>
      </c>
      <c r="D35" s="13">
        <v>1</v>
      </c>
      <c r="E35" s="13"/>
      <c r="F35" s="14"/>
      <c r="G35" s="13">
        <v>6</v>
      </c>
      <c r="H35" s="13">
        <v>5</v>
      </c>
      <c r="I35" s="15" t="s">
        <v>48</v>
      </c>
    </row>
    <row r="36" spans="1:9" ht="16.899999999999999" hidden="1" customHeight="1" x14ac:dyDescent="0.25">
      <c r="A36" s="184"/>
      <c r="B36" s="80">
        <v>42705</v>
      </c>
      <c r="C36" s="12">
        <v>0.73958333333333337</v>
      </c>
      <c r="D36" s="13"/>
      <c r="E36" s="13"/>
      <c r="F36" s="13">
        <v>1</v>
      </c>
      <c r="G36" s="13">
        <v>8</v>
      </c>
      <c r="H36" s="13">
        <v>8</v>
      </c>
      <c r="I36" s="15" t="s">
        <v>39</v>
      </c>
    </row>
    <row r="37" spans="1:9" ht="16.899999999999999" hidden="1" customHeight="1" x14ac:dyDescent="0.25">
      <c r="A37" s="184"/>
      <c r="B37" s="80">
        <v>42698</v>
      </c>
      <c r="C37" s="12">
        <v>0.78125</v>
      </c>
      <c r="D37" s="13"/>
      <c r="E37" s="13">
        <v>1</v>
      </c>
      <c r="F37" s="14"/>
      <c r="G37" s="13">
        <v>2</v>
      </c>
      <c r="H37" s="13">
        <v>5</v>
      </c>
      <c r="I37" s="15" t="s">
        <v>40</v>
      </c>
    </row>
    <row r="38" spans="1:9" ht="16.899999999999999" hidden="1" customHeight="1" x14ac:dyDescent="0.25">
      <c r="A38" s="184"/>
      <c r="B38" s="80">
        <v>42691</v>
      </c>
      <c r="C38" s="12">
        <v>0.69791666666666663</v>
      </c>
      <c r="D38" s="13">
        <v>1</v>
      </c>
      <c r="E38" s="13"/>
      <c r="F38" s="14"/>
      <c r="G38" s="13">
        <v>5</v>
      </c>
      <c r="H38" s="13">
        <v>2</v>
      </c>
      <c r="I38" s="15" t="s">
        <v>63</v>
      </c>
    </row>
    <row r="39" spans="1:9" ht="16.899999999999999" hidden="1" customHeight="1" x14ac:dyDescent="0.25">
      <c r="A39" s="184"/>
      <c r="B39" s="80">
        <v>42684</v>
      </c>
      <c r="C39" s="12">
        <v>0.78125</v>
      </c>
      <c r="D39" s="13">
        <v>1</v>
      </c>
      <c r="E39" s="13"/>
      <c r="F39" s="14"/>
      <c r="G39" s="13">
        <v>2</v>
      </c>
      <c r="H39" s="13">
        <v>1</v>
      </c>
      <c r="I39" s="15" t="s">
        <v>35</v>
      </c>
    </row>
    <row r="40" spans="1:9" ht="16.899999999999999" hidden="1" customHeight="1" x14ac:dyDescent="0.25">
      <c r="A40" s="184"/>
      <c r="B40" s="80">
        <v>42677</v>
      </c>
      <c r="C40" s="12">
        <v>0.69791666666666663</v>
      </c>
      <c r="D40" s="13">
        <v>1</v>
      </c>
      <c r="E40" s="13"/>
      <c r="F40" s="14"/>
      <c r="G40" s="13">
        <v>5</v>
      </c>
      <c r="H40" s="13">
        <v>3</v>
      </c>
      <c r="I40" s="15" t="s">
        <v>48</v>
      </c>
    </row>
    <row r="41" spans="1:9" ht="17.45" hidden="1" customHeight="1" x14ac:dyDescent="0.25">
      <c r="A41" s="184"/>
      <c r="B41" s="80">
        <v>42670</v>
      </c>
      <c r="C41" s="12">
        <v>0.69791666666666663</v>
      </c>
      <c r="D41" s="13">
        <v>1</v>
      </c>
      <c r="E41" s="13"/>
      <c r="F41" s="14"/>
      <c r="G41" s="13">
        <v>8</v>
      </c>
      <c r="H41" s="13">
        <v>4</v>
      </c>
      <c r="I41" s="15" t="s">
        <v>39</v>
      </c>
    </row>
    <row r="42" spans="1:9" ht="16.5" hidden="1" x14ac:dyDescent="0.25">
      <c r="A42" s="184"/>
      <c r="B42" s="80">
        <v>42663</v>
      </c>
      <c r="C42" s="12">
        <v>0.73958333333333337</v>
      </c>
      <c r="D42" s="13"/>
      <c r="E42" s="13">
        <v>1</v>
      </c>
      <c r="F42" s="14"/>
      <c r="G42" s="13">
        <v>1</v>
      </c>
      <c r="H42" s="13">
        <v>4</v>
      </c>
      <c r="I42" s="15" t="s">
        <v>40</v>
      </c>
    </row>
    <row r="43" spans="1:9" ht="16.899999999999999" hidden="1" customHeight="1" x14ac:dyDescent="0.25">
      <c r="A43" s="184"/>
      <c r="B43" s="80">
        <v>42656</v>
      </c>
      <c r="C43" s="12">
        <v>0.78125</v>
      </c>
      <c r="D43" s="13"/>
      <c r="E43" s="13">
        <v>1</v>
      </c>
      <c r="F43" s="14"/>
      <c r="G43" s="13">
        <v>2</v>
      </c>
      <c r="H43" s="13">
        <v>3</v>
      </c>
      <c r="I43" s="15" t="s">
        <v>63</v>
      </c>
    </row>
    <row r="44" spans="1:9" ht="16.899999999999999" hidden="1" customHeight="1" x14ac:dyDescent="0.25">
      <c r="A44" s="184"/>
      <c r="B44" s="80">
        <v>42649</v>
      </c>
      <c r="C44" s="12">
        <v>0.73958333333333337</v>
      </c>
      <c r="D44" s="13">
        <v>1</v>
      </c>
      <c r="E44" s="13"/>
      <c r="F44" s="14"/>
      <c r="G44" s="13">
        <v>8</v>
      </c>
      <c r="H44" s="13">
        <v>2</v>
      </c>
      <c r="I44" s="15" t="s">
        <v>35</v>
      </c>
    </row>
    <row r="45" spans="1:9" ht="16.899999999999999" hidden="1" customHeight="1" x14ac:dyDescent="0.25">
      <c r="A45" s="184"/>
      <c r="B45" s="80">
        <v>42642</v>
      </c>
      <c r="C45" s="12">
        <v>0.78125</v>
      </c>
      <c r="D45" s="13">
        <v>1</v>
      </c>
      <c r="E45" s="13"/>
      <c r="F45" s="14"/>
      <c r="G45" s="13">
        <v>10</v>
      </c>
      <c r="H45" s="13">
        <v>4</v>
      </c>
      <c r="I45" s="15" t="s">
        <v>48</v>
      </c>
    </row>
    <row r="46" spans="1:9" ht="16.899999999999999" hidden="1" customHeight="1" x14ac:dyDescent="0.25">
      <c r="A46" s="184"/>
      <c r="B46" s="80">
        <v>42635</v>
      </c>
      <c r="C46" s="12">
        <v>0.78125</v>
      </c>
      <c r="D46" s="13"/>
      <c r="E46" s="13">
        <v>1</v>
      </c>
      <c r="F46" s="14"/>
      <c r="G46" s="13">
        <v>1</v>
      </c>
      <c r="H46" s="13">
        <v>7</v>
      </c>
      <c r="I46" s="15" t="s">
        <v>39</v>
      </c>
    </row>
    <row r="47" spans="1:9" ht="16.899999999999999" hidden="1" customHeight="1" thickBot="1" x14ac:dyDescent="0.3">
      <c r="A47" s="185"/>
      <c r="B47" s="81">
        <v>42628</v>
      </c>
      <c r="C47" s="17">
        <v>0.69791666666666663</v>
      </c>
      <c r="D47" s="18">
        <v>1</v>
      </c>
      <c r="E47" s="18"/>
      <c r="F47" s="19"/>
      <c r="G47" s="18">
        <v>7</v>
      </c>
      <c r="H47" s="18">
        <v>2</v>
      </c>
      <c r="I47" s="20" t="s">
        <v>40</v>
      </c>
    </row>
    <row r="48" spans="1:9" ht="21" thickBot="1" x14ac:dyDescent="0.3">
      <c r="A48" s="21" t="s">
        <v>38</v>
      </c>
      <c r="B48" s="22" t="s">
        <v>19</v>
      </c>
      <c r="C48" s="23" t="s">
        <v>30</v>
      </c>
      <c r="D48" s="24">
        <f>SUM(D26:D47)</f>
        <v>13</v>
      </c>
      <c r="E48" s="24">
        <f>SUM(E26:E47)</f>
        <v>8</v>
      </c>
      <c r="F48" s="24">
        <f>SUM(F26:F47)</f>
        <v>1</v>
      </c>
      <c r="G48" s="24">
        <f>SUM(G26:G47)</f>
        <v>114</v>
      </c>
      <c r="H48" s="24">
        <f>SUM(H26:H47)</f>
        <v>81</v>
      </c>
      <c r="I48" s="25">
        <f>SUM(D48)/SUM(E48+D48)</f>
        <v>0.61904761904761907</v>
      </c>
    </row>
    <row r="49" spans="1:9" ht="16.899999999999999" hidden="1" customHeight="1" x14ac:dyDescent="0.25">
      <c r="A49" s="191" t="s">
        <v>37</v>
      </c>
      <c r="B49" s="76">
        <v>42432</v>
      </c>
      <c r="C49" s="8">
        <v>0.69791666666666663</v>
      </c>
      <c r="D49" s="9"/>
      <c r="E49" s="9">
        <v>1</v>
      </c>
      <c r="F49" s="26"/>
      <c r="G49" s="9">
        <v>1</v>
      </c>
      <c r="H49" s="9">
        <v>9</v>
      </c>
      <c r="I49" s="10" t="s">
        <v>34</v>
      </c>
    </row>
    <row r="50" spans="1:9" ht="16.899999999999999" hidden="1" customHeight="1" x14ac:dyDescent="0.25">
      <c r="A50" s="192"/>
      <c r="B50" s="77">
        <v>42425</v>
      </c>
      <c r="C50" s="12">
        <v>0.73958333333333337</v>
      </c>
      <c r="D50" s="13">
        <v>1</v>
      </c>
      <c r="E50" s="13"/>
      <c r="F50" s="14"/>
      <c r="G50" s="13">
        <v>3</v>
      </c>
      <c r="H50" s="13">
        <v>2</v>
      </c>
      <c r="I50" s="15" t="s">
        <v>62</v>
      </c>
    </row>
    <row r="51" spans="1:9" ht="16.899999999999999" hidden="1" customHeight="1" x14ac:dyDescent="0.25">
      <c r="A51" s="192"/>
      <c r="B51" s="77">
        <v>42418</v>
      </c>
      <c r="C51" s="12">
        <v>0.73958333333333337</v>
      </c>
      <c r="D51" s="13"/>
      <c r="E51" s="13">
        <v>1</v>
      </c>
      <c r="F51" s="14"/>
      <c r="G51" s="13">
        <v>4</v>
      </c>
      <c r="H51" s="13">
        <v>5</v>
      </c>
      <c r="I51" s="15" t="s">
        <v>26</v>
      </c>
    </row>
    <row r="52" spans="1:9" ht="16.899999999999999" hidden="1" customHeight="1" x14ac:dyDescent="0.25">
      <c r="A52" s="192"/>
      <c r="B52" s="77">
        <v>42411</v>
      </c>
      <c r="C52" s="12">
        <v>0.78125</v>
      </c>
      <c r="D52" s="13">
        <v>1</v>
      </c>
      <c r="E52" s="13"/>
      <c r="F52" s="14"/>
      <c r="G52" s="13">
        <v>3</v>
      </c>
      <c r="H52" s="13">
        <v>2</v>
      </c>
      <c r="I52" s="15" t="s">
        <v>25</v>
      </c>
    </row>
    <row r="53" spans="1:9" ht="16.899999999999999" hidden="1" customHeight="1" x14ac:dyDescent="0.25">
      <c r="A53" s="192"/>
      <c r="B53" s="77">
        <v>42404</v>
      </c>
      <c r="C53" s="12">
        <v>0.73958333333333337</v>
      </c>
      <c r="D53" s="13"/>
      <c r="E53" s="13"/>
      <c r="F53" s="13">
        <v>1</v>
      </c>
      <c r="G53" s="13">
        <v>4</v>
      </c>
      <c r="H53" s="13">
        <v>4</v>
      </c>
      <c r="I53" s="15" t="s">
        <v>35</v>
      </c>
    </row>
    <row r="54" spans="1:9" ht="16.899999999999999" hidden="1" customHeight="1" x14ac:dyDescent="0.25">
      <c r="A54" s="192"/>
      <c r="B54" s="77">
        <v>42397</v>
      </c>
      <c r="C54" s="12">
        <v>0.78125</v>
      </c>
      <c r="D54" s="13"/>
      <c r="E54" s="13">
        <v>1</v>
      </c>
      <c r="F54" s="14"/>
      <c r="G54" s="13">
        <v>5</v>
      </c>
      <c r="H54" s="13">
        <v>7</v>
      </c>
      <c r="I54" s="15" t="s">
        <v>34</v>
      </c>
    </row>
    <row r="55" spans="1:9" ht="16.899999999999999" hidden="1" customHeight="1" x14ac:dyDescent="0.25">
      <c r="A55" s="192"/>
      <c r="B55" s="77">
        <v>42390</v>
      </c>
      <c r="C55" s="12">
        <v>0.78125</v>
      </c>
      <c r="D55" s="13">
        <v>1</v>
      </c>
      <c r="E55" s="13"/>
      <c r="F55" s="14"/>
      <c r="G55" s="13">
        <v>6</v>
      </c>
      <c r="H55" s="13">
        <v>4</v>
      </c>
      <c r="I55" s="15" t="s">
        <v>62</v>
      </c>
    </row>
    <row r="56" spans="1:9" ht="16.899999999999999" hidden="1" customHeight="1" x14ac:dyDescent="0.25">
      <c r="A56" s="192"/>
      <c r="B56" s="77">
        <v>42383</v>
      </c>
      <c r="C56" s="12">
        <v>0.69791666666666663</v>
      </c>
      <c r="D56" s="13">
        <v>1</v>
      </c>
      <c r="E56" s="13"/>
      <c r="F56" s="14"/>
      <c r="G56" s="13">
        <v>6</v>
      </c>
      <c r="H56" s="13">
        <v>2</v>
      </c>
      <c r="I56" s="15" t="s">
        <v>35</v>
      </c>
    </row>
    <row r="57" spans="1:9" ht="16.899999999999999" hidden="1" customHeight="1" x14ac:dyDescent="0.25">
      <c r="A57" s="192"/>
      <c r="B57" s="77">
        <v>42376</v>
      </c>
      <c r="C57" s="12">
        <v>0.73958333333333337</v>
      </c>
      <c r="D57" s="13">
        <v>1</v>
      </c>
      <c r="E57" s="13"/>
      <c r="F57" s="14"/>
      <c r="G57" s="13">
        <v>4</v>
      </c>
      <c r="H57" s="13">
        <v>3</v>
      </c>
      <c r="I57" s="15" t="s">
        <v>25</v>
      </c>
    </row>
    <row r="58" spans="1:9" ht="16.899999999999999" hidden="1" customHeight="1" x14ac:dyDescent="0.25">
      <c r="A58" s="192"/>
      <c r="B58" s="77">
        <v>42355</v>
      </c>
      <c r="C58" s="12">
        <v>0.69791666666666663</v>
      </c>
      <c r="D58" s="13"/>
      <c r="E58" s="13"/>
      <c r="F58" s="13">
        <v>1</v>
      </c>
      <c r="G58" s="13">
        <v>3</v>
      </c>
      <c r="H58" s="13">
        <v>3</v>
      </c>
      <c r="I58" s="15" t="s">
        <v>35</v>
      </c>
    </row>
    <row r="59" spans="1:9" ht="16.899999999999999" hidden="1" customHeight="1" x14ac:dyDescent="0.25">
      <c r="A59" s="192"/>
      <c r="B59" s="77">
        <v>42348</v>
      </c>
      <c r="C59" s="12">
        <v>0.73958333333333337</v>
      </c>
      <c r="D59" s="13"/>
      <c r="E59" s="13">
        <v>1</v>
      </c>
      <c r="F59" s="14"/>
      <c r="G59" s="13">
        <v>4</v>
      </c>
      <c r="H59" s="13">
        <v>10</v>
      </c>
      <c r="I59" s="15" t="s">
        <v>34</v>
      </c>
    </row>
    <row r="60" spans="1:9" ht="16.899999999999999" hidden="1" customHeight="1" x14ac:dyDescent="0.25">
      <c r="A60" s="192"/>
      <c r="B60" s="77">
        <v>42341</v>
      </c>
      <c r="C60" s="12">
        <v>0.73958333333333337</v>
      </c>
      <c r="D60" s="13">
        <v>1</v>
      </c>
      <c r="E60" s="13"/>
      <c r="F60" s="14"/>
      <c r="G60" s="13">
        <v>7</v>
      </c>
      <c r="H60" s="13">
        <v>5</v>
      </c>
      <c r="I60" s="15" t="s">
        <v>62</v>
      </c>
    </row>
    <row r="61" spans="1:9" ht="16.899999999999999" hidden="1" customHeight="1" x14ac:dyDescent="0.25">
      <c r="A61" s="192"/>
      <c r="B61" s="77">
        <v>42334</v>
      </c>
      <c r="C61" s="12">
        <v>0.78125</v>
      </c>
      <c r="D61" s="13">
        <v>1</v>
      </c>
      <c r="E61" s="13"/>
      <c r="F61" s="14"/>
      <c r="G61" s="13">
        <v>10</v>
      </c>
      <c r="H61" s="13">
        <v>4</v>
      </c>
      <c r="I61" s="15" t="s">
        <v>26</v>
      </c>
    </row>
    <row r="62" spans="1:9" ht="16.899999999999999" hidden="1" customHeight="1" x14ac:dyDescent="0.25">
      <c r="A62" s="192"/>
      <c r="B62" s="77">
        <v>42327</v>
      </c>
      <c r="C62" s="12">
        <v>0.69791666666666663</v>
      </c>
      <c r="D62" s="13">
        <v>1</v>
      </c>
      <c r="E62" s="13"/>
      <c r="F62" s="14"/>
      <c r="G62" s="13">
        <v>9</v>
      </c>
      <c r="H62" s="13">
        <v>4</v>
      </c>
      <c r="I62" s="15" t="s">
        <v>25</v>
      </c>
    </row>
    <row r="63" spans="1:9" ht="16.899999999999999" hidden="1" customHeight="1" x14ac:dyDescent="0.25">
      <c r="A63" s="192"/>
      <c r="B63" s="77">
        <v>42320</v>
      </c>
      <c r="C63" s="12">
        <v>0.78125</v>
      </c>
      <c r="D63" s="13"/>
      <c r="E63" s="13"/>
      <c r="F63" s="13">
        <v>1</v>
      </c>
      <c r="G63" s="13">
        <v>6</v>
      </c>
      <c r="H63" s="13">
        <v>6</v>
      </c>
      <c r="I63" s="15" t="s">
        <v>35</v>
      </c>
    </row>
    <row r="64" spans="1:9" ht="16.899999999999999" hidden="1" customHeight="1" x14ac:dyDescent="0.25">
      <c r="A64" s="192"/>
      <c r="B64" s="77">
        <v>42313</v>
      </c>
      <c r="C64" s="12">
        <v>0.69791666666666663</v>
      </c>
      <c r="D64" s="13">
        <v>1</v>
      </c>
      <c r="E64" s="13"/>
      <c r="F64" s="14"/>
      <c r="G64" s="13">
        <v>7</v>
      </c>
      <c r="H64" s="13">
        <v>6</v>
      </c>
      <c r="I64" s="15" t="s">
        <v>34</v>
      </c>
    </row>
    <row r="65" spans="1:9" ht="16.899999999999999" hidden="1" customHeight="1" x14ac:dyDescent="0.25">
      <c r="A65" s="192"/>
      <c r="B65" s="77">
        <v>42306</v>
      </c>
      <c r="C65" s="12">
        <v>0.69791666666666663</v>
      </c>
      <c r="D65" s="13">
        <v>1</v>
      </c>
      <c r="E65" s="13"/>
      <c r="F65" s="14"/>
      <c r="G65" s="13">
        <v>7</v>
      </c>
      <c r="H65" s="13">
        <v>5</v>
      </c>
      <c r="I65" s="15" t="s">
        <v>62</v>
      </c>
    </row>
    <row r="66" spans="1:9" ht="17.45" hidden="1" customHeight="1" x14ac:dyDescent="0.25">
      <c r="A66" s="192"/>
      <c r="B66" s="77">
        <v>42299</v>
      </c>
      <c r="C66" s="12">
        <v>0.73958333333333337</v>
      </c>
      <c r="D66" s="13">
        <v>1</v>
      </c>
      <c r="E66" s="13"/>
      <c r="F66" s="14"/>
      <c r="G66" s="13">
        <v>3</v>
      </c>
      <c r="H66" s="13">
        <v>2</v>
      </c>
      <c r="I66" s="15" t="s">
        <v>26</v>
      </c>
    </row>
    <row r="67" spans="1:9" ht="16.5" hidden="1" x14ac:dyDescent="0.25">
      <c r="A67" s="192"/>
      <c r="B67" s="77">
        <v>42292</v>
      </c>
      <c r="C67" s="12">
        <v>0.78125</v>
      </c>
      <c r="D67" s="13">
        <v>1</v>
      </c>
      <c r="E67" s="13"/>
      <c r="F67" s="14"/>
      <c r="G67" s="13">
        <v>7</v>
      </c>
      <c r="H67" s="13">
        <v>3</v>
      </c>
      <c r="I67" s="15" t="s">
        <v>25</v>
      </c>
    </row>
    <row r="68" spans="1:9" ht="16.899999999999999" hidden="1" customHeight="1" x14ac:dyDescent="0.25">
      <c r="A68" s="192"/>
      <c r="B68" s="77">
        <v>42285</v>
      </c>
      <c r="C68" s="12">
        <v>0.73958333333333337</v>
      </c>
      <c r="D68" s="13">
        <v>1</v>
      </c>
      <c r="E68" s="13"/>
      <c r="F68" s="14"/>
      <c r="G68" s="13">
        <v>7</v>
      </c>
      <c r="H68" s="13">
        <v>2</v>
      </c>
      <c r="I68" s="15" t="s">
        <v>35</v>
      </c>
    </row>
    <row r="69" spans="1:9" ht="16.899999999999999" hidden="1" customHeight="1" x14ac:dyDescent="0.25">
      <c r="A69" s="192"/>
      <c r="B69" s="77">
        <v>42278</v>
      </c>
      <c r="C69" s="12">
        <v>0.78125</v>
      </c>
      <c r="D69" s="13">
        <v>1</v>
      </c>
      <c r="E69" s="13"/>
      <c r="F69" s="14"/>
      <c r="G69" s="13">
        <v>6</v>
      </c>
      <c r="H69" s="13">
        <v>4</v>
      </c>
      <c r="I69" s="15" t="s">
        <v>34</v>
      </c>
    </row>
    <row r="70" spans="1:9" ht="16.899999999999999" hidden="1" customHeight="1" x14ac:dyDescent="0.25">
      <c r="A70" s="192"/>
      <c r="B70" s="77">
        <v>42271</v>
      </c>
      <c r="C70" s="12">
        <v>0.78125</v>
      </c>
      <c r="D70" s="13"/>
      <c r="E70" s="13">
        <v>1</v>
      </c>
      <c r="F70" s="14"/>
      <c r="G70" s="13">
        <v>3</v>
      </c>
      <c r="H70" s="13">
        <v>6</v>
      </c>
      <c r="I70" s="15" t="s">
        <v>62</v>
      </c>
    </row>
    <row r="71" spans="1:9" ht="16.899999999999999" hidden="1" customHeight="1" thickBot="1" x14ac:dyDescent="0.3">
      <c r="A71" s="192"/>
      <c r="B71" s="78">
        <v>42264</v>
      </c>
      <c r="C71" s="17">
        <v>0.69791666666666663</v>
      </c>
      <c r="D71" s="18"/>
      <c r="E71" s="18">
        <v>1</v>
      </c>
      <c r="F71" s="19"/>
      <c r="G71" s="18">
        <v>5</v>
      </c>
      <c r="H71" s="18">
        <v>6</v>
      </c>
      <c r="I71" s="20" t="s">
        <v>26</v>
      </c>
    </row>
    <row r="72" spans="1:9" ht="21" thickBot="1" x14ac:dyDescent="0.3">
      <c r="A72" s="21" t="s">
        <v>37</v>
      </c>
      <c r="B72" s="22" t="s">
        <v>19</v>
      </c>
      <c r="C72" s="23" t="s">
        <v>30</v>
      </c>
      <c r="D72" s="24">
        <f>SUM(D49:D71)</f>
        <v>14</v>
      </c>
      <c r="E72" s="24">
        <f>SUM(E49:E71)</f>
        <v>6</v>
      </c>
      <c r="F72" s="24">
        <f>SUM(F49:F71)</f>
        <v>3</v>
      </c>
      <c r="G72" s="24">
        <f>SUM(G49:G71)</f>
        <v>120</v>
      </c>
      <c r="H72" s="24">
        <f>SUM(H49:H71)</f>
        <v>104</v>
      </c>
      <c r="I72" s="25">
        <f>SUM(D72)/SUM(E72+D72)</f>
        <v>0.7</v>
      </c>
    </row>
    <row r="73" spans="1:9" ht="16.899999999999999" hidden="1" customHeight="1" x14ac:dyDescent="0.25">
      <c r="A73" s="192" t="s">
        <v>36</v>
      </c>
      <c r="B73" s="76">
        <v>42068</v>
      </c>
      <c r="C73" s="8">
        <v>0.78125</v>
      </c>
      <c r="D73" s="9"/>
      <c r="E73" s="9">
        <v>1</v>
      </c>
      <c r="F73" s="26"/>
      <c r="G73" s="9">
        <v>0</v>
      </c>
      <c r="H73" s="9">
        <v>3</v>
      </c>
      <c r="I73" s="10" t="s">
        <v>35</v>
      </c>
    </row>
    <row r="74" spans="1:9" ht="16.899999999999999" hidden="1" customHeight="1" x14ac:dyDescent="0.25">
      <c r="A74" s="192"/>
      <c r="B74" s="77">
        <v>42061</v>
      </c>
      <c r="C74" s="12">
        <v>0.69791666666666663</v>
      </c>
      <c r="D74" s="13"/>
      <c r="E74" s="13">
        <v>1</v>
      </c>
      <c r="F74" s="14"/>
      <c r="G74" s="13">
        <v>1</v>
      </c>
      <c r="H74" s="13">
        <v>3</v>
      </c>
      <c r="I74" s="15" t="s">
        <v>34</v>
      </c>
    </row>
    <row r="75" spans="1:9" ht="16.899999999999999" hidden="1" customHeight="1" x14ac:dyDescent="0.25">
      <c r="A75" s="192"/>
      <c r="B75" s="77">
        <v>42054</v>
      </c>
      <c r="C75" s="12">
        <v>0.73958333333333337</v>
      </c>
      <c r="D75" s="13"/>
      <c r="E75" s="13"/>
      <c r="F75" s="13">
        <v>1</v>
      </c>
      <c r="G75" s="13">
        <v>5</v>
      </c>
      <c r="H75" s="13">
        <v>5</v>
      </c>
      <c r="I75" s="15" t="s">
        <v>62</v>
      </c>
    </row>
    <row r="76" spans="1:9" ht="16.899999999999999" hidden="1" customHeight="1" x14ac:dyDescent="0.25">
      <c r="A76" s="192"/>
      <c r="B76" s="77">
        <v>42047</v>
      </c>
      <c r="C76" s="12">
        <v>0.73958333333333337</v>
      </c>
      <c r="D76" s="13">
        <v>1</v>
      </c>
      <c r="E76" s="13"/>
      <c r="F76" s="14"/>
      <c r="G76" s="13">
        <v>5</v>
      </c>
      <c r="H76" s="13">
        <v>2</v>
      </c>
      <c r="I76" s="15" t="s">
        <v>26</v>
      </c>
    </row>
    <row r="77" spans="1:9" ht="16.899999999999999" hidden="1" customHeight="1" x14ac:dyDescent="0.25">
      <c r="A77" s="192"/>
      <c r="B77" s="77">
        <v>42040</v>
      </c>
      <c r="C77" s="12">
        <v>0.78125</v>
      </c>
      <c r="D77" s="13">
        <v>1</v>
      </c>
      <c r="E77" s="13"/>
      <c r="F77" s="14"/>
      <c r="G77" s="13">
        <v>5</v>
      </c>
      <c r="H77" s="13">
        <v>2</v>
      </c>
      <c r="I77" s="15" t="s">
        <v>25</v>
      </c>
    </row>
    <row r="78" spans="1:9" ht="16.899999999999999" hidden="1" customHeight="1" x14ac:dyDescent="0.25">
      <c r="A78" s="192"/>
      <c r="B78" s="77">
        <v>42033</v>
      </c>
      <c r="C78" s="12">
        <v>0.73958333333333337</v>
      </c>
      <c r="D78" s="13"/>
      <c r="E78" s="13">
        <v>1</v>
      </c>
      <c r="F78" s="14"/>
      <c r="G78" s="13">
        <v>2</v>
      </c>
      <c r="H78" s="13">
        <v>6</v>
      </c>
      <c r="I78" s="15" t="s">
        <v>35</v>
      </c>
    </row>
    <row r="79" spans="1:9" ht="16.899999999999999" hidden="1" customHeight="1" x14ac:dyDescent="0.25">
      <c r="A79" s="192"/>
      <c r="B79" s="77">
        <v>42026</v>
      </c>
      <c r="C79" s="12">
        <v>0.78125</v>
      </c>
      <c r="D79" s="13">
        <v>1</v>
      </c>
      <c r="E79" s="13"/>
      <c r="F79" s="14"/>
      <c r="G79" s="13">
        <v>6</v>
      </c>
      <c r="H79" s="13">
        <v>5</v>
      </c>
      <c r="I79" s="15" t="s">
        <v>34</v>
      </c>
    </row>
    <row r="80" spans="1:9" ht="16.899999999999999" hidden="1" customHeight="1" x14ac:dyDescent="0.25">
      <c r="A80" s="192"/>
      <c r="B80" s="77">
        <v>42019</v>
      </c>
      <c r="C80" s="12">
        <v>0.78125</v>
      </c>
      <c r="D80" s="13"/>
      <c r="E80" s="13">
        <v>1</v>
      </c>
      <c r="F80" s="14"/>
      <c r="G80" s="13">
        <v>2</v>
      </c>
      <c r="H80" s="13">
        <v>8</v>
      </c>
      <c r="I80" s="15" t="s">
        <v>62</v>
      </c>
    </row>
    <row r="81" spans="1:9" ht="16.899999999999999" hidden="1" customHeight="1" x14ac:dyDescent="0.25">
      <c r="A81" s="192"/>
      <c r="B81" s="77">
        <v>42012</v>
      </c>
      <c r="C81" s="12">
        <v>0.69791666666666663</v>
      </c>
      <c r="D81" s="13">
        <v>1</v>
      </c>
      <c r="E81" s="13"/>
      <c r="F81" s="14"/>
      <c r="G81" s="13">
        <v>7</v>
      </c>
      <c r="H81" s="13">
        <v>1</v>
      </c>
      <c r="I81" s="15" t="s">
        <v>26</v>
      </c>
    </row>
    <row r="82" spans="1:9" ht="16.899999999999999" hidden="1" customHeight="1" x14ac:dyDescent="0.25">
      <c r="A82" s="192"/>
      <c r="B82" s="77">
        <v>41991</v>
      </c>
      <c r="C82" s="12">
        <v>0.73958333333333337</v>
      </c>
      <c r="D82" s="13"/>
      <c r="E82" s="13">
        <v>1</v>
      </c>
      <c r="F82" s="14"/>
      <c r="G82" s="13">
        <v>2</v>
      </c>
      <c r="H82" s="13">
        <v>9</v>
      </c>
      <c r="I82" s="15" t="s">
        <v>25</v>
      </c>
    </row>
    <row r="83" spans="1:9" ht="16.899999999999999" hidden="1" customHeight="1" x14ac:dyDescent="0.25">
      <c r="A83" s="192"/>
      <c r="B83" s="77">
        <v>41977</v>
      </c>
      <c r="C83" s="12">
        <v>0.73958333333333337</v>
      </c>
      <c r="D83" s="13"/>
      <c r="E83" s="13">
        <v>1</v>
      </c>
      <c r="F83" s="14"/>
      <c r="G83" s="13">
        <v>5</v>
      </c>
      <c r="H83" s="13">
        <v>9</v>
      </c>
      <c r="I83" s="15" t="s">
        <v>34</v>
      </c>
    </row>
    <row r="84" spans="1:9" ht="16.899999999999999" hidden="1" customHeight="1" x14ac:dyDescent="0.25">
      <c r="A84" s="192"/>
      <c r="B84" s="77">
        <v>41970</v>
      </c>
      <c r="C84" s="12">
        <v>0.73958333333333337</v>
      </c>
      <c r="D84" s="13"/>
      <c r="E84" s="13">
        <v>1</v>
      </c>
      <c r="F84" s="14"/>
      <c r="G84" s="13">
        <v>4</v>
      </c>
      <c r="H84" s="13">
        <v>6</v>
      </c>
      <c r="I84" s="15" t="s">
        <v>62</v>
      </c>
    </row>
    <row r="85" spans="1:9" ht="16.899999999999999" hidden="1" customHeight="1" x14ac:dyDescent="0.25">
      <c r="A85" s="192"/>
      <c r="B85" s="77">
        <v>41963</v>
      </c>
      <c r="C85" s="12">
        <v>0.78125</v>
      </c>
      <c r="D85" s="13"/>
      <c r="E85" s="13"/>
      <c r="F85" s="13">
        <v>1</v>
      </c>
      <c r="G85" s="13">
        <v>5</v>
      </c>
      <c r="H85" s="13">
        <v>5</v>
      </c>
      <c r="I85" s="15" t="s">
        <v>26</v>
      </c>
    </row>
    <row r="86" spans="1:9" ht="16.899999999999999" hidden="1" customHeight="1" x14ac:dyDescent="0.25">
      <c r="A86" s="192"/>
      <c r="B86" s="77">
        <v>41956</v>
      </c>
      <c r="C86" s="12">
        <v>0.69791666666666663</v>
      </c>
      <c r="D86" s="13">
        <v>1</v>
      </c>
      <c r="E86" s="13"/>
      <c r="F86" s="14"/>
      <c r="G86" s="13">
        <v>5</v>
      </c>
      <c r="H86" s="13">
        <v>4</v>
      </c>
      <c r="I86" s="15" t="s">
        <v>25</v>
      </c>
    </row>
    <row r="87" spans="1:9" ht="16.899999999999999" hidden="1" customHeight="1" x14ac:dyDescent="0.25">
      <c r="A87" s="192"/>
      <c r="B87" s="77">
        <v>41949</v>
      </c>
      <c r="C87" s="12">
        <v>0.78125</v>
      </c>
      <c r="D87" s="13"/>
      <c r="E87" s="13">
        <v>1</v>
      </c>
      <c r="F87" s="14"/>
      <c r="G87" s="13">
        <v>1</v>
      </c>
      <c r="H87" s="13">
        <v>3</v>
      </c>
      <c r="I87" s="15" t="s">
        <v>35</v>
      </c>
    </row>
    <row r="88" spans="1:9" ht="16.899999999999999" hidden="1" customHeight="1" x14ac:dyDescent="0.25">
      <c r="A88" s="192"/>
      <c r="B88" s="77">
        <v>41942</v>
      </c>
      <c r="C88" s="12">
        <v>0.69791666666666663</v>
      </c>
      <c r="D88" s="13">
        <v>1</v>
      </c>
      <c r="E88" s="13"/>
      <c r="F88" s="14"/>
      <c r="G88" s="13">
        <v>8</v>
      </c>
      <c r="H88" s="13">
        <v>5</v>
      </c>
      <c r="I88" s="15" t="s">
        <v>34</v>
      </c>
    </row>
    <row r="89" spans="1:9" ht="16.899999999999999" hidden="1" customHeight="1" x14ac:dyDescent="0.25">
      <c r="A89" s="192"/>
      <c r="B89" s="77">
        <v>41935</v>
      </c>
      <c r="C89" s="12">
        <v>0.69791666666666663</v>
      </c>
      <c r="D89" s="13"/>
      <c r="E89" s="13"/>
      <c r="F89" s="13">
        <v>1</v>
      </c>
      <c r="G89" s="13">
        <v>4</v>
      </c>
      <c r="H89" s="13">
        <v>4</v>
      </c>
      <c r="I89" s="15" t="s">
        <v>62</v>
      </c>
    </row>
    <row r="90" spans="1:9" ht="16.899999999999999" hidden="1" customHeight="1" x14ac:dyDescent="0.25">
      <c r="A90" s="192"/>
      <c r="B90" s="77">
        <v>41928</v>
      </c>
      <c r="C90" s="12">
        <v>0.73958333333333337</v>
      </c>
      <c r="D90" s="13">
        <v>1</v>
      </c>
      <c r="E90" s="13"/>
      <c r="F90" s="14"/>
      <c r="G90" s="13">
        <v>6</v>
      </c>
      <c r="H90" s="13">
        <v>3</v>
      </c>
      <c r="I90" s="15" t="s">
        <v>26</v>
      </c>
    </row>
    <row r="91" spans="1:9" ht="17.45" hidden="1" customHeight="1" x14ac:dyDescent="0.25">
      <c r="A91" s="192"/>
      <c r="B91" s="77">
        <v>41921</v>
      </c>
      <c r="C91" s="12">
        <v>0.78125</v>
      </c>
      <c r="D91" s="13"/>
      <c r="E91" s="13"/>
      <c r="F91" s="13">
        <v>1</v>
      </c>
      <c r="G91" s="13">
        <v>5</v>
      </c>
      <c r="H91" s="13">
        <v>5</v>
      </c>
      <c r="I91" s="15" t="s">
        <v>25</v>
      </c>
    </row>
    <row r="92" spans="1:9" ht="16.5" hidden="1" x14ac:dyDescent="0.25">
      <c r="A92" s="192"/>
      <c r="B92" s="77">
        <v>41914</v>
      </c>
      <c r="C92" s="12">
        <v>0.73958333333333337</v>
      </c>
      <c r="D92" s="13"/>
      <c r="E92" s="13">
        <v>1</v>
      </c>
      <c r="F92" s="14"/>
      <c r="G92" s="13">
        <v>4</v>
      </c>
      <c r="H92" s="13">
        <v>6</v>
      </c>
      <c r="I92" s="15" t="s">
        <v>35</v>
      </c>
    </row>
    <row r="93" spans="1:9" ht="16.899999999999999" hidden="1" customHeight="1" x14ac:dyDescent="0.25">
      <c r="A93" s="192"/>
      <c r="B93" s="77">
        <v>41907</v>
      </c>
      <c r="C93" s="12">
        <v>0.78125</v>
      </c>
      <c r="D93" s="13"/>
      <c r="E93" s="13">
        <v>1</v>
      </c>
      <c r="F93" s="14"/>
      <c r="G93" s="13">
        <v>5</v>
      </c>
      <c r="H93" s="13">
        <v>6</v>
      </c>
      <c r="I93" s="15" t="s">
        <v>34</v>
      </c>
    </row>
    <row r="94" spans="1:9" ht="16.899999999999999" hidden="1" customHeight="1" x14ac:dyDescent="0.25">
      <c r="A94" s="192"/>
      <c r="B94" s="77">
        <v>41900</v>
      </c>
      <c r="C94" s="12">
        <v>0.78125</v>
      </c>
      <c r="D94" s="13">
        <v>1</v>
      </c>
      <c r="E94" s="13"/>
      <c r="F94" s="14"/>
      <c r="G94" s="13">
        <v>3</v>
      </c>
      <c r="H94" s="13">
        <v>2</v>
      </c>
      <c r="I94" s="15" t="s">
        <v>62</v>
      </c>
    </row>
    <row r="95" spans="1:9" ht="16.899999999999999" hidden="1" customHeight="1" thickBot="1" x14ac:dyDescent="0.3">
      <c r="A95" s="192"/>
      <c r="B95" s="78">
        <v>41893</v>
      </c>
      <c r="C95" s="17">
        <v>0.69791666666666663</v>
      </c>
      <c r="D95" s="18">
        <v>1</v>
      </c>
      <c r="E95" s="18"/>
      <c r="F95" s="19"/>
      <c r="G95" s="18">
        <v>5</v>
      </c>
      <c r="H95" s="18">
        <v>2</v>
      </c>
      <c r="I95" s="20" t="s">
        <v>26</v>
      </c>
    </row>
    <row r="96" spans="1:9" ht="21" thickBot="1" x14ac:dyDescent="0.3">
      <c r="A96" s="21" t="s">
        <v>36</v>
      </c>
      <c r="B96" s="22" t="s">
        <v>19</v>
      </c>
      <c r="C96" s="23" t="s">
        <v>30</v>
      </c>
      <c r="D96" s="24">
        <f>SUM(D73:D95)</f>
        <v>9</v>
      </c>
      <c r="E96" s="24">
        <f>SUM(E73:E95)</f>
        <v>10</v>
      </c>
      <c r="F96" s="24">
        <f>SUM(F73:F95)</f>
        <v>4</v>
      </c>
      <c r="G96" s="24">
        <f>SUM(G73:G95)</f>
        <v>95</v>
      </c>
      <c r="H96" s="24">
        <f>SUM(H73:H95)</f>
        <v>104</v>
      </c>
      <c r="I96" s="25">
        <f>SUM(D96)/SUM(E96+D96)</f>
        <v>0.47368421052631576</v>
      </c>
    </row>
    <row r="97" spans="1:9" ht="16.899999999999999" hidden="1" customHeight="1" x14ac:dyDescent="0.25">
      <c r="A97" s="192" t="s">
        <v>32</v>
      </c>
      <c r="B97" s="76">
        <v>41697</v>
      </c>
      <c r="C97" s="8">
        <v>0.69791666666666663</v>
      </c>
      <c r="D97" s="9">
        <v>1</v>
      </c>
      <c r="E97" s="9"/>
      <c r="F97" s="26"/>
      <c r="G97" s="9">
        <v>6</v>
      </c>
      <c r="H97" s="9">
        <v>3</v>
      </c>
      <c r="I97" s="10" t="s">
        <v>34</v>
      </c>
    </row>
    <row r="98" spans="1:9" ht="16.899999999999999" hidden="1" customHeight="1" x14ac:dyDescent="0.25">
      <c r="A98" s="192"/>
      <c r="B98" s="77">
        <v>41690</v>
      </c>
      <c r="C98" s="12">
        <v>0.73958333333333337</v>
      </c>
      <c r="D98" s="13"/>
      <c r="E98" s="13">
        <v>1</v>
      </c>
      <c r="F98" s="14"/>
      <c r="G98" s="13">
        <v>4</v>
      </c>
      <c r="H98" s="13">
        <v>6</v>
      </c>
      <c r="I98" s="15" t="s">
        <v>62</v>
      </c>
    </row>
    <row r="99" spans="1:9" ht="16.899999999999999" hidden="1" customHeight="1" x14ac:dyDescent="0.25">
      <c r="A99" s="192"/>
      <c r="B99" s="77">
        <v>41683</v>
      </c>
      <c r="C99" s="12">
        <v>0.73958333333333337</v>
      </c>
      <c r="D99" s="13"/>
      <c r="E99" s="13"/>
      <c r="F99" s="13">
        <v>1</v>
      </c>
      <c r="G99" s="13">
        <v>3</v>
      </c>
      <c r="H99" s="13">
        <v>3</v>
      </c>
      <c r="I99" s="15" t="s">
        <v>26</v>
      </c>
    </row>
    <row r="100" spans="1:9" ht="16.899999999999999" hidden="1" customHeight="1" x14ac:dyDescent="0.25">
      <c r="A100" s="192"/>
      <c r="B100" s="77">
        <v>41676</v>
      </c>
      <c r="C100" s="12">
        <v>0.78125</v>
      </c>
      <c r="D100" s="13"/>
      <c r="E100" s="13">
        <v>1</v>
      </c>
      <c r="F100" s="14"/>
      <c r="G100" s="13">
        <v>4</v>
      </c>
      <c r="H100" s="13">
        <v>5</v>
      </c>
      <c r="I100" s="15" t="s">
        <v>25</v>
      </c>
    </row>
    <row r="101" spans="1:9" ht="16.899999999999999" hidden="1" customHeight="1" x14ac:dyDescent="0.25">
      <c r="A101" s="192"/>
      <c r="B101" s="77">
        <v>41669</v>
      </c>
      <c r="C101" s="12">
        <v>0.73958333333333337</v>
      </c>
      <c r="D101" s="13">
        <v>1</v>
      </c>
      <c r="E101" s="13"/>
      <c r="F101" s="14"/>
      <c r="G101" s="13">
        <v>8</v>
      </c>
      <c r="H101" s="13">
        <v>3</v>
      </c>
      <c r="I101" s="15" t="s">
        <v>35</v>
      </c>
    </row>
    <row r="102" spans="1:9" ht="16.899999999999999" hidden="1" customHeight="1" x14ac:dyDescent="0.25">
      <c r="A102" s="192"/>
      <c r="B102" s="77">
        <v>41662</v>
      </c>
      <c r="C102" s="12">
        <v>0.78125</v>
      </c>
      <c r="D102" s="13"/>
      <c r="E102" s="13">
        <v>1</v>
      </c>
      <c r="F102" s="14"/>
      <c r="G102" s="13">
        <v>1</v>
      </c>
      <c r="H102" s="13">
        <v>8</v>
      </c>
      <c r="I102" s="15" t="s">
        <v>34</v>
      </c>
    </row>
    <row r="103" spans="1:9" ht="16.899999999999999" hidden="1" customHeight="1" x14ac:dyDescent="0.25">
      <c r="A103" s="192"/>
      <c r="B103" s="77">
        <v>41655</v>
      </c>
      <c r="C103" s="12">
        <v>0.78125</v>
      </c>
      <c r="D103" s="13">
        <v>1</v>
      </c>
      <c r="E103" s="13"/>
      <c r="F103" s="14"/>
      <c r="G103" s="13">
        <v>7</v>
      </c>
      <c r="H103" s="13">
        <v>2</v>
      </c>
      <c r="I103" s="15" t="s">
        <v>62</v>
      </c>
    </row>
    <row r="104" spans="1:9" ht="16.899999999999999" hidden="1" customHeight="1" x14ac:dyDescent="0.25">
      <c r="A104" s="192"/>
      <c r="B104" s="77">
        <v>41648</v>
      </c>
      <c r="C104" s="12">
        <v>0.69791666666666663</v>
      </c>
      <c r="D104" s="13">
        <v>1</v>
      </c>
      <c r="E104" s="13"/>
      <c r="F104" s="14"/>
      <c r="G104" s="13">
        <v>5</v>
      </c>
      <c r="H104" s="13">
        <v>2</v>
      </c>
      <c r="I104" s="15" t="s">
        <v>26</v>
      </c>
    </row>
    <row r="105" spans="1:9" ht="16.899999999999999" hidden="1" customHeight="1" x14ac:dyDescent="0.25">
      <c r="A105" s="192"/>
      <c r="B105" s="77">
        <v>41627</v>
      </c>
      <c r="C105" s="12">
        <v>0.73958333333333337</v>
      </c>
      <c r="D105" s="13">
        <v>1</v>
      </c>
      <c r="E105" s="13"/>
      <c r="F105" s="14"/>
      <c r="G105" s="13">
        <v>4</v>
      </c>
      <c r="H105" s="13">
        <v>1</v>
      </c>
      <c r="I105" s="15" t="s">
        <v>25</v>
      </c>
    </row>
    <row r="106" spans="1:9" ht="16.899999999999999" hidden="1" customHeight="1" x14ac:dyDescent="0.25">
      <c r="A106" s="192"/>
      <c r="B106" s="77">
        <v>41620</v>
      </c>
      <c r="C106" s="12">
        <v>0.69791666666666663</v>
      </c>
      <c r="D106" s="13">
        <v>1</v>
      </c>
      <c r="E106" s="13"/>
      <c r="F106" s="14"/>
      <c r="G106" s="13">
        <v>4</v>
      </c>
      <c r="H106" s="13">
        <v>2</v>
      </c>
      <c r="I106" s="15" t="s">
        <v>35</v>
      </c>
    </row>
    <row r="107" spans="1:9" ht="16.899999999999999" hidden="1" customHeight="1" x14ac:dyDescent="0.25">
      <c r="A107" s="192"/>
      <c r="B107" s="77">
        <v>41613</v>
      </c>
      <c r="C107" s="12">
        <v>0.73958333333333337</v>
      </c>
      <c r="D107" s="13"/>
      <c r="E107" s="13">
        <v>1</v>
      </c>
      <c r="F107" s="14"/>
      <c r="G107" s="13">
        <v>4</v>
      </c>
      <c r="H107" s="13">
        <v>6</v>
      </c>
      <c r="I107" s="15" t="s">
        <v>34</v>
      </c>
    </row>
    <row r="108" spans="1:9" ht="16.899999999999999" hidden="1" customHeight="1" x14ac:dyDescent="0.25">
      <c r="A108" s="192"/>
      <c r="B108" s="77">
        <v>41606</v>
      </c>
      <c r="C108" s="12">
        <v>0.73958333333333337</v>
      </c>
      <c r="D108" s="13">
        <v>1</v>
      </c>
      <c r="E108" s="13"/>
      <c r="F108" s="14"/>
      <c r="G108" s="13">
        <v>6</v>
      </c>
      <c r="H108" s="13">
        <v>3</v>
      </c>
      <c r="I108" s="15" t="s">
        <v>62</v>
      </c>
    </row>
    <row r="109" spans="1:9" ht="16.899999999999999" hidden="1" customHeight="1" x14ac:dyDescent="0.25">
      <c r="A109" s="192"/>
      <c r="B109" s="77">
        <v>41599</v>
      </c>
      <c r="C109" s="12">
        <v>0.78125</v>
      </c>
      <c r="D109" s="13">
        <v>1</v>
      </c>
      <c r="E109" s="13"/>
      <c r="F109" s="14"/>
      <c r="G109" s="13">
        <v>5</v>
      </c>
      <c r="H109" s="13">
        <v>3</v>
      </c>
      <c r="I109" s="15" t="s">
        <v>26</v>
      </c>
    </row>
    <row r="110" spans="1:9" ht="16.899999999999999" hidden="1" customHeight="1" x14ac:dyDescent="0.25">
      <c r="A110" s="192"/>
      <c r="B110" s="77">
        <v>41592</v>
      </c>
      <c r="C110" s="12">
        <v>0.69791666666666663</v>
      </c>
      <c r="D110" s="13"/>
      <c r="E110" s="13">
        <v>1</v>
      </c>
      <c r="F110" s="14"/>
      <c r="G110" s="13">
        <v>2</v>
      </c>
      <c r="H110" s="13">
        <v>4</v>
      </c>
      <c r="I110" s="15" t="s">
        <v>25</v>
      </c>
    </row>
    <row r="111" spans="1:9" ht="16.899999999999999" hidden="1" customHeight="1" x14ac:dyDescent="0.25">
      <c r="A111" s="192"/>
      <c r="B111" s="77">
        <v>41585</v>
      </c>
      <c r="C111" s="12">
        <v>0.78125</v>
      </c>
      <c r="D111" s="13">
        <v>1</v>
      </c>
      <c r="E111" s="13"/>
      <c r="F111" s="14"/>
      <c r="G111" s="13">
        <v>7</v>
      </c>
      <c r="H111" s="13">
        <v>2</v>
      </c>
      <c r="I111" s="15" t="s">
        <v>35</v>
      </c>
    </row>
    <row r="112" spans="1:9" ht="16.899999999999999" hidden="1" customHeight="1" x14ac:dyDescent="0.25">
      <c r="A112" s="192"/>
      <c r="B112" s="77">
        <v>41578</v>
      </c>
      <c r="C112" s="12">
        <v>0.69791666666666663</v>
      </c>
      <c r="D112" s="13"/>
      <c r="E112" s="13"/>
      <c r="F112" s="13">
        <v>1</v>
      </c>
      <c r="G112" s="13">
        <v>4</v>
      </c>
      <c r="H112" s="13">
        <v>4</v>
      </c>
      <c r="I112" s="15" t="s">
        <v>34</v>
      </c>
    </row>
    <row r="113" spans="1:9" ht="16.899999999999999" hidden="1" customHeight="1" x14ac:dyDescent="0.25">
      <c r="A113" s="192"/>
      <c r="B113" s="77">
        <v>41571</v>
      </c>
      <c r="C113" s="12">
        <v>0.69791666666666663</v>
      </c>
      <c r="D113" s="13"/>
      <c r="E113" s="13"/>
      <c r="F113" s="13">
        <v>1</v>
      </c>
      <c r="G113" s="13">
        <v>2</v>
      </c>
      <c r="H113" s="13">
        <v>2</v>
      </c>
      <c r="I113" s="15" t="s">
        <v>62</v>
      </c>
    </row>
    <row r="114" spans="1:9" ht="16.899999999999999" hidden="1" customHeight="1" x14ac:dyDescent="0.25">
      <c r="A114" s="192"/>
      <c r="B114" s="77">
        <v>41564</v>
      </c>
      <c r="C114" s="12">
        <v>0.73958333333333337</v>
      </c>
      <c r="D114" s="13">
        <v>1</v>
      </c>
      <c r="E114" s="13"/>
      <c r="F114" s="14"/>
      <c r="G114" s="13">
        <v>6</v>
      </c>
      <c r="H114" s="13">
        <v>0</v>
      </c>
      <c r="I114" s="15" t="s">
        <v>26</v>
      </c>
    </row>
    <row r="115" spans="1:9" ht="16.899999999999999" hidden="1" customHeight="1" x14ac:dyDescent="0.25">
      <c r="A115" s="192"/>
      <c r="B115" s="77">
        <v>41557</v>
      </c>
      <c r="C115" s="12">
        <v>0.78125</v>
      </c>
      <c r="D115" s="13"/>
      <c r="E115" s="13">
        <v>1</v>
      </c>
      <c r="F115" s="14"/>
      <c r="G115" s="13">
        <v>1</v>
      </c>
      <c r="H115" s="13">
        <v>4</v>
      </c>
      <c r="I115" s="15" t="s">
        <v>25</v>
      </c>
    </row>
    <row r="116" spans="1:9" ht="17.45" hidden="1" customHeight="1" x14ac:dyDescent="0.25">
      <c r="A116" s="192"/>
      <c r="B116" s="77">
        <v>41550</v>
      </c>
      <c r="C116" s="12">
        <v>0.73958333333333337</v>
      </c>
      <c r="D116" s="13">
        <v>1</v>
      </c>
      <c r="E116" s="13"/>
      <c r="F116" s="14"/>
      <c r="G116" s="13">
        <v>5</v>
      </c>
      <c r="H116" s="13">
        <v>2</v>
      </c>
      <c r="I116" s="15" t="s">
        <v>35</v>
      </c>
    </row>
    <row r="117" spans="1:9" ht="16.5" hidden="1" x14ac:dyDescent="0.25">
      <c r="A117" s="192"/>
      <c r="B117" s="77">
        <v>41543</v>
      </c>
      <c r="C117" s="12">
        <v>0.78125</v>
      </c>
      <c r="D117" s="13">
        <v>1</v>
      </c>
      <c r="E117" s="13"/>
      <c r="F117" s="14"/>
      <c r="G117" s="13">
        <v>9</v>
      </c>
      <c r="H117" s="13">
        <v>3</v>
      </c>
      <c r="I117" s="15" t="s">
        <v>34</v>
      </c>
    </row>
    <row r="118" spans="1:9" ht="16.899999999999999" hidden="1" customHeight="1" x14ac:dyDescent="0.25">
      <c r="A118" s="192"/>
      <c r="B118" s="77">
        <v>41536</v>
      </c>
      <c r="C118" s="12">
        <v>0.78125</v>
      </c>
      <c r="D118" s="13"/>
      <c r="E118" s="13">
        <v>1</v>
      </c>
      <c r="F118" s="14"/>
      <c r="G118" s="13">
        <v>1</v>
      </c>
      <c r="H118" s="13">
        <v>4</v>
      </c>
      <c r="I118" s="15" t="s">
        <v>62</v>
      </c>
    </row>
    <row r="119" spans="1:9" ht="16.899999999999999" hidden="1" customHeight="1" thickBot="1" x14ac:dyDescent="0.3">
      <c r="A119" s="192"/>
      <c r="B119" s="78">
        <v>41529</v>
      </c>
      <c r="C119" s="17">
        <v>0.69791666666666663</v>
      </c>
      <c r="D119" s="18">
        <v>1</v>
      </c>
      <c r="E119" s="18"/>
      <c r="F119" s="19"/>
      <c r="G119" s="18">
        <v>3</v>
      </c>
      <c r="H119" s="18">
        <v>2</v>
      </c>
      <c r="I119" s="20" t="s">
        <v>26</v>
      </c>
    </row>
    <row r="120" spans="1:9" ht="21" thickBot="1" x14ac:dyDescent="0.3">
      <c r="A120" s="21" t="s">
        <v>32</v>
      </c>
      <c r="B120" s="22" t="s">
        <v>19</v>
      </c>
      <c r="C120" s="23" t="s">
        <v>30</v>
      </c>
      <c r="D120" s="24">
        <f>SUM(D97:D119)</f>
        <v>13</v>
      </c>
      <c r="E120" s="24">
        <f>SUM(E97:E119)</f>
        <v>7</v>
      </c>
      <c r="F120" s="24">
        <f>SUM(F97:F119)</f>
        <v>3</v>
      </c>
      <c r="G120" s="24">
        <f>SUM(G97:G119)</f>
        <v>101</v>
      </c>
      <c r="H120" s="24">
        <f>SUM(H97:H119)</f>
        <v>74</v>
      </c>
      <c r="I120" s="25">
        <f>SUM(D120)/SUM(E120+D120)</f>
        <v>0.65</v>
      </c>
    </row>
    <row r="121" spans="1:9" ht="16.899999999999999" hidden="1" customHeight="1" x14ac:dyDescent="0.25">
      <c r="A121" s="192" t="s">
        <v>31</v>
      </c>
      <c r="B121" s="76">
        <v>41333</v>
      </c>
      <c r="C121" s="8">
        <v>0.69791666666666663</v>
      </c>
      <c r="D121" s="9">
        <v>1</v>
      </c>
      <c r="E121" s="9"/>
      <c r="F121" s="26"/>
      <c r="G121" s="9">
        <v>6</v>
      </c>
      <c r="H121" s="9">
        <v>4</v>
      </c>
      <c r="I121" s="10" t="s">
        <v>29</v>
      </c>
    </row>
    <row r="122" spans="1:9" ht="16.899999999999999" hidden="1" customHeight="1" x14ac:dyDescent="0.25">
      <c r="A122" s="192"/>
      <c r="B122" s="77">
        <v>41326</v>
      </c>
      <c r="C122" s="12">
        <v>0.73958333333333337</v>
      </c>
      <c r="D122" s="13">
        <v>1</v>
      </c>
      <c r="E122" s="13"/>
      <c r="F122" s="14"/>
      <c r="G122" s="13">
        <v>6</v>
      </c>
      <c r="H122" s="13">
        <v>4</v>
      </c>
      <c r="I122" s="15" t="s">
        <v>27</v>
      </c>
    </row>
    <row r="123" spans="1:9" ht="16.899999999999999" hidden="1" customHeight="1" x14ac:dyDescent="0.25">
      <c r="A123" s="192"/>
      <c r="B123" s="77">
        <v>41319</v>
      </c>
      <c r="C123" s="12">
        <v>0.73958333333333337</v>
      </c>
      <c r="D123" s="13">
        <v>1</v>
      </c>
      <c r="E123" s="13"/>
      <c r="F123" s="14"/>
      <c r="G123" s="13">
        <v>7</v>
      </c>
      <c r="H123" s="13">
        <v>0</v>
      </c>
      <c r="I123" s="15" t="s">
        <v>26</v>
      </c>
    </row>
    <row r="124" spans="1:9" ht="16.899999999999999" hidden="1" customHeight="1" x14ac:dyDescent="0.25">
      <c r="A124" s="192"/>
      <c r="B124" s="77">
        <v>41312</v>
      </c>
      <c r="C124" s="12">
        <v>0.78125</v>
      </c>
      <c r="D124" s="13">
        <v>1</v>
      </c>
      <c r="E124" s="13"/>
      <c r="F124" s="14"/>
      <c r="G124" s="13">
        <v>8</v>
      </c>
      <c r="H124" s="13">
        <v>3</v>
      </c>
      <c r="I124" s="15" t="s">
        <v>25</v>
      </c>
    </row>
    <row r="125" spans="1:9" ht="16.899999999999999" hidden="1" customHeight="1" x14ac:dyDescent="0.25">
      <c r="A125" s="192"/>
      <c r="B125" s="77">
        <v>41305</v>
      </c>
      <c r="C125" s="12">
        <v>0.73958333333333337</v>
      </c>
      <c r="D125" s="13"/>
      <c r="E125" s="13">
        <v>1</v>
      </c>
      <c r="F125" s="14"/>
      <c r="G125" s="13">
        <v>5</v>
      </c>
      <c r="H125" s="13">
        <v>8</v>
      </c>
      <c r="I125" s="15" t="s">
        <v>47</v>
      </c>
    </row>
    <row r="126" spans="1:9" ht="16.899999999999999" hidden="1" customHeight="1" x14ac:dyDescent="0.25">
      <c r="A126" s="192"/>
      <c r="B126" s="77">
        <v>41298</v>
      </c>
      <c r="C126" s="12">
        <v>0.78125</v>
      </c>
      <c r="D126" s="13">
        <v>1</v>
      </c>
      <c r="E126" s="13"/>
      <c r="F126" s="14"/>
      <c r="G126" s="13">
        <v>9</v>
      </c>
      <c r="H126" s="13">
        <v>6</v>
      </c>
      <c r="I126" s="15" t="s">
        <v>29</v>
      </c>
    </row>
    <row r="127" spans="1:9" ht="16.899999999999999" hidden="1" customHeight="1" x14ac:dyDescent="0.25">
      <c r="A127" s="192"/>
      <c r="B127" s="77">
        <v>41291</v>
      </c>
      <c r="C127" s="12">
        <v>0.78125</v>
      </c>
      <c r="D127" s="13"/>
      <c r="E127" s="13"/>
      <c r="F127" s="13">
        <v>1</v>
      </c>
      <c r="G127" s="13">
        <v>6</v>
      </c>
      <c r="H127" s="13">
        <v>6</v>
      </c>
      <c r="I127" s="15" t="s">
        <v>27</v>
      </c>
    </row>
    <row r="128" spans="1:9" ht="16.899999999999999" hidden="1" customHeight="1" x14ac:dyDescent="0.25">
      <c r="A128" s="192"/>
      <c r="B128" s="77">
        <v>41284</v>
      </c>
      <c r="C128" s="12">
        <v>0.69791666666666663</v>
      </c>
      <c r="D128" s="13">
        <v>1</v>
      </c>
      <c r="E128" s="13"/>
      <c r="F128" s="14"/>
      <c r="G128" s="13">
        <v>7</v>
      </c>
      <c r="H128" s="13">
        <v>5</v>
      </c>
      <c r="I128" s="15" t="s">
        <v>26</v>
      </c>
    </row>
    <row r="129" spans="1:9" ht="16.899999999999999" hidden="1" customHeight="1" x14ac:dyDescent="0.25">
      <c r="A129" s="192"/>
      <c r="B129" s="77">
        <v>41263</v>
      </c>
      <c r="C129" s="12">
        <v>0.73958333333333337</v>
      </c>
      <c r="D129" s="13">
        <v>1</v>
      </c>
      <c r="E129" s="13"/>
      <c r="F129" s="14"/>
      <c r="G129" s="13">
        <v>5</v>
      </c>
      <c r="H129" s="13">
        <v>4</v>
      </c>
      <c r="I129" s="15" t="s">
        <v>25</v>
      </c>
    </row>
    <row r="130" spans="1:9" ht="16.899999999999999" hidden="1" customHeight="1" x14ac:dyDescent="0.25">
      <c r="A130" s="192"/>
      <c r="B130" s="77">
        <v>41256</v>
      </c>
      <c r="C130" s="12">
        <v>0.69791666666666663</v>
      </c>
      <c r="D130" s="13">
        <v>1</v>
      </c>
      <c r="E130" s="13"/>
      <c r="F130" s="14"/>
      <c r="G130" s="13">
        <v>7</v>
      </c>
      <c r="H130" s="13">
        <v>3</v>
      </c>
      <c r="I130" s="15" t="s">
        <v>47</v>
      </c>
    </row>
    <row r="131" spans="1:9" ht="16.899999999999999" hidden="1" customHeight="1" x14ac:dyDescent="0.25">
      <c r="A131" s="192"/>
      <c r="B131" s="77">
        <v>41249</v>
      </c>
      <c r="C131" s="12">
        <v>0.73958333333333337</v>
      </c>
      <c r="D131" s="13">
        <v>1</v>
      </c>
      <c r="E131" s="13"/>
      <c r="F131" s="14"/>
      <c r="G131" s="13">
        <v>6</v>
      </c>
      <c r="H131" s="13">
        <v>3</v>
      </c>
      <c r="I131" s="15" t="s">
        <v>29</v>
      </c>
    </row>
    <row r="132" spans="1:9" ht="16.899999999999999" hidden="1" customHeight="1" x14ac:dyDescent="0.25">
      <c r="A132" s="192"/>
      <c r="B132" s="77">
        <v>41242</v>
      </c>
      <c r="C132" s="12">
        <v>0.73958333333333337</v>
      </c>
      <c r="D132" s="13">
        <v>1</v>
      </c>
      <c r="E132" s="13"/>
      <c r="F132" s="14"/>
      <c r="G132" s="13">
        <v>9</v>
      </c>
      <c r="H132" s="13">
        <v>0</v>
      </c>
      <c r="I132" s="15" t="s">
        <v>27</v>
      </c>
    </row>
    <row r="133" spans="1:9" ht="16.899999999999999" hidden="1" customHeight="1" x14ac:dyDescent="0.25">
      <c r="A133" s="192"/>
      <c r="B133" s="77">
        <v>41235</v>
      </c>
      <c r="C133" s="12">
        <v>0.78125</v>
      </c>
      <c r="D133" s="13">
        <v>1</v>
      </c>
      <c r="E133" s="13"/>
      <c r="F133" s="14"/>
      <c r="G133" s="13">
        <v>9</v>
      </c>
      <c r="H133" s="13">
        <v>7</v>
      </c>
      <c r="I133" s="15" t="s">
        <v>26</v>
      </c>
    </row>
    <row r="134" spans="1:9" ht="16.899999999999999" hidden="1" customHeight="1" x14ac:dyDescent="0.25">
      <c r="A134" s="192"/>
      <c r="B134" s="77">
        <v>41228</v>
      </c>
      <c r="C134" s="12">
        <v>0.69791666666666663</v>
      </c>
      <c r="D134" s="13"/>
      <c r="E134" s="13">
        <v>1</v>
      </c>
      <c r="F134" s="14"/>
      <c r="G134" s="13">
        <v>4</v>
      </c>
      <c r="H134" s="13">
        <v>6</v>
      </c>
      <c r="I134" s="15" t="s">
        <v>25</v>
      </c>
    </row>
    <row r="135" spans="1:9" ht="16.899999999999999" hidden="1" customHeight="1" x14ac:dyDescent="0.25">
      <c r="A135" s="192"/>
      <c r="B135" s="77">
        <v>41221</v>
      </c>
      <c r="C135" s="12">
        <v>0.78125</v>
      </c>
      <c r="D135" s="13">
        <v>1</v>
      </c>
      <c r="E135" s="13"/>
      <c r="F135" s="14"/>
      <c r="G135" s="13">
        <v>8</v>
      </c>
      <c r="H135" s="13">
        <v>3</v>
      </c>
      <c r="I135" s="15" t="s">
        <v>47</v>
      </c>
    </row>
    <row r="136" spans="1:9" ht="16.899999999999999" hidden="1" customHeight="1" x14ac:dyDescent="0.25">
      <c r="A136" s="192"/>
      <c r="B136" s="77">
        <v>41214</v>
      </c>
      <c r="C136" s="12">
        <v>0.69791666666666663</v>
      </c>
      <c r="D136" s="13"/>
      <c r="E136" s="13"/>
      <c r="F136" s="13">
        <v>1</v>
      </c>
      <c r="G136" s="13">
        <v>2</v>
      </c>
      <c r="H136" s="13">
        <v>2</v>
      </c>
      <c r="I136" s="15" t="s">
        <v>29</v>
      </c>
    </row>
    <row r="137" spans="1:9" ht="16.899999999999999" hidden="1" customHeight="1" x14ac:dyDescent="0.25">
      <c r="A137" s="192"/>
      <c r="B137" s="77">
        <v>41207</v>
      </c>
      <c r="C137" s="12">
        <v>0.69791666666666663</v>
      </c>
      <c r="D137" s="13">
        <v>1</v>
      </c>
      <c r="E137" s="13"/>
      <c r="F137" s="14"/>
      <c r="G137" s="13">
        <v>8</v>
      </c>
      <c r="H137" s="13">
        <v>0</v>
      </c>
      <c r="I137" s="15" t="s">
        <v>27</v>
      </c>
    </row>
    <row r="138" spans="1:9" ht="16.899999999999999" hidden="1" customHeight="1" x14ac:dyDescent="0.25">
      <c r="A138" s="192"/>
      <c r="B138" s="77">
        <v>41200</v>
      </c>
      <c r="C138" s="12">
        <v>0.73958333333333337</v>
      </c>
      <c r="D138" s="13">
        <v>1</v>
      </c>
      <c r="E138" s="13"/>
      <c r="F138" s="14"/>
      <c r="G138" s="13">
        <v>5</v>
      </c>
      <c r="H138" s="13">
        <v>3</v>
      </c>
      <c r="I138" s="15" t="s">
        <v>26</v>
      </c>
    </row>
    <row r="139" spans="1:9" ht="16.899999999999999" hidden="1" customHeight="1" x14ac:dyDescent="0.25">
      <c r="A139" s="192"/>
      <c r="B139" s="77">
        <v>41193</v>
      </c>
      <c r="C139" s="12">
        <v>0.78125</v>
      </c>
      <c r="D139" s="13">
        <v>1</v>
      </c>
      <c r="E139" s="13"/>
      <c r="F139" s="14"/>
      <c r="G139" s="13">
        <v>8</v>
      </c>
      <c r="H139" s="13">
        <v>3</v>
      </c>
      <c r="I139" s="15" t="s">
        <v>25</v>
      </c>
    </row>
    <row r="140" spans="1:9" ht="17.45" hidden="1" customHeight="1" x14ac:dyDescent="0.25">
      <c r="A140" s="192"/>
      <c r="B140" s="77">
        <v>41186</v>
      </c>
      <c r="C140" s="12">
        <v>0.73958333333333337</v>
      </c>
      <c r="D140" s="13">
        <v>1</v>
      </c>
      <c r="E140" s="13"/>
      <c r="F140" s="14"/>
      <c r="G140" s="13">
        <v>8</v>
      </c>
      <c r="H140" s="13">
        <v>3</v>
      </c>
      <c r="I140" s="15" t="s">
        <v>47</v>
      </c>
    </row>
    <row r="141" spans="1:9" ht="16.5" hidden="1" x14ac:dyDescent="0.25">
      <c r="A141" s="192"/>
      <c r="B141" s="77">
        <v>41179</v>
      </c>
      <c r="C141" s="12">
        <v>0.78125</v>
      </c>
      <c r="D141" s="13">
        <v>1</v>
      </c>
      <c r="E141" s="13"/>
      <c r="F141" s="14"/>
      <c r="G141" s="13">
        <v>7</v>
      </c>
      <c r="H141" s="13">
        <v>3</v>
      </c>
      <c r="I141" s="15" t="s">
        <v>29</v>
      </c>
    </row>
    <row r="142" spans="1:9" ht="16.899999999999999" hidden="1" customHeight="1" x14ac:dyDescent="0.25">
      <c r="A142" s="192"/>
      <c r="B142" s="77">
        <v>41172</v>
      </c>
      <c r="C142" s="12">
        <v>0.78125</v>
      </c>
      <c r="D142" s="13">
        <v>1</v>
      </c>
      <c r="E142" s="13"/>
      <c r="F142" s="14"/>
      <c r="G142" s="13">
        <v>7</v>
      </c>
      <c r="H142" s="13">
        <v>2</v>
      </c>
      <c r="I142" s="15" t="s">
        <v>27</v>
      </c>
    </row>
    <row r="143" spans="1:9" ht="16.899999999999999" hidden="1" customHeight="1" thickBot="1" x14ac:dyDescent="0.3">
      <c r="A143" s="192"/>
      <c r="B143" s="78">
        <v>41165</v>
      </c>
      <c r="C143" s="17">
        <v>0.69791666666666663</v>
      </c>
      <c r="D143" s="18">
        <v>1</v>
      </c>
      <c r="E143" s="18"/>
      <c r="F143" s="19"/>
      <c r="G143" s="18">
        <v>8</v>
      </c>
      <c r="H143" s="18">
        <v>2</v>
      </c>
      <c r="I143" s="20" t="s">
        <v>26</v>
      </c>
    </row>
    <row r="144" spans="1:9" ht="21" thickBot="1" x14ac:dyDescent="0.3">
      <c r="A144" s="21" t="s">
        <v>31</v>
      </c>
      <c r="B144" s="22" t="s">
        <v>19</v>
      </c>
      <c r="C144" s="23" t="s">
        <v>30</v>
      </c>
      <c r="D144" s="24">
        <f>SUM(D121:D143)</f>
        <v>19</v>
      </c>
      <c r="E144" s="24">
        <f>SUM(E121:E143)</f>
        <v>2</v>
      </c>
      <c r="F144" s="24">
        <f>SUM(F121:F143)</f>
        <v>2</v>
      </c>
      <c r="G144" s="24">
        <f>SUM(G121:G143)</f>
        <v>155</v>
      </c>
      <c r="H144" s="24">
        <f>SUM(H121:H143)</f>
        <v>80</v>
      </c>
      <c r="I144" s="25">
        <f>SUM(D144)/SUM(E144+D144)</f>
        <v>0.90476190476190477</v>
      </c>
    </row>
    <row r="145" spans="1:9" ht="16.899999999999999" hidden="1" customHeight="1" x14ac:dyDescent="0.25">
      <c r="A145" s="192" t="s">
        <v>24</v>
      </c>
      <c r="B145" s="76">
        <v>40969</v>
      </c>
      <c r="C145" s="8">
        <v>0.69791666666666663</v>
      </c>
      <c r="D145" s="9">
        <v>1</v>
      </c>
      <c r="E145" s="9"/>
      <c r="F145" s="26"/>
      <c r="G145" s="9">
        <v>11</v>
      </c>
      <c r="H145" s="9">
        <v>4</v>
      </c>
      <c r="I145" s="10" t="s">
        <v>29</v>
      </c>
    </row>
    <row r="146" spans="1:9" ht="16.899999999999999" hidden="1" customHeight="1" x14ac:dyDescent="0.25">
      <c r="A146" s="192"/>
      <c r="B146" s="77">
        <v>40962</v>
      </c>
      <c r="C146" s="12">
        <v>0.73958333333333337</v>
      </c>
      <c r="D146" s="13"/>
      <c r="E146" s="13"/>
      <c r="F146" s="13">
        <v>1</v>
      </c>
      <c r="G146" s="13">
        <v>5</v>
      </c>
      <c r="H146" s="13">
        <v>5</v>
      </c>
      <c r="I146" s="15" t="s">
        <v>27</v>
      </c>
    </row>
    <row r="147" spans="1:9" ht="16.899999999999999" hidden="1" customHeight="1" x14ac:dyDescent="0.25">
      <c r="A147" s="192"/>
      <c r="B147" s="77">
        <v>40955</v>
      </c>
      <c r="C147" s="12">
        <v>0.73958333333333337</v>
      </c>
      <c r="D147" s="13"/>
      <c r="E147" s="13">
        <v>1</v>
      </c>
      <c r="F147" s="14"/>
      <c r="G147" s="13">
        <v>1</v>
      </c>
      <c r="H147" s="13">
        <v>13</v>
      </c>
      <c r="I147" s="15" t="s">
        <v>26</v>
      </c>
    </row>
    <row r="148" spans="1:9" ht="16.899999999999999" hidden="1" customHeight="1" x14ac:dyDescent="0.25">
      <c r="A148" s="192"/>
      <c r="B148" s="77">
        <v>40948</v>
      </c>
      <c r="C148" s="12">
        <v>0.78125</v>
      </c>
      <c r="D148" s="13">
        <v>1</v>
      </c>
      <c r="E148" s="13"/>
      <c r="F148" s="14"/>
      <c r="G148" s="13">
        <v>8</v>
      </c>
      <c r="H148" s="13">
        <v>7</v>
      </c>
      <c r="I148" s="15" t="s">
        <v>25</v>
      </c>
    </row>
    <row r="149" spans="1:9" ht="16.899999999999999" hidden="1" customHeight="1" x14ac:dyDescent="0.25">
      <c r="A149" s="192"/>
      <c r="B149" s="77">
        <v>40941</v>
      </c>
      <c r="C149" s="12">
        <v>0.73958333333333337</v>
      </c>
      <c r="D149" s="13"/>
      <c r="E149" s="13">
        <v>1</v>
      </c>
      <c r="F149" s="14"/>
      <c r="G149" s="13">
        <v>2</v>
      </c>
      <c r="H149" s="13">
        <v>5</v>
      </c>
      <c r="I149" s="15" t="s">
        <v>47</v>
      </c>
    </row>
    <row r="150" spans="1:9" ht="16.899999999999999" hidden="1" customHeight="1" x14ac:dyDescent="0.25">
      <c r="A150" s="192"/>
      <c r="B150" s="77">
        <v>40934</v>
      </c>
      <c r="C150" s="12">
        <v>0.78125</v>
      </c>
      <c r="D150" s="13"/>
      <c r="E150" s="13">
        <v>1</v>
      </c>
      <c r="F150" s="14"/>
      <c r="G150" s="13">
        <v>2</v>
      </c>
      <c r="H150" s="13">
        <v>10</v>
      </c>
      <c r="I150" s="15" t="s">
        <v>29</v>
      </c>
    </row>
    <row r="151" spans="1:9" ht="16.899999999999999" hidden="1" customHeight="1" x14ac:dyDescent="0.25">
      <c r="A151" s="192"/>
      <c r="B151" s="77">
        <v>40927</v>
      </c>
      <c r="C151" s="12">
        <v>0.78125</v>
      </c>
      <c r="D151" s="13"/>
      <c r="E151" s="13">
        <v>1</v>
      </c>
      <c r="F151" s="14"/>
      <c r="G151" s="13">
        <v>5</v>
      </c>
      <c r="H151" s="13">
        <v>8</v>
      </c>
      <c r="I151" s="15" t="s">
        <v>27</v>
      </c>
    </row>
    <row r="152" spans="1:9" ht="16.899999999999999" hidden="1" customHeight="1" x14ac:dyDescent="0.25">
      <c r="A152" s="192"/>
      <c r="B152" s="77">
        <v>40920</v>
      </c>
      <c r="C152" s="12">
        <v>0.69791666666666663</v>
      </c>
      <c r="D152" s="13"/>
      <c r="E152" s="13">
        <v>1</v>
      </c>
      <c r="F152" s="14"/>
      <c r="G152" s="13">
        <v>4</v>
      </c>
      <c r="H152" s="13">
        <v>8</v>
      </c>
      <c r="I152" s="15" t="s">
        <v>26</v>
      </c>
    </row>
    <row r="153" spans="1:9" ht="16.899999999999999" hidden="1" customHeight="1" x14ac:dyDescent="0.25">
      <c r="A153" s="192"/>
      <c r="B153" s="77">
        <v>40899</v>
      </c>
      <c r="C153" s="12">
        <v>0.73958333333333337</v>
      </c>
      <c r="D153" s="13">
        <v>1</v>
      </c>
      <c r="E153" s="13"/>
      <c r="F153" s="14"/>
      <c r="G153" s="13">
        <v>10</v>
      </c>
      <c r="H153" s="13">
        <v>4</v>
      </c>
      <c r="I153" s="15" t="s">
        <v>25</v>
      </c>
    </row>
    <row r="154" spans="1:9" ht="16.899999999999999" hidden="1" customHeight="1" x14ac:dyDescent="0.25">
      <c r="A154" s="192"/>
      <c r="B154" s="77">
        <v>40892</v>
      </c>
      <c r="C154" s="12">
        <v>0.69791666666666663</v>
      </c>
      <c r="D154" s="13"/>
      <c r="E154" s="13">
        <v>1</v>
      </c>
      <c r="F154" s="14"/>
      <c r="G154" s="13">
        <v>2</v>
      </c>
      <c r="H154" s="13">
        <v>10</v>
      </c>
      <c r="I154" s="15" t="s">
        <v>47</v>
      </c>
    </row>
    <row r="155" spans="1:9" ht="16.899999999999999" hidden="1" customHeight="1" x14ac:dyDescent="0.25">
      <c r="A155" s="192"/>
      <c r="B155" s="77">
        <v>40885</v>
      </c>
      <c r="C155" s="12">
        <v>0.73958333333333337</v>
      </c>
      <c r="D155" s="13">
        <v>1</v>
      </c>
      <c r="E155" s="13"/>
      <c r="F155" s="14"/>
      <c r="G155" s="13">
        <v>9</v>
      </c>
      <c r="H155" s="13">
        <v>3</v>
      </c>
      <c r="I155" s="15" t="s">
        <v>29</v>
      </c>
    </row>
    <row r="156" spans="1:9" ht="16.899999999999999" hidden="1" customHeight="1" x14ac:dyDescent="0.25">
      <c r="A156" s="192"/>
      <c r="B156" s="77">
        <v>40878</v>
      </c>
      <c r="C156" s="12">
        <v>0.73958333333333337</v>
      </c>
      <c r="D156" s="13"/>
      <c r="E156" s="13">
        <v>1</v>
      </c>
      <c r="F156" s="14"/>
      <c r="G156" s="13">
        <v>6</v>
      </c>
      <c r="H156" s="13">
        <v>8</v>
      </c>
      <c r="I156" s="15" t="s">
        <v>27</v>
      </c>
    </row>
    <row r="157" spans="1:9" ht="16.899999999999999" hidden="1" customHeight="1" x14ac:dyDescent="0.25">
      <c r="A157" s="192"/>
      <c r="B157" s="77">
        <v>40871</v>
      </c>
      <c r="C157" s="12">
        <v>0.78125</v>
      </c>
      <c r="D157" s="13"/>
      <c r="E157" s="13">
        <v>1</v>
      </c>
      <c r="F157" s="14"/>
      <c r="G157" s="13">
        <v>5</v>
      </c>
      <c r="H157" s="13">
        <v>6</v>
      </c>
      <c r="I157" s="15" t="s">
        <v>26</v>
      </c>
    </row>
    <row r="158" spans="1:9" ht="16.899999999999999" hidden="1" customHeight="1" x14ac:dyDescent="0.25">
      <c r="A158" s="192"/>
      <c r="B158" s="77">
        <v>40864</v>
      </c>
      <c r="C158" s="12">
        <v>0.69791666666666663</v>
      </c>
      <c r="D158" s="13">
        <v>1</v>
      </c>
      <c r="E158" s="13"/>
      <c r="F158" s="14"/>
      <c r="G158" s="13">
        <v>6</v>
      </c>
      <c r="H158" s="13">
        <v>4</v>
      </c>
      <c r="I158" s="15" t="s">
        <v>25</v>
      </c>
    </row>
    <row r="159" spans="1:9" ht="16.899999999999999" hidden="1" customHeight="1" x14ac:dyDescent="0.25">
      <c r="A159" s="192"/>
      <c r="B159" s="77">
        <v>40857</v>
      </c>
      <c r="C159" s="12">
        <v>0.78125</v>
      </c>
      <c r="D159" s="13"/>
      <c r="E159" s="13">
        <v>1</v>
      </c>
      <c r="F159" s="14"/>
      <c r="G159" s="13">
        <v>3</v>
      </c>
      <c r="H159" s="13">
        <v>5</v>
      </c>
      <c r="I159" s="15" t="s">
        <v>47</v>
      </c>
    </row>
    <row r="160" spans="1:9" ht="16.899999999999999" hidden="1" customHeight="1" x14ac:dyDescent="0.25">
      <c r="A160" s="192"/>
      <c r="B160" s="77">
        <v>40850</v>
      </c>
      <c r="C160" s="12">
        <v>0.69791666666666663</v>
      </c>
      <c r="D160" s="13"/>
      <c r="E160" s="13">
        <v>1</v>
      </c>
      <c r="F160" s="14"/>
      <c r="G160" s="13">
        <v>3</v>
      </c>
      <c r="H160" s="13">
        <v>7</v>
      </c>
      <c r="I160" s="15" t="s">
        <v>29</v>
      </c>
    </row>
    <row r="161" spans="1:9" ht="16.899999999999999" hidden="1" customHeight="1" x14ac:dyDescent="0.25">
      <c r="A161" s="192"/>
      <c r="B161" s="77">
        <v>40843</v>
      </c>
      <c r="C161" s="12">
        <v>0.69791666666666663</v>
      </c>
      <c r="D161" s="13">
        <v>1</v>
      </c>
      <c r="E161" s="13"/>
      <c r="F161" s="14"/>
      <c r="G161" s="13">
        <v>11</v>
      </c>
      <c r="H161" s="13">
        <v>2</v>
      </c>
      <c r="I161" s="15" t="s">
        <v>27</v>
      </c>
    </row>
    <row r="162" spans="1:9" ht="16.899999999999999" hidden="1" customHeight="1" x14ac:dyDescent="0.25">
      <c r="A162" s="192"/>
      <c r="B162" s="77">
        <v>40836</v>
      </c>
      <c r="C162" s="12">
        <v>0.73958333333333337</v>
      </c>
      <c r="D162" s="13">
        <v>1</v>
      </c>
      <c r="E162" s="13"/>
      <c r="F162" s="14"/>
      <c r="G162" s="13">
        <v>6</v>
      </c>
      <c r="H162" s="13">
        <v>5</v>
      </c>
      <c r="I162" s="15" t="s">
        <v>26</v>
      </c>
    </row>
    <row r="163" spans="1:9" ht="16.899999999999999" hidden="1" customHeight="1" x14ac:dyDescent="0.25">
      <c r="A163" s="192"/>
      <c r="B163" s="77">
        <v>40829</v>
      </c>
      <c r="C163" s="12">
        <v>0.78125</v>
      </c>
      <c r="D163" s="13"/>
      <c r="E163" s="13">
        <v>1</v>
      </c>
      <c r="F163" s="14"/>
      <c r="G163" s="13">
        <v>5</v>
      </c>
      <c r="H163" s="13">
        <v>7</v>
      </c>
      <c r="I163" s="15" t="s">
        <v>25</v>
      </c>
    </row>
    <row r="164" spans="1:9" ht="16.899999999999999" hidden="1" customHeight="1" x14ac:dyDescent="0.25">
      <c r="A164" s="192"/>
      <c r="B164" s="77">
        <v>40822</v>
      </c>
      <c r="C164" s="12">
        <v>0.73958333333333337</v>
      </c>
      <c r="D164" s="13"/>
      <c r="E164" s="13"/>
      <c r="F164" s="13">
        <v>1</v>
      </c>
      <c r="G164" s="13">
        <v>5</v>
      </c>
      <c r="H164" s="13">
        <v>5</v>
      </c>
      <c r="I164" s="15" t="s">
        <v>47</v>
      </c>
    </row>
    <row r="165" spans="1:9" ht="17.45" hidden="1" customHeight="1" x14ac:dyDescent="0.25">
      <c r="A165" s="192"/>
      <c r="B165" s="77">
        <v>40815</v>
      </c>
      <c r="C165" s="12">
        <v>0.78125</v>
      </c>
      <c r="D165" s="13">
        <v>1</v>
      </c>
      <c r="E165" s="13"/>
      <c r="F165" s="14"/>
      <c r="G165" s="13">
        <v>6</v>
      </c>
      <c r="H165" s="13">
        <v>4</v>
      </c>
      <c r="I165" s="15" t="s">
        <v>29</v>
      </c>
    </row>
    <row r="166" spans="1:9" ht="16.5" hidden="1" x14ac:dyDescent="0.25">
      <c r="A166" s="192"/>
      <c r="B166" s="77">
        <v>40808</v>
      </c>
      <c r="C166" s="12">
        <v>0.78125</v>
      </c>
      <c r="D166" s="13"/>
      <c r="E166" s="13">
        <v>1</v>
      </c>
      <c r="F166" s="14"/>
      <c r="G166" s="13">
        <v>4</v>
      </c>
      <c r="H166" s="13">
        <v>6</v>
      </c>
      <c r="I166" s="15" t="s">
        <v>27</v>
      </c>
    </row>
    <row r="167" spans="1:9" ht="17.25" hidden="1" thickBot="1" x14ac:dyDescent="0.3">
      <c r="A167" s="193"/>
      <c r="B167" s="78">
        <v>40801</v>
      </c>
      <c r="C167" s="17">
        <v>0.69791666666666663</v>
      </c>
      <c r="D167" s="18"/>
      <c r="E167" s="18">
        <v>1</v>
      </c>
      <c r="F167" s="19"/>
      <c r="G167" s="18">
        <v>4</v>
      </c>
      <c r="H167" s="18">
        <v>9</v>
      </c>
      <c r="I167" s="20" t="s">
        <v>26</v>
      </c>
    </row>
    <row r="168" spans="1:9" ht="21" thickBot="1" x14ac:dyDescent="0.3">
      <c r="A168" s="21" t="s">
        <v>24</v>
      </c>
      <c r="B168" s="22" t="s">
        <v>19</v>
      </c>
      <c r="C168" s="23" t="s">
        <v>30</v>
      </c>
      <c r="D168" s="24">
        <f>SUM(D145:D167)</f>
        <v>8</v>
      </c>
      <c r="E168" s="24">
        <f>SUM(E145:E167)</f>
        <v>13</v>
      </c>
      <c r="F168" s="24">
        <f>SUM(F145:F167)</f>
        <v>2</v>
      </c>
      <c r="G168" s="24">
        <f>SUM(G145:G167)</f>
        <v>123</v>
      </c>
      <c r="H168" s="24">
        <f>SUM(H145:H167)</f>
        <v>145</v>
      </c>
      <c r="I168" s="25">
        <f>SUM(D168)/SUM(E168+D168)</f>
        <v>0.38095238095238093</v>
      </c>
    </row>
    <row r="169" spans="1:9" ht="20.45" customHeight="1" x14ac:dyDescent="0.25">
      <c r="A169" s="91"/>
      <c r="B169" s="92"/>
      <c r="C169" s="94"/>
      <c r="D169" s="96" t="s">
        <v>0</v>
      </c>
      <c r="E169" s="96" t="s">
        <v>1</v>
      </c>
      <c r="F169" s="96" t="s">
        <v>2</v>
      </c>
      <c r="G169" s="96" t="s">
        <v>3</v>
      </c>
      <c r="H169" s="96" t="s">
        <v>4</v>
      </c>
      <c r="I169" s="97" t="s">
        <v>16</v>
      </c>
    </row>
    <row r="170" spans="1:9" ht="16.899999999999999" customHeight="1" x14ac:dyDescent="0.25">
      <c r="A170" s="199" t="s">
        <v>10</v>
      </c>
      <c r="B170" s="171" t="s">
        <v>51</v>
      </c>
      <c r="C170" s="93" t="s">
        <v>30</v>
      </c>
      <c r="D170" s="95">
        <f>SUM(D25+D48+D72+D96+D120+D144+D168)</f>
        <v>83</v>
      </c>
      <c r="E170" s="95">
        <f>SUM(E25+E48+E72+E96+E120+E144+E168)</f>
        <v>60</v>
      </c>
      <c r="F170" s="95">
        <f>SUM(F25+F48+F72+F96+F120+F144+F168)</f>
        <v>17</v>
      </c>
      <c r="G170" s="95">
        <f>SUM(G25+G48+G72+G96+G120+G144+G168)</f>
        <v>791</v>
      </c>
      <c r="H170" s="95">
        <f>SUM(H25+H48+H72+H96+H120+H144+H168)</f>
        <v>705</v>
      </c>
      <c r="I170" s="60">
        <f>SUM(D170)/SUM(E170+D170)</f>
        <v>0.58041958041958042</v>
      </c>
    </row>
    <row r="171" spans="1:9" ht="21" thickBot="1" x14ac:dyDescent="0.3">
      <c r="A171" s="194"/>
      <c r="B171" s="195"/>
      <c r="C171" s="46" t="s">
        <v>49</v>
      </c>
      <c r="D171" s="47">
        <f>SUM(D170/7)</f>
        <v>11.857142857142858</v>
      </c>
      <c r="E171" s="47">
        <f>SUM(E170/7)</f>
        <v>8.5714285714285712</v>
      </c>
      <c r="F171" s="47">
        <f>SUM(F170/7)</f>
        <v>2.4285714285714284</v>
      </c>
      <c r="G171" s="47">
        <f>SUM(G170/7)</f>
        <v>113</v>
      </c>
      <c r="H171" s="47">
        <f>SUM(H170/7)</f>
        <v>100.71428571428571</v>
      </c>
      <c r="I171" s="48">
        <f>SUM(D171)/SUM(E171+D171)</f>
        <v>0.58041958041958042</v>
      </c>
    </row>
  </sheetData>
  <autoFilter ref="A1:I171" xr:uid="{00000000-0009-0000-0000-000004000000}"/>
  <sortState xmlns:xlrd2="http://schemas.microsoft.com/office/spreadsheetml/2017/richdata2" ref="A2:I171">
    <sortCondition descending="1" ref="B1"/>
  </sortState>
  <mergeCells count="9">
    <mergeCell ref="A121:A143"/>
    <mergeCell ref="A145:A167"/>
    <mergeCell ref="B170:B171"/>
    <mergeCell ref="A170:A171"/>
    <mergeCell ref="A2:A24"/>
    <mergeCell ref="A26:A47"/>
    <mergeCell ref="A49:A71"/>
    <mergeCell ref="A73:A95"/>
    <mergeCell ref="A97:A119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I99"/>
  <sheetViews>
    <sheetView workbookViewId="0">
      <pane ySplit="1" topLeftCell="A2" activePane="bottomLeft" state="frozen"/>
      <selection pane="bottomLeft" activeCell="J107" sqref="J107"/>
    </sheetView>
  </sheetViews>
  <sheetFormatPr defaultRowHeight="15" x14ac:dyDescent="0.25"/>
  <cols>
    <col min="1" max="1" width="16.7109375" bestFit="1" customWidth="1"/>
    <col min="2" max="2" width="22" bestFit="1" customWidth="1"/>
    <col min="3" max="3" width="13" bestFit="1" customWidth="1"/>
    <col min="4" max="4" width="8.7109375" bestFit="1" customWidth="1"/>
    <col min="5" max="5" width="8.28515625" bestFit="1" customWidth="1"/>
    <col min="6" max="6" width="7.7109375" bestFit="1" customWidth="1"/>
    <col min="7" max="7" width="9.5703125" bestFit="1" customWidth="1"/>
    <col min="8" max="8" width="9.85546875" bestFit="1" customWidth="1"/>
    <col min="9" max="9" width="20" bestFit="1" customWidth="1"/>
  </cols>
  <sheetData>
    <row r="1" spans="1:9" ht="21" thickBot="1" x14ac:dyDescent="0.3">
      <c r="A1" s="1" t="s">
        <v>19</v>
      </c>
      <c r="B1" s="2" t="s">
        <v>20</v>
      </c>
      <c r="C1" s="3" t="s">
        <v>21</v>
      </c>
      <c r="D1" s="4" t="s">
        <v>0</v>
      </c>
      <c r="E1" s="4" t="s">
        <v>22</v>
      </c>
      <c r="F1" s="4" t="s">
        <v>2</v>
      </c>
      <c r="G1" s="4" t="s">
        <v>3</v>
      </c>
      <c r="H1" s="5" t="s">
        <v>4</v>
      </c>
      <c r="I1" s="6" t="s">
        <v>23</v>
      </c>
    </row>
    <row r="2" spans="1:9" ht="16.5" hidden="1" x14ac:dyDescent="0.25">
      <c r="A2" s="196" t="s">
        <v>36</v>
      </c>
      <c r="B2" s="7">
        <v>41893</v>
      </c>
      <c r="C2" s="8">
        <v>0.78125</v>
      </c>
      <c r="D2" s="9">
        <v>1</v>
      </c>
      <c r="E2" s="9"/>
      <c r="F2" s="26"/>
      <c r="G2" s="9">
        <v>11</v>
      </c>
      <c r="H2" s="9">
        <v>5</v>
      </c>
      <c r="I2" s="10" t="s">
        <v>25</v>
      </c>
    </row>
    <row r="3" spans="1:9" ht="16.5" hidden="1" x14ac:dyDescent="0.25">
      <c r="A3" s="197"/>
      <c r="B3" s="11">
        <v>41900</v>
      </c>
      <c r="C3" s="12">
        <v>0.69791666666666663</v>
      </c>
      <c r="D3" s="13">
        <v>1</v>
      </c>
      <c r="E3" s="13"/>
      <c r="F3" s="14"/>
      <c r="G3" s="13">
        <v>8</v>
      </c>
      <c r="H3" s="13">
        <v>2</v>
      </c>
      <c r="I3" s="15" t="s">
        <v>26</v>
      </c>
    </row>
    <row r="4" spans="1:9" ht="16.5" hidden="1" x14ac:dyDescent="0.25">
      <c r="A4" s="197"/>
      <c r="B4" s="11">
        <v>41907</v>
      </c>
      <c r="C4" s="12">
        <v>0.69791666666666663</v>
      </c>
      <c r="D4" s="13">
        <v>1</v>
      </c>
      <c r="E4" s="13"/>
      <c r="F4" s="14"/>
      <c r="G4" s="13">
        <v>5</v>
      </c>
      <c r="H4" s="13">
        <v>3</v>
      </c>
      <c r="I4" s="15" t="s">
        <v>62</v>
      </c>
    </row>
    <row r="5" spans="1:9" ht="16.5" hidden="1" x14ac:dyDescent="0.25">
      <c r="A5" s="197"/>
      <c r="B5" s="11">
        <v>41914</v>
      </c>
      <c r="C5" s="12">
        <v>0.73958333333333337</v>
      </c>
      <c r="D5" s="13">
        <v>1</v>
      </c>
      <c r="E5" s="13"/>
      <c r="F5" s="14"/>
      <c r="G5" s="13">
        <v>6</v>
      </c>
      <c r="H5" s="13">
        <v>4</v>
      </c>
      <c r="I5" s="15" t="s">
        <v>28</v>
      </c>
    </row>
    <row r="6" spans="1:9" ht="16.5" hidden="1" x14ac:dyDescent="0.25">
      <c r="A6" s="197"/>
      <c r="B6" s="11">
        <v>41921</v>
      </c>
      <c r="C6" s="12">
        <v>0.69791666666666663</v>
      </c>
      <c r="D6" s="13">
        <v>1</v>
      </c>
      <c r="E6" s="13"/>
      <c r="F6" s="14"/>
      <c r="G6" s="13">
        <v>4</v>
      </c>
      <c r="H6" s="13">
        <v>2</v>
      </c>
      <c r="I6" s="15" t="s">
        <v>34</v>
      </c>
    </row>
    <row r="7" spans="1:9" ht="16.5" hidden="1" x14ac:dyDescent="0.25">
      <c r="A7" s="197"/>
      <c r="B7" s="11">
        <v>41928</v>
      </c>
      <c r="C7" s="12">
        <v>0.69791666666666663</v>
      </c>
      <c r="D7" s="13">
        <v>1</v>
      </c>
      <c r="E7" s="13"/>
      <c r="F7" s="14"/>
      <c r="G7" s="13">
        <v>3</v>
      </c>
      <c r="H7" s="13">
        <v>2</v>
      </c>
      <c r="I7" s="15" t="s">
        <v>25</v>
      </c>
    </row>
    <row r="8" spans="1:9" ht="16.5" hidden="1" x14ac:dyDescent="0.25">
      <c r="A8" s="197"/>
      <c r="B8" s="11">
        <v>41935</v>
      </c>
      <c r="C8" s="12">
        <v>0.73958333333333337</v>
      </c>
      <c r="D8" s="13">
        <v>1</v>
      </c>
      <c r="E8" s="13"/>
      <c r="F8" s="14"/>
      <c r="G8" s="13">
        <v>4</v>
      </c>
      <c r="H8" s="13">
        <v>2</v>
      </c>
      <c r="I8" s="15" t="s">
        <v>26</v>
      </c>
    </row>
    <row r="9" spans="1:9" ht="16.5" hidden="1" x14ac:dyDescent="0.25">
      <c r="A9" s="197"/>
      <c r="B9" s="11">
        <v>41942</v>
      </c>
      <c r="C9" s="12">
        <v>0.73958333333333337</v>
      </c>
      <c r="D9" s="13"/>
      <c r="E9" s="13">
        <v>1</v>
      </c>
      <c r="F9" s="14"/>
      <c r="G9" s="13">
        <v>3</v>
      </c>
      <c r="H9" s="13">
        <v>6</v>
      </c>
      <c r="I9" s="15" t="s">
        <v>62</v>
      </c>
    </row>
    <row r="10" spans="1:9" ht="16.5" hidden="1" x14ac:dyDescent="0.25">
      <c r="A10" s="197"/>
      <c r="B10" s="11">
        <v>41949</v>
      </c>
      <c r="C10" s="12">
        <v>0.78125</v>
      </c>
      <c r="D10" s="13">
        <v>1</v>
      </c>
      <c r="E10" s="13"/>
      <c r="F10" s="14"/>
      <c r="G10" s="13">
        <v>3</v>
      </c>
      <c r="H10" s="13">
        <v>1</v>
      </c>
      <c r="I10" s="15" t="s">
        <v>28</v>
      </c>
    </row>
    <row r="11" spans="1:9" ht="16.5" hidden="1" x14ac:dyDescent="0.25">
      <c r="A11" s="197"/>
      <c r="B11" s="11">
        <v>41956</v>
      </c>
      <c r="C11" s="12">
        <v>0.73958333333333337</v>
      </c>
      <c r="D11" s="13"/>
      <c r="E11" s="13"/>
      <c r="F11" s="13">
        <v>1</v>
      </c>
      <c r="G11" s="13">
        <v>6</v>
      </c>
      <c r="H11" s="13">
        <v>6</v>
      </c>
      <c r="I11" s="15" t="s">
        <v>34</v>
      </c>
    </row>
    <row r="12" spans="1:9" ht="16.5" hidden="1" x14ac:dyDescent="0.25">
      <c r="A12" s="197"/>
      <c r="B12" s="11">
        <v>41963</v>
      </c>
      <c r="C12" s="12">
        <v>0.73958333333333337</v>
      </c>
      <c r="D12" s="13">
        <v>1</v>
      </c>
      <c r="E12" s="13"/>
      <c r="F12" s="14"/>
      <c r="G12" s="13">
        <v>5</v>
      </c>
      <c r="H12" s="13">
        <v>3</v>
      </c>
      <c r="I12" s="15" t="s">
        <v>25</v>
      </c>
    </row>
    <row r="13" spans="1:9" ht="16.5" hidden="1" x14ac:dyDescent="0.25">
      <c r="A13" s="197"/>
      <c r="B13" s="11">
        <v>41970</v>
      </c>
      <c r="C13" s="12">
        <v>0.78125</v>
      </c>
      <c r="D13" s="13"/>
      <c r="E13" s="13">
        <v>1</v>
      </c>
      <c r="F13" s="14"/>
      <c r="G13" s="13">
        <v>2</v>
      </c>
      <c r="H13" s="13">
        <v>3</v>
      </c>
      <c r="I13" s="15" t="s">
        <v>26</v>
      </c>
    </row>
    <row r="14" spans="1:9" ht="16.5" hidden="1" x14ac:dyDescent="0.25">
      <c r="A14" s="197"/>
      <c r="B14" s="11">
        <v>41977</v>
      </c>
      <c r="C14" s="12">
        <v>0.78125</v>
      </c>
      <c r="D14" s="13">
        <v>1</v>
      </c>
      <c r="E14" s="13"/>
      <c r="F14" s="14"/>
      <c r="G14" s="13">
        <v>3</v>
      </c>
      <c r="H14" s="13">
        <v>2</v>
      </c>
      <c r="I14" s="15" t="s">
        <v>62</v>
      </c>
    </row>
    <row r="15" spans="1:9" ht="16.5" hidden="1" x14ac:dyDescent="0.25">
      <c r="A15" s="197"/>
      <c r="B15" s="11">
        <v>41991</v>
      </c>
      <c r="C15" s="12">
        <v>0.78125</v>
      </c>
      <c r="D15" s="13"/>
      <c r="E15" s="13"/>
      <c r="F15" s="13">
        <v>1</v>
      </c>
      <c r="G15" s="13">
        <v>5</v>
      </c>
      <c r="H15" s="13">
        <v>3</v>
      </c>
      <c r="I15" s="15" t="s">
        <v>34</v>
      </c>
    </row>
    <row r="16" spans="1:9" ht="16.5" hidden="1" x14ac:dyDescent="0.25">
      <c r="A16" s="197"/>
      <c r="B16" s="11">
        <v>42012</v>
      </c>
      <c r="C16" s="12">
        <v>0.78125</v>
      </c>
      <c r="D16" s="13"/>
      <c r="E16" s="13">
        <v>1</v>
      </c>
      <c r="F16" s="14"/>
      <c r="G16" s="13">
        <v>1</v>
      </c>
      <c r="H16" s="13">
        <v>3</v>
      </c>
      <c r="I16" s="15" t="s">
        <v>25</v>
      </c>
    </row>
    <row r="17" spans="1:9" ht="16.5" hidden="1" x14ac:dyDescent="0.25">
      <c r="A17" s="197"/>
      <c r="B17" s="11">
        <v>42019</v>
      </c>
      <c r="C17" s="12">
        <v>0.69791666666666663</v>
      </c>
      <c r="D17" s="13">
        <v>1</v>
      </c>
      <c r="E17" s="13"/>
      <c r="F17" s="14"/>
      <c r="G17" s="13">
        <v>9</v>
      </c>
      <c r="H17" s="13">
        <v>3</v>
      </c>
      <c r="I17" s="15" t="s">
        <v>26</v>
      </c>
    </row>
    <row r="18" spans="1:9" ht="16.5" hidden="1" x14ac:dyDescent="0.25">
      <c r="A18" s="197"/>
      <c r="B18" s="11">
        <v>42026</v>
      </c>
      <c r="C18" s="12">
        <v>0.69791666666666663</v>
      </c>
      <c r="D18" s="13">
        <v>1</v>
      </c>
      <c r="E18" s="13"/>
      <c r="F18" s="14"/>
      <c r="G18" s="13">
        <v>9</v>
      </c>
      <c r="H18" s="13">
        <v>2</v>
      </c>
      <c r="I18" s="15" t="s">
        <v>62</v>
      </c>
    </row>
    <row r="19" spans="1:9" ht="16.5" hidden="1" x14ac:dyDescent="0.25">
      <c r="A19" s="197"/>
      <c r="B19" s="11">
        <v>42033</v>
      </c>
      <c r="C19" s="12">
        <v>0.73958333333333337</v>
      </c>
      <c r="D19" s="13">
        <v>1</v>
      </c>
      <c r="E19" s="13"/>
      <c r="F19" s="14"/>
      <c r="G19" s="13">
        <v>6</v>
      </c>
      <c r="H19" s="13">
        <v>2</v>
      </c>
      <c r="I19" s="15" t="s">
        <v>28</v>
      </c>
    </row>
    <row r="20" spans="1:9" ht="16.5" hidden="1" x14ac:dyDescent="0.25">
      <c r="A20" s="197"/>
      <c r="B20" s="11">
        <v>42040</v>
      </c>
      <c r="C20" s="12">
        <v>0.69791666666666663</v>
      </c>
      <c r="D20" s="13"/>
      <c r="E20" s="13"/>
      <c r="F20" s="13">
        <v>1</v>
      </c>
      <c r="G20" s="13">
        <v>5</v>
      </c>
      <c r="H20" s="13">
        <v>5</v>
      </c>
      <c r="I20" s="15" t="s">
        <v>34</v>
      </c>
    </row>
    <row r="21" spans="1:9" ht="16.5" hidden="1" x14ac:dyDescent="0.25">
      <c r="A21" s="197"/>
      <c r="B21" s="11">
        <v>42047</v>
      </c>
      <c r="C21" s="12">
        <v>0.69791666666666663</v>
      </c>
      <c r="D21" s="13"/>
      <c r="E21" s="13">
        <v>1</v>
      </c>
      <c r="F21" s="14"/>
      <c r="G21" s="13">
        <v>4</v>
      </c>
      <c r="H21" s="13">
        <v>5</v>
      </c>
      <c r="I21" s="15" t="s">
        <v>25</v>
      </c>
    </row>
    <row r="22" spans="1:9" ht="16.5" hidden="1" x14ac:dyDescent="0.25">
      <c r="A22" s="197"/>
      <c r="B22" s="11">
        <v>42054</v>
      </c>
      <c r="C22" s="12">
        <v>0.78125</v>
      </c>
      <c r="D22" s="13"/>
      <c r="E22" s="13"/>
      <c r="F22" s="13">
        <v>1</v>
      </c>
      <c r="G22" s="13">
        <v>4</v>
      </c>
      <c r="H22" s="13">
        <v>4</v>
      </c>
      <c r="I22" s="15" t="s">
        <v>26</v>
      </c>
    </row>
    <row r="23" spans="1:9" ht="16.5" hidden="1" x14ac:dyDescent="0.25">
      <c r="A23" s="197"/>
      <c r="B23" s="11">
        <v>42061</v>
      </c>
      <c r="C23" s="12">
        <v>0.78125</v>
      </c>
      <c r="D23" s="13"/>
      <c r="E23" s="13">
        <v>1</v>
      </c>
      <c r="F23" s="14"/>
      <c r="G23" s="13">
        <v>4</v>
      </c>
      <c r="H23" s="13">
        <v>5</v>
      </c>
      <c r="I23" s="15" t="s">
        <v>62</v>
      </c>
    </row>
    <row r="24" spans="1:9" ht="17.25" hidden="1" thickBot="1" x14ac:dyDescent="0.3">
      <c r="A24" s="198"/>
      <c r="B24" s="16">
        <v>42068</v>
      </c>
      <c r="C24" s="17">
        <v>0.78125</v>
      </c>
      <c r="D24" s="18">
        <v>1</v>
      </c>
      <c r="E24" s="18"/>
      <c r="F24" s="19"/>
      <c r="G24" s="18">
        <v>3</v>
      </c>
      <c r="H24" s="18">
        <v>0</v>
      </c>
      <c r="I24" s="20" t="s">
        <v>28</v>
      </c>
    </row>
    <row r="25" spans="1:9" ht="21" thickBot="1" x14ac:dyDescent="0.3">
      <c r="A25" s="21" t="s">
        <v>36</v>
      </c>
      <c r="B25" s="22" t="s">
        <v>19</v>
      </c>
      <c r="C25" s="23" t="s">
        <v>30</v>
      </c>
      <c r="D25" s="24">
        <f>SUM(D2:D24)</f>
        <v>14</v>
      </c>
      <c r="E25" s="24">
        <f>SUM(E2:E24)</f>
        <v>5</v>
      </c>
      <c r="F25" s="24">
        <f>SUM(F2:F24)</f>
        <v>4</v>
      </c>
      <c r="G25" s="24">
        <f>SUM(G2:G24)</f>
        <v>113</v>
      </c>
      <c r="H25" s="24">
        <f>SUM(H2:H24)</f>
        <v>73</v>
      </c>
      <c r="I25" s="25">
        <f>SUM(D25)/SUM(E25+D25)</f>
        <v>0.73684210526315785</v>
      </c>
    </row>
    <row r="26" spans="1:9" ht="16.5" hidden="1" x14ac:dyDescent="0.25">
      <c r="A26" s="196" t="s">
        <v>37</v>
      </c>
      <c r="B26" s="7">
        <v>42264</v>
      </c>
      <c r="C26" s="8">
        <v>0.78125</v>
      </c>
      <c r="D26" s="9"/>
      <c r="E26" s="9">
        <v>1</v>
      </c>
      <c r="F26" s="26"/>
      <c r="G26" s="9">
        <v>1</v>
      </c>
      <c r="H26" s="9">
        <v>4</v>
      </c>
      <c r="I26" s="10" t="s">
        <v>25</v>
      </c>
    </row>
    <row r="27" spans="1:9" ht="16.5" hidden="1" x14ac:dyDescent="0.25">
      <c r="A27" s="197"/>
      <c r="B27" s="11">
        <v>42271</v>
      </c>
      <c r="C27" s="12">
        <v>0.69791666666666663</v>
      </c>
      <c r="D27" s="13">
        <v>1</v>
      </c>
      <c r="E27" s="13"/>
      <c r="F27" s="14"/>
      <c r="G27" s="13">
        <v>6</v>
      </c>
      <c r="H27" s="13">
        <v>2</v>
      </c>
      <c r="I27" s="15" t="s">
        <v>26</v>
      </c>
    </row>
    <row r="28" spans="1:9" ht="16.5" hidden="1" x14ac:dyDescent="0.25">
      <c r="A28" s="197"/>
      <c r="B28" s="11">
        <v>42278</v>
      </c>
      <c r="C28" s="12">
        <v>0.69791666666666663</v>
      </c>
      <c r="D28" s="13">
        <v>1</v>
      </c>
      <c r="E28" s="13"/>
      <c r="F28" s="14"/>
      <c r="G28" s="13">
        <v>4</v>
      </c>
      <c r="H28" s="13">
        <v>2</v>
      </c>
      <c r="I28" s="15" t="s">
        <v>62</v>
      </c>
    </row>
    <row r="29" spans="1:9" ht="16.5" hidden="1" x14ac:dyDescent="0.25">
      <c r="A29" s="197"/>
      <c r="B29" s="11">
        <v>42285</v>
      </c>
      <c r="C29" s="12">
        <v>0.73958333333333337</v>
      </c>
      <c r="D29" s="13"/>
      <c r="E29" s="13">
        <v>1</v>
      </c>
      <c r="F29" s="14"/>
      <c r="G29" s="13">
        <v>2</v>
      </c>
      <c r="H29" s="13">
        <v>7</v>
      </c>
      <c r="I29" s="15" t="s">
        <v>28</v>
      </c>
    </row>
    <row r="30" spans="1:9" ht="16.5" hidden="1" x14ac:dyDescent="0.25">
      <c r="A30" s="197"/>
      <c r="B30" s="11">
        <v>42292</v>
      </c>
      <c r="C30" s="12">
        <v>0.69791666666666663</v>
      </c>
      <c r="D30" s="13">
        <v>1</v>
      </c>
      <c r="E30" s="13"/>
      <c r="F30" s="14"/>
      <c r="G30" s="13">
        <v>8</v>
      </c>
      <c r="H30" s="13">
        <v>2</v>
      </c>
      <c r="I30" s="15" t="s">
        <v>34</v>
      </c>
    </row>
    <row r="31" spans="1:9" ht="16.5" hidden="1" x14ac:dyDescent="0.25">
      <c r="A31" s="197"/>
      <c r="B31" s="11">
        <v>42299</v>
      </c>
      <c r="C31" s="12">
        <v>0.69791666666666663</v>
      </c>
      <c r="D31" s="13">
        <v>1</v>
      </c>
      <c r="E31" s="13"/>
      <c r="F31" s="14"/>
      <c r="G31" s="13">
        <v>6</v>
      </c>
      <c r="H31" s="13">
        <v>5</v>
      </c>
      <c r="I31" s="15" t="s">
        <v>25</v>
      </c>
    </row>
    <row r="32" spans="1:9" ht="16.5" hidden="1" x14ac:dyDescent="0.25">
      <c r="A32" s="197"/>
      <c r="B32" s="11">
        <v>42306</v>
      </c>
      <c r="C32" s="12">
        <v>0.73958333333333337</v>
      </c>
      <c r="D32" s="13">
        <v>1</v>
      </c>
      <c r="E32" s="13"/>
      <c r="F32" s="14"/>
      <c r="G32" s="13">
        <v>5</v>
      </c>
      <c r="H32" s="13">
        <v>4</v>
      </c>
      <c r="I32" s="15" t="s">
        <v>26</v>
      </c>
    </row>
    <row r="33" spans="1:9" ht="16.5" hidden="1" x14ac:dyDescent="0.25">
      <c r="A33" s="197"/>
      <c r="B33" s="11">
        <v>42313</v>
      </c>
      <c r="C33" s="12">
        <v>0.73958333333333337</v>
      </c>
      <c r="D33" s="13">
        <v>1</v>
      </c>
      <c r="E33" s="13"/>
      <c r="F33" s="14"/>
      <c r="G33" s="13">
        <v>5</v>
      </c>
      <c r="H33" s="13">
        <v>3</v>
      </c>
      <c r="I33" s="15" t="s">
        <v>62</v>
      </c>
    </row>
    <row r="34" spans="1:9" ht="16.5" hidden="1" x14ac:dyDescent="0.25">
      <c r="A34" s="197"/>
      <c r="B34" s="11">
        <v>42320</v>
      </c>
      <c r="C34" s="12">
        <v>0.78125</v>
      </c>
      <c r="D34" s="13"/>
      <c r="E34" s="13"/>
      <c r="F34" s="13">
        <v>1</v>
      </c>
      <c r="G34" s="13">
        <v>6</v>
      </c>
      <c r="H34" s="13">
        <v>6</v>
      </c>
      <c r="I34" s="15" t="s">
        <v>28</v>
      </c>
    </row>
    <row r="35" spans="1:9" ht="16.5" hidden="1" x14ac:dyDescent="0.25">
      <c r="A35" s="197"/>
      <c r="B35" s="11">
        <v>42327</v>
      </c>
      <c r="C35" s="12">
        <v>0.73958333333333337</v>
      </c>
      <c r="D35" s="13"/>
      <c r="E35" s="13"/>
      <c r="F35" s="13">
        <v>1</v>
      </c>
      <c r="G35" s="13">
        <v>3</v>
      </c>
      <c r="H35" s="13">
        <v>3</v>
      </c>
      <c r="I35" s="15" t="s">
        <v>34</v>
      </c>
    </row>
    <row r="36" spans="1:9" ht="16.5" hidden="1" x14ac:dyDescent="0.25">
      <c r="A36" s="197"/>
      <c r="B36" s="11">
        <v>42334</v>
      </c>
      <c r="C36" s="12">
        <v>0.73958333333333337</v>
      </c>
      <c r="D36" s="13">
        <v>1</v>
      </c>
      <c r="E36" s="13"/>
      <c r="F36" s="14"/>
      <c r="G36" s="13">
        <v>6</v>
      </c>
      <c r="H36" s="13">
        <v>3</v>
      </c>
      <c r="I36" s="15" t="s">
        <v>25</v>
      </c>
    </row>
    <row r="37" spans="1:9" ht="16.5" hidden="1" x14ac:dyDescent="0.25">
      <c r="A37" s="197"/>
      <c r="B37" s="11">
        <v>42341</v>
      </c>
      <c r="C37" s="12">
        <v>0.78125</v>
      </c>
      <c r="D37" s="13">
        <v>1</v>
      </c>
      <c r="E37" s="13"/>
      <c r="F37" s="14"/>
      <c r="G37" s="13">
        <v>7</v>
      </c>
      <c r="H37" s="13">
        <v>2</v>
      </c>
      <c r="I37" s="15" t="s">
        <v>26</v>
      </c>
    </row>
    <row r="38" spans="1:9" ht="16.5" hidden="1" x14ac:dyDescent="0.25">
      <c r="A38" s="197"/>
      <c r="B38" s="11">
        <v>42348</v>
      </c>
      <c r="C38" s="12">
        <v>0.78125</v>
      </c>
      <c r="D38" s="13"/>
      <c r="E38" s="13">
        <v>1</v>
      </c>
      <c r="F38" s="14"/>
      <c r="G38" s="13">
        <v>2</v>
      </c>
      <c r="H38" s="13">
        <v>6</v>
      </c>
      <c r="I38" s="15" t="s">
        <v>62</v>
      </c>
    </row>
    <row r="39" spans="1:9" ht="16.5" hidden="1" x14ac:dyDescent="0.25">
      <c r="A39" s="197"/>
      <c r="B39" s="11">
        <v>42355</v>
      </c>
      <c r="C39" s="12">
        <v>0.69791666666666663</v>
      </c>
      <c r="D39" s="13"/>
      <c r="E39" s="13"/>
      <c r="F39" s="13">
        <v>1</v>
      </c>
      <c r="G39" s="13">
        <v>3</v>
      </c>
      <c r="H39" s="13">
        <v>3</v>
      </c>
      <c r="I39" s="15" t="s">
        <v>28</v>
      </c>
    </row>
    <row r="40" spans="1:9" ht="16.5" hidden="1" x14ac:dyDescent="0.25">
      <c r="A40" s="197"/>
      <c r="B40" s="11">
        <v>42376</v>
      </c>
      <c r="C40" s="12">
        <v>0.78125</v>
      </c>
      <c r="D40" s="13">
        <v>1</v>
      </c>
      <c r="E40" s="13"/>
      <c r="F40" s="14"/>
      <c r="G40" s="13">
        <v>6</v>
      </c>
      <c r="H40" s="13">
        <v>2</v>
      </c>
      <c r="I40" s="15" t="s">
        <v>34</v>
      </c>
    </row>
    <row r="41" spans="1:9" ht="16.5" hidden="1" x14ac:dyDescent="0.25">
      <c r="A41" s="197"/>
      <c r="B41" s="11">
        <v>42383</v>
      </c>
      <c r="C41" s="12">
        <v>0.69791666666666663</v>
      </c>
      <c r="D41" s="13"/>
      <c r="E41" s="13">
        <v>1</v>
      </c>
      <c r="F41" s="14"/>
      <c r="G41" s="13">
        <v>2</v>
      </c>
      <c r="H41" s="13">
        <v>6</v>
      </c>
      <c r="I41" s="15" t="s">
        <v>28</v>
      </c>
    </row>
    <row r="42" spans="1:9" ht="16.5" hidden="1" x14ac:dyDescent="0.25">
      <c r="A42" s="197"/>
      <c r="B42" s="11">
        <v>42390</v>
      </c>
      <c r="C42" s="12">
        <v>0.69791666666666663</v>
      </c>
      <c r="D42" s="13"/>
      <c r="E42" s="13">
        <v>1</v>
      </c>
      <c r="F42" s="14"/>
      <c r="G42" s="13">
        <v>3</v>
      </c>
      <c r="H42" s="13">
        <v>6</v>
      </c>
      <c r="I42" s="15" t="s">
        <v>26</v>
      </c>
    </row>
    <row r="43" spans="1:9" ht="16.5" hidden="1" x14ac:dyDescent="0.25">
      <c r="A43" s="197"/>
      <c r="B43" s="11">
        <v>42397</v>
      </c>
      <c r="C43" s="12">
        <v>0.69791666666666663</v>
      </c>
      <c r="D43" s="13">
        <v>1</v>
      </c>
      <c r="E43" s="13"/>
      <c r="F43" s="14"/>
      <c r="G43" s="13">
        <v>8</v>
      </c>
      <c r="H43" s="13">
        <v>1</v>
      </c>
      <c r="I43" s="15" t="s">
        <v>62</v>
      </c>
    </row>
    <row r="44" spans="1:9" ht="16.5" hidden="1" x14ac:dyDescent="0.25">
      <c r="A44" s="197"/>
      <c r="B44" s="11">
        <v>42404</v>
      </c>
      <c r="C44" s="12">
        <v>0.73958333333333337</v>
      </c>
      <c r="D44" s="13"/>
      <c r="E44" s="13"/>
      <c r="F44" s="13">
        <v>1</v>
      </c>
      <c r="G44" s="13">
        <v>4</v>
      </c>
      <c r="H44" s="13">
        <v>4</v>
      </c>
      <c r="I44" s="15" t="s">
        <v>28</v>
      </c>
    </row>
    <row r="45" spans="1:9" ht="16.5" hidden="1" x14ac:dyDescent="0.25">
      <c r="A45" s="197"/>
      <c r="B45" s="11">
        <v>42411</v>
      </c>
      <c r="C45" s="12">
        <v>0.69791666666666663</v>
      </c>
      <c r="D45" s="13">
        <v>1</v>
      </c>
      <c r="E45" s="13"/>
      <c r="F45" s="14"/>
      <c r="G45" s="13">
        <v>4</v>
      </c>
      <c r="H45" s="13">
        <v>2</v>
      </c>
      <c r="I45" s="15" t="s">
        <v>34</v>
      </c>
    </row>
    <row r="46" spans="1:9" ht="16.5" hidden="1" x14ac:dyDescent="0.25">
      <c r="A46" s="197"/>
      <c r="B46" s="11">
        <v>42418</v>
      </c>
      <c r="C46" s="12">
        <v>0.69791666666666663</v>
      </c>
      <c r="D46" s="13"/>
      <c r="E46" s="13">
        <v>1</v>
      </c>
      <c r="F46" s="14"/>
      <c r="G46" s="13">
        <v>3</v>
      </c>
      <c r="H46" s="13">
        <v>7</v>
      </c>
      <c r="I46" s="15" t="s">
        <v>25</v>
      </c>
    </row>
    <row r="47" spans="1:9" ht="16.5" hidden="1" x14ac:dyDescent="0.25">
      <c r="A47" s="197"/>
      <c r="B47" s="11">
        <v>42425</v>
      </c>
      <c r="C47" s="12">
        <v>0.78125</v>
      </c>
      <c r="D47" s="13"/>
      <c r="E47" s="13"/>
      <c r="F47" s="13">
        <v>1</v>
      </c>
      <c r="G47" s="13">
        <v>1</v>
      </c>
      <c r="H47" s="13">
        <v>1</v>
      </c>
      <c r="I47" s="15" t="s">
        <v>26</v>
      </c>
    </row>
    <row r="48" spans="1:9" ht="17.25" hidden="1" thickBot="1" x14ac:dyDescent="0.3">
      <c r="A48" s="198"/>
      <c r="B48" s="16">
        <v>42432</v>
      </c>
      <c r="C48" s="17">
        <v>0.78125</v>
      </c>
      <c r="D48" s="18">
        <v>1</v>
      </c>
      <c r="E48" s="18"/>
      <c r="F48" s="19"/>
      <c r="G48" s="18">
        <v>4</v>
      </c>
      <c r="H48" s="18">
        <v>3</v>
      </c>
      <c r="I48" s="20" t="s">
        <v>62</v>
      </c>
    </row>
    <row r="49" spans="1:9" ht="21" thickBot="1" x14ac:dyDescent="0.3">
      <c r="A49" s="21" t="s">
        <v>37</v>
      </c>
      <c r="B49" s="22" t="s">
        <v>19</v>
      </c>
      <c r="C49" s="23" t="s">
        <v>30</v>
      </c>
      <c r="D49" s="24">
        <f>SUM(D26:D48)</f>
        <v>12</v>
      </c>
      <c r="E49" s="24">
        <f>SUM(E26:E48)</f>
        <v>6</v>
      </c>
      <c r="F49" s="24">
        <f>SUM(F26:F48)</f>
        <v>5</v>
      </c>
      <c r="G49" s="24">
        <f>SUM(G26:G48)</f>
        <v>99</v>
      </c>
      <c r="H49" s="24">
        <f>SUM(H26:H48)</f>
        <v>84</v>
      </c>
      <c r="I49" s="25">
        <f>SUM(D49)/SUM(E49+D49)</f>
        <v>0.66666666666666663</v>
      </c>
    </row>
    <row r="50" spans="1:9" ht="16.5" hidden="1" x14ac:dyDescent="0.25">
      <c r="A50" s="196" t="s">
        <v>38</v>
      </c>
      <c r="B50" s="7">
        <v>42628</v>
      </c>
      <c r="C50" s="8">
        <v>0.78125</v>
      </c>
      <c r="D50" s="9"/>
      <c r="E50" s="9">
        <v>1</v>
      </c>
      <c r="F50" s="26"/>
      <c r="G50" s="9">
        <v>3</v>
      </c>
      <c r="H50" s="9">
        <v>6</v>
      </c>
      <c r="I50" s="10" t="s">
        <v>63</v>
      </c>
    </row>
    <row r="51" spans="1:9" ht="16.5" hidden="1" x14ac:dyDescent="0.25">
      <c r="A51" s="197"/>
      <c r="B51" s="11">
        <v>42635</v>
      </c>
      <c r="C51" s="12">
        <v>0.69791666666666663</v>
      </c>
      <c r="D51" s="13">
        <v>1</v>
      </c>
      <c r="E51" s="13"/>
      <c r="F51" s="14"/>
      <c r="G51" s="13">
        <v>4</v>
      </c>
      <c r="H51" s="13">
        <v>2</v>
      </c>
      <c r="I51" s="15" t="s">
        <v>40</v>
      </c>
    </row>
    <row r="52" spans="1:9" ht="16.5" hidden="1" x14ac:dyDescent="0.25">
      <c r="A52" s="197"/>
      <c r="B52" s="11">
        <v>42642</v>
      </c>
      <c r="C52" s="12">
        <v>0.69791666666666663</v>
      </c>
      <c r="D52" s="13">
        <v>1</v>
      </c>
      <c r="E52" s="13"/>
      <c r="F52" s="14"/>
      <c r="G52" s="13">
        <v>6</v>
      </c>
      <c r="H52" s="13">
        <v>4</v>
      </c>
      <c r="I52" s="15" t="s">
        <v>39</v>
      </c>
    </row>
    <row r="53" spans="1:9" ht="16.5" hidden="1" x14ac:dyDescent="0.25">
      <c r="A53" s="197"/>
      <c r="B53" s="11">
        <v>42649</v>
      </c>
      <c r="C53" s="12">
        <v>0.73958333333333337</v>
      </c>
      <c r="D53" s="13"/>
      <c r="E53" s="13">
        <v>1</v>
      </c>
      <c r="F53" s="14"/>
      <c r="G53" s="13">
        <v>2</v>
      </c>
      <c r="H53" s="13">
        <v>8</v>
      </c>
      <c r="I53" s="15" t="s">
        <v>28</v>
      </c>
    </row>
    <row r="54" spans="1:9" ht="16.5" hidden="1" x14ac:dyDescent="0.25">
      <c r="A54" s="197"/>
      <c r="B54" s="11">
        <v>42656</v>
      </c>
      <c r="C54" s="12">
        <v>0.69791666666666663</v>
      </c>
      <c r="D54" s="13"/>
      <c r="E54" s="13">
        <v>1</v>
      </c>
      <c r="F54" s="14"/>
      <c r="G54" s="13">
        <v>3</v>
      </c>
      <c r="H54" s="13">
        <v>7</v>
      </c>
      <c r="I54" s="15" t="s">
        <v>48</v>
      </c>
    </row>
    <row r="55" spans="1:9" ht="16.5" hidden="1" x14ac:dyDescent="0.25">
      <c r="A55" s="197"/>
      <c r="B55" s="11">
        <v>42663</v>
      </c>
      <c r="C55" s="12">
        <v>0.69791666666666663</v>
      </c>
      <c r="D55" s="13"/>
      <c r="E55" s="13">
        <v>1</v>
      </c>
      <c r="F55" s="14"/>
      <c r="G55" s="13">
        <v>1</v>
      </c>
      <c r="H55" s="13">
        <v>7</v>
      </c>
      <c r="I55" s="15" t="s">
        <v>63</v>
      </c>
    </row>
    <row r="56" spans="1:9" ht="16.5" hidden="1" x14ac:dyDescent="0.25">
      <c r="A56" s="197"/>
      <c r="B56" s="11">
        <v>42670</v>
      </c>
      <c r="C56" s="12">
        <v>0.73958333333333337</v>
      </c>
      <c r="D56" s="13"/>
      <c r="E56" s="13">
        <v>1</v>
      </c>
      <c r="F56" s="14"/>
      <c r="G56" s="13">
        <v>1</v>
      </c>
      <c r="H56" s="13">
        <v>11</v>
      </c>
      <c r="I56" s="15" t="s">
        <v>40</v>
      </c>
    </row>
    <row r="57" spans="1:9" ht="16.5" hidden="1" x14ac:dyDescent="0.25">
      <c r="A57" s="197"/>
      <c r="B57" s="11">
        <v>42677</v>
      </c>
      <c r="C57" s="12">
        <v>0.73958333333333337</v>
      </c>
      <c r="D57" s="13"/>
      <c r="E57" s="13"/>
      <c r="F57" s="13">
        <v>1</v>
      </c>
      <c r="G57" s="13">
        <v>1</v>
      </c>
      <c r="H57" s="13">
        <v>1</v>
      </c>
      <c r="I57" s="15" t="s">
        <v>39</v>
      </c>
    </row>
    <row r="58" spans="1:9" ht="16.5" hidden="1" x14ac:dyDescent="0.25">
      <c r="A58" s="197"/>
      <c r="B58" s="11">
        <v>42684</v>
      </c>
      <c r="C58" s="12">
        <v>0.78125</v>
      </c>
      <c r="D58" s="13"/>
      <c r="E58" s="13">
        <v>1</v>
      </c>
      <c r="F58" s="14"/>
      <c r="G58" s="13">
        <v>1</v>
      </c>
      <c r="H58" s="13">
        <v>2</v>
      </c>
      <c r="I58" s="15" t="s">
        <v>28</v>
      </c>
    </row>
    <row r="59" spans="1:9" ht="16.5" hidden="1" x14ac:dyDescent="0.25">
      <c r="A59" s="197"/>
      <c r="B59" s="11">
        <v>42691</v>
      </c>
      <c r="C59" s="12">
        <v>0.73958333333333337</v>
      </c>
      <c r="D59" s="13">
        <v>1</v>
      </c>
      <c r="E59" s="13"/>
      <c r="F59" s="14"/>
      <c r="G59" s="13">
        <v>3</v>
      </c>
      <c r="H59" s="13">
        <v>2</v>
      </c>
      <c r="I59" s="15" t="s">
        <v>48</v>
      </c>
    </row>
    <row r="60" spans="1:9" ht="16.5" hidden="1" x14ac:dyDescent="0.25">
      <c r="A60" s="197"/>
      <c r="B60" s="11">
        <v>42698</v>
      </c>
      <c r="C60" s="12">
        <v>0.73958333333333337</v>
      </c>
      <c r="D60" s="13"/>
      <c r="E60" s="13">
        <v>1</v>
      </c>
      <c r="F60" s="14"/>
      <c r="G60" s="13">
        <v>1</v>
      </c>
      <c r="H60" s="13">
        <v>3</v>
      </c>
      <c r="I60" s="15" t="s">
        <v>63</v>
      </c>
    </row>
    <row r="61" spans="1:9" ht="16.5" hidden="1" x14ac:dyDescent="0.25">
      <c r="A61" s="197"/>
      <c r="B61" s="11">
        <v>42705</v>
      </c>
      <c r="C61" s="12">
        <v>0.78125</v>
      </c>
      <c r="D61" s="13"/>
      <c r="E61" s="13">
        <v>1</v>
      </c>
      <c r="F61" s="14"/>
      <c r="G61" s="13">
        <v>2</v>
      </c>
      <c r="H61" s="13">
        <v>7</v>
      </c>
      <c r="I61" s="15" t="s">
        <v>40</v>
      </c>
    </row>
    <row r="62" spans="1:9" ht="16.5" hidden="1" x14ac:dyDescent="0.25">
      <c r="A62" s="197"/>
      <c r="B62" s="11">
        <v>42712</v>
      </c>
      <c r="C62" s="12">
        <v>0.78125</v>
      </c>
      <c r="D62" s="13">
        <v>1</v>
      </c>
      <c r="E62" s="13"/>
      <c r="F62" s="14"/>
      <c r="G62" s="13">
        <v>5</v>
      </c>
      <c r="H62" s="13">
        <v>1</v>
      </c>
      <c r="I62" s="15" t="s">
        <v>39</v>
      </c>
    </row>
    <row r="63" spans="1:9" ht="16.5" hidden="1" x14ac:dyDescent="0.25">
      <c r="A63" s="197"/>
      <c r="B63" s="11">
        <v>42740</v>
      </c>
      <c r="C63" s="12">
        <v>0.78125</v>
      </c>
      <c r="D63" s="13">
        <v>1</v>
      </c>
      <c r="E63" s="13"/>
      <c r="F63" s="14"/>
      <c r="G63" s="13">
        <v>3</v>
      </c>
      <c r="H63" s="13">
        <v>2</v>
      </c>
      <c r="I63" s="15" t="s">
        <v>48</v>
      </c>
    </row>
    <row r="64" spans="1:9" ht="16.5" hidden="1" x14ac:dyDescent="0.25">
      <c r="A64" s="197"/>
      <c r="B64" s="11">
        <v>42747</v>
      </c>
      <c r="C64" s="12">
        <v>0.78125</v>
      </c>
      <c r="D64" s="13"/>
      <c r="E64" s="13">
        <v>1</v>
      </c>
      <c r="F64" s="14"/>
      <c r="G64" s="13">
        <v>3</v>
      </c>
      <c r="H64" s="13">
        <v>4</v>
      </c>
      <c r="I64" s="15" t="s">
        <v>63</v>
      </c>
    </row>
    <row r="65" spans="1:9" ht="16.5" hidden="1" x14ac:dyDescent="0.25">
      <c r="A65" s="197"/>
      <c r="B65" s="11">
        <v>42754</v>
      </c>
      <c r="C65" s="12">
        <v>0.69791666666666663</v>
      </c>
      <c r="D65" s="13">
        <v>1</v>
      </c>
      <c r="E65" s="13"/>
      <c r="F65" s="14"/>
      <c r="G65" s="13">
        <v>4</v>
      </c>
      <c r="H65" s="13">
        <v>3</v>
      </c>
      <c r="I65" s="15" t="s">
        <v>40</v>
      </c>
    </row>
    <row r="66" spans="1:9" ht="16.5" hidden="1" x14ac:dyDescent="0.25">
      <c r="A66" s="197"/>
      <c r="B66" s="11">
        <v>42761</v>
      </c>
      <c r="C66" s="12">
        <v>0.69791666666666663</v>
      </c>
      <c r="D66" s="13"/>
      <c r="E66" s="13">
        <v>1</v>
      </c>
      <c r="F66" s="14"/>
      <c r="G66" s="13">
        <v>2</v>
      </c>
      <c r="H66" s="13">
        <v>7</v>
      </c>
      <c r="I66" s="15" t="s">
        <v>39</v>
      </c>
    </row>
    <row r="67" spans="1:9" ht="16.5" hidden="1" x14ac:dyDescent="0.25">
      <c r="A67" s="197"/>
      <c r="B67" s="11">
        <v>42768</v>
      </c>
      <c r="C67" s="12">
        <v>0.73958333333333337</v>
      </c>
      <c r="D67" s="13"/>
      <c r="E67" s="13">
        <v>1</v>
      </c>
      <c r="F67" s="14"/>
      <c r="G67" s="13">
        <v>4</v>
      </c>
      <c r="H67" s="13">
        <v>6</v>
      </c>
      <c r="I67" s="15" t="s">
        <v>28</v>
      </c>
    </row>
    <row r="68" spans="1:9" ht="16.5" hidden="1" x14ac:dyDescent="0.25">
      <c r="A68" s="197"/>
      <c r="B68" s="11">
        <v>42775</v>
      </c>
      <c r="C68" s="12">
        <v>0.69791666666666663</v>
      </c>
      <c r="D68" s="13"/>
      <c r="E68" s="13">
        <v>1</v>
      </c>
      <c r="F68" s="14"/>
      <c r="G68" s="13">
        <v>1</v>
      </c>
      <c r="H68" s="13">
        <v>2</v>
      </c>
      <c r="I68" s="15" t="s">
        <v>48</v>
      </c>
    </row>
    <row r="69" spans="1:9" ht="16.5" hidden="1" x14ac:dyDescent="0.25">
      <c r="A69" s="197"/>
      <c r="B69" s="11">
        <v>42782</v>
      </c>
      <c r="C69" s="12">
        <v>0.69791666666666663</v>
      </c>
      <c r="D69" s="13"/>
      <c r="E69" s="13">
        <v>1</v>
      </c>
      <c r="F69" s="14"/>
      <c r="G69" s="13">
        <v>4</v>
      </c>
      <c r="H69" s="13">
        <v>5</v>
      </c>
      <c r="I69" s="15" t="s">
        <v>63</v>
      </c>
    </row>
    <row r="70" spans="1:9" ht="16.5" hidden="1" x14ac:dyDescent="0.25">
      <c r="A70" s="197"/>
      <c r="B70" s="11">
        <v>42789</v>
      </c>
      <c r="C70" s="12">
        <v>0.78125</v>
      </c>
      <c r="D70" s="13"/>
      <c r="E70" s="13">
        <v>1</v>
      </c>
      <c r="F70" s="14"/>
      <c r="G70" s="13">
        <v>1</v>
      </c>
      <c r="H70" s="13">
        <v>3</v>
      </c>
      <c r="I70" s="15" t="s">
        <v>40</v>
      </c>
    </row>
    <row r="71" spans="1:9" ht="17.25" hidden="1" thickBot="1" x14ac:dyDescent="0.3">
      <c r="A71" s="198"/>
      <c r="B71" s="16">
        <v>42796</v>
      </c>
      <c r="C71" s="17">
        <v>0.78125</v>
      </c>
      <c r="D71" s="18"/>
      <c r="E71" s="18">
        <v>1</v>
      </c>
      <c r="F71" s="19"/>
      <c r="G71" s="18">
        <v>1</v>
      </c>
      <c r="H71" s="18">
        <v>4</v>
      </c>
      <c r="I71" s="20" t="s">
        <v>39</v>
      </c>
    </row>
    <row r="72" spans="1:9" ht="21" thickBot="1" x14ac:dyDescent="0.3">
      <c r="A72" s="21" t="s">
        <v>38</v>
      </c>
      <c r="B72" s="22" t="s">
        <v>19</v>
      </c>
      <c r="C72" s="23" t="s">
        <v>30</v>
      </c>
      <c r="D72" s="24">
        <f>SUM(D50:D71)</f>
        <v>6</v>
      </c>
      <c r="E72" s="24">
        <f>SUM(E50:E71)</f>
        <v>15</v>
      </c>
      <c r="F72" s="24">
        <f>SUM(F50:F71)</f>
        <v>1</v>
      </c>
      <c r="G72" s="24">
        <f>SUM(G50:G71)</f>
        <v>56</v>
      </c>
      <c r="H72" s="24">
        <f>SUM(H50:H71)</f>
        <v>97</v>
      </c>
      <c r="I72" s="25">
        <f>SUM(D72)/SUM(E72+D72)</f>
        <v>0.2857142857142857</v>
      </c>
    </row>
    <row r="73" spans="1:9" ht="16.5" hidden="1" x14ac:dyDescent="0.25">
      <c r="A73" s="196" t="s">
        <v>41</v>
      </c>
      <c r="B73" s="7">
        <v>42992</v>
      </c>
      <c r="C73" s="8">
        <v>0.78125</v>
      </c>
      <c r="D73" s="9"/>
      <c r="E73" s="9">
        <v>1</v>
      </c>
      <c r="F73" s="26"/>
      <c r="G73" s="9">
        <v>1</v>
      </c>
      <c r="H73" s="9">
        <v>5</v>
      </c>
      <c r="I73" s="10" t="s">
        <v>63</v>
      </c>
    </row>
    <row r="74" spans="1:9" ht="16.5" hidden="1" x14ac:dyDescent="0.25">
      <c r="A74" s="197"/>
      <c r="B74" s="11">
        <v>42999</v>
      </c>
      <c r="C74" s="12">
        <v>0.69791666666666663</v>
      </c>
      <c r="D74" s="13"/>
      <c r="E74" s="13"/>
      <c r="F74" s="13">
        <v>1</v>
      </c>
      <c r="G74" s="13">
        <v>2</v>
      </c>
      <c r="H74" s="13">
        <v>2</v>
      </c>
      <c r="I74" s="15" t="s">
        <v>40</v>
      </c>
    </row>
    <row r="75" spans="1:9" ht="16.5" hidden="1" x14ac:dyDescent="0.25">
      <c r="A75" s="197"/>
      <c r="B75" s="11">
        <v>43006</v>
      </c>
      <c r="C75" s="12">
        <v>0.69791666666666663</v>
      </c>
      <c r="D75" s="13"/>
      <c r="E75" s="13">
        <v>1</v>
      </c>
      <c r="F75" s="14"/>
      <c r="G75" s="13">
        <v>2</v>
      </c>
      <c r="H75" s="13">
        <v>6</v>
      </c>
      <c r="I75" s="15" t="s">
        <v>39</v>
      </c>
    </row>
    <row r="76" spans="1:9" ht="16.5" hidden="1" x14ac:dyDescent="0.25">
      <c r="A76" s="197"/>
      <c r="B76" s="11">
        <v>43013</v>
      </c>
      <c r="C76" s="12">
        <v>0.73958333333333337</v>
      </c>
      <c r="D76" s="13"/>
      <c r="E76" s="13">
        <v>1</v>
      </c>
      <c r="F76" s="14"/>
      <c r="G76" s="13">
        <v>4</v>
      </c>
      <c r="H76" s="13">
        <v>6</v>
      </c>
      <c r="I76" s="15" t="s">
        <v>28</v>
      </c>
    </row>
    <row r="77" spans="1:9" ht="16.5" hidden="1" x14ac:dyDescent="0.25">
      <c r="A77" s="197"/>
      <c r="B77" s="11">
        <v>43020</v>
      </c>
      <c r="C77" s="12">
        <v>0.73958333333333337</v>
      </c>
      <c r="D77" s="13">
        <v>1</v>
      </c>
      <c r="E77" s="13"/>
      <c r="F77" s="14"/>
      <c r="G77" s="13">
        <v>8</v>
      </c>
      <c r="H77" s="13">
        <v>4</v>
      </c>
      <c r="I77" s="15" t="s">
        <v>48</v>
      </c>
    </row>
    <row r="78" spans="1:9" ht="16.5" hidden="1" x14ac:dyDescent="0.25">
      <c r="A78" s="197"/>
      <c r="B78" s="11">
        <v>43027</v>
      </c>
      <c r="C78" s="12">
        <v>0.69791666666666663</v>
      </c>
      <c r="D78" s="13">
        <v>1</v>
      </c>
      <c r="E78" s="13"/>
      <c r="F78" s="14"/>
      <c r="G78" s="13">
        <v>5</v>
      </c>
      <c r="H78" s="13">
        <v>3</v>
      </c>
      <c r="I78" s="15" t="s">
        <v>63</v>
      </c>
    </row>
    <row r="79" spans="1:9" ht="16.5" hidden="1" x14ac:dyDescent="0.25">
      <c r="A79" s="197"/>
      <c r="B79" s="11">
        <v>43034</v>
      </c>
      <c r="C79" s="12">
        <v>0.73958333333333337</v>
      </c>
      <c r="D79" s="13"/>
      <c r="E79" s="13">
        <v>1</v>
      </c>
      <c r="F79" s="14"/>
      <c r="G79" s="13">
        <v>3</v>
      </c>
      <c r="H79" s="13">
        <v>6</v>
      </c>
      <c r="I79" s="15" t="s">
        <v>40</v>
      </c>
    </row>
    <row r="80" spans="1:9" ht="16.5" hidden="1" x14ac:dyDescent="0.25">
      <c r="A80" s="197"/>
      <c r="B80" s="11">
        <v>43041</v>
      </c>
      <c r="C80" s="12">
        <v>0.73958333333333337</v>
      </c>
      <c r="D80" s="13"/>
      <c r="E80" s="13">
        <v>1</v>
      </c>
      <c r="F80" s="14"/>
      <c r="G80" s="13">
        <v>4</v>
      </c>
      <c r="H80" s="13">
        <v>5</v>
      </c>
      <c r="I80" s="15" t="s">
        <v>39</v>
      </c>
    </row>
    <row r="81" spans="1:9" ht="16.5" hidden="1" x14ac:dyDescent="0.25">
      <c r="A81" s="197"/>
      <c r="B81" s="11">
        <v>43048</v>
      </c>
      <c r="C81" s="12">
        <v>0.78125</v>
      </c>
      <c r="D81" s="13">
        <v>1</v>
      </c>
      <c r="E81" s="13"/>
      <c r="F81" s="14"/>
      <c r="G81" s="13">
        <v>5</v>
      </c>
      <c r="H81" s="13">
        <v>1</v>
      </c>
      <c r="I81" s="15" t="s">
        <v>28</v>
      </c>
    </row>
    <row r="82" spans="1:9" ht="16.5" hidden="1" x14ac:dyDescent="0.25">
      <c r="A82" s="197"/>
      <c r="B82" s="11">
        <v>43055</v>
      </c>
      <c r="C82" s="12">
        <v>0.73958333333333337</v>
      </c>
      <c r="D82" s="13"/>
      <c r="E82" s="13"/>
      <c r="F82" s="13">
        <v>1</v>
      </c>
      <c r="G82" s="13">
        <v>8</v>
      </c>
      <c r="H82" s="13">
        <v>8</v>
      </c>
      <c r="I82" s="15" t="s">
        <v>48</v>
      </c>
    </row>
    <row r="83" spans="1:9" ht="16.5" hidden="1" x14ac:dyDescent="0.25">
      <c r="A83" s="197"/>
      <c r="B83" s="11">
        <v>43062</v>
      </c>
      <c r="C83" s="12">
        <v>0.73958333333333337</v>
      </c>
      <c r="D83" s="13"/>
      <c r="E83" s="13">
        <v>1</v>
      </c>
      <c r="F83" s="14"/>
      <c r="G83" s="13">
        <v>3</v>
      </c>
      <c r="H83" s="13">
        <v>5</v>
      </c>
      <c r="I83" s="15" t="s">
        <v>63</v>
      </c>
    </row>
    <row r="84" spans="1:9" ht="16.5" hidden="1" x14ac:dyDescent="0.25">
      <c r="A84" s="197"/>
      <c r="B84" s="11">
        <v>43069</v>
      </c>
      <c r="C84" s="12">
        <v>0.78125</v>
      </c>
      <c r="D84" s="13"/>
      <c r="E84" s="13">
        <v>1</v>
      </c>
      <c r="F84" s="14"/>
      <c r="G84" s="13">
        <v>5</v>
      </c>
      <c r="H84" s="13">
        <v>8</v>
      </c>
      <c r="I84" s="15" t="s">
        <v>40</v>
      </c>
    </row>
    <row r="85" spans="1:9" ht="16.5" hidden="1" x14ac:dyDescent="0.25">
      <c r="A85" s="197"/>
      <c r="B85" s="11">
        <v>43076</v>
      </c>
      <c r="C85" s="12">
        <v>0.78125</v>
      </c>
      <c r="D85" s="13"/>
      <c r="E85" s="13">
        <v>1</v>
      </c>
      <c r="F85" s="14"/>
      <c r="G85" s="13">
        <v>3</v>
      </c>
      <c r="H85" s="13">
        <v>5</v>
      </c>
      <c r="I85" s="15" t="s">
        <v>39</v>
      </c>
    </row>
    <row r="86" spans="1:9" ht="16.5" hidden="1" x14ac:dyDescent="0.25">
      <c r="A86" s="197"/>
      <c r="B86" s="11">
        <v>43083</v>
      </c>
      <c r="C86" s="12">
        <v>0.69791666666666663</v>
      </c>
      <c r="D86" s="13">
        <v>1</v>
      </c>
      <c r="E86" s="13"/>
      <c r="F86" s="14"/>
      <c r="G86" s="13">
        <v>3</v>
      </c>
      <c r="H86" s="13">
        <v>1</v>
      </c>
      <c r="I86" s="15" t="s">
        <v>28</v>
      </c>
    </row>
    <row r="87" spans="1:9" ht="16.5" hidden="1" x14ac:dyDescent="0.25">
      <c r="A87" s="197"/>
      <c r="B87" s="11">
        <v>43090</v>
      </c>
      <c r="C87" s="12">
        <v>0.78125</v>
      </c>
      <c r="D87" s="13">
        <v>1</v>
      </c>
      <c r="E87" s="13"/>
      <c r="F87" s="14"/>
      <c r="G87" s="13">
        <v>4</v>
      </c>
      <c r="H87" s="13">
        <v>2</v>
      </c>
      <c r="I87" s="15" t="s">
        <v>48</v>
      </c>
    </row>
    <row r="88" spans="1:9" ht="16.5" hidden="1" x14ac:dyDescent="0.25">
      <c r="A88" s="197"/>
      <c r="B88" s="11">
        <v>43104</v>
      </c>
      <c r="C88" s="12">
        <v>0.78125</v>
      </c>
      <c r="D88" s="13"/>
      <c r="E88" s="13">
        <v>1</v>
      </c>
      <c r="F88" s="14"/>
      <c r="G88" s="13">
        <v>3</v>
      </c>
      <c r="H88" s="13">
        <v>4</v>
      </c>
      <c r="I88" s="15" t="s">
        <v>63</v>
      </c>
    </row>
    <row r="89" spans="1:9" ht="16.5" hidden="1" x14ac:dyDescent="0.25">
      <c r="A89" s="197"/>
      <c r="B89" s="11">
        <v>43118</v>
      </c>
      <c r="C89" s="12">
        <v>0.69791666666666663</v>
      </c>
      <c r="D89" s="13"/>
      <c r="E89" s="13">
        <v>1</v>
      </c>
      <c r="F89" s="14"/>
      <c r="G89" s="13">
        <v>3</v>
      </c>
      <c r="H89" s="13">
        <v>6</v>
      </c>
      <c r="I89" s="15" t="s">
        <v>40</v>
      </c>
    </row>
    <row r="90" spans="1:9" ht="16.5" hidden="1" x14ac:dyDescent="0.25">
      <c r="A90" s="197"/>
      <c r="B90" s="11">
        <v>43125</v>
      </c>
      <c r="C90" s="12">
        <v>0.69791666666666663</v>
      </c>
      <c r="D90" s="13"/>
      <c r="E90" s="13">
        <v>1</v>
      </c>
      <c r="F90" s="14"/>
      <c r="G90" s="13">
        <v>4</v>
      </c>
      <c r="H90" s="13">
        <v>7</v>
      </c>
      <c r="I90" s="15" t="s">
        <v>39</v>
      </c>
    </row>
    <row r="91" spans="1:9" ht="16.5" hidden="1" x14ac:dyDescent="0.25">
      <c r="A91" s="197"/>
      <c r="B91" s="11">
        <v>43132</v>
      </c>
      <c r="C91" s="12">
        <v>0.73958333333333337</v>
      </c>
      <c r="D91" s="13"/>
      <c r="E91" s="13">
        <v>1</v>
      </c>
      <c r="F91" s="14"/>
      <c r="G91" s="13">
        <v>2</v>
      </c>
      <c r="H91" s="13">
        <v>5</v>
      </c>
      <c r="I91" s="15" t="s">
        <v>28</v>
      </c>
    </row>
    <row r="92" spans="1:9" ht="16.5" hidden="1" x14ac:dyDescent="0.25">
      <c r="A92" s="197"/>
      <c r="B92" s="11">
        <v>43139</v>
      </c>
      <c r="C92" s="12">
        <v>0.69791666666666663</v>
      </c>
      <c r="D92" s="13">
        <v>1</v>
      </c>
      <c r="E92" s="13"/>
      <c r="F92" s="14"/>
      <c r="G92" s="13">
        <v>6</v>
      </c>
      <c r="H92" s="13">
        <v>2</v>
      </c>
      <c r="I92" s="15" t="s">
        <v>48</v>
      </c>
    </row>
    <row r="93" spans="1:9" ht="16.5" hidden="1" x14ac:dyDescent="0.25">
      <c r="A93" s="197"/>
      <c r="B93" s="11">
        <v>43146</v>
      </c>
      <c r="C93" s="12">
        <v>0.69791666666666663</v>
      </c>
      <c r="D93" s="13">
        <v>1</v>
      </c>
      <c r="E93" s="13"/>
      <c r="F93" s="14"/>
      <c r="G93" s="13">
        <v>6</v>
      </c>
      <c r="H93" s="13">
        <v>5</v>
      </c>
      <c r="I93" s="15" t="s">
        <v>63</v>
      </c>
    </row>
    <row r="94" spans="1:9" ht="16.5" hidden="1" x14ac:dyDescent="0.25">
      <c r="A94" s="197"/>
      <c r="B94" s="11">
        <v>43153</v>
      </c>
      <c r="C94" s="12">
        <v>0.78125</v>
      </c>
      <c r="D94" s="13"/>
      <c r="E94" s="13">
        <v>1</v>
      </c>
      <c r="F94" s="14"/>
      <c r="G94" s="13">
        <v>3</v>
      </c>
      <c r="H94" s="13">
        <v>5</v>
      </c>
      <c r="I94" s="15" t="s">
        <v>40</v>
      </c>
    </row>
    <row r="95" spans="1:9" ht="17.25" hidden="1" thickBot="1" x14ac:dyDescent="0.3">
      <c r="A95" s="198"/>
      <c r="B95" s="16">
        <v>43160</v>
      </c>
      <c r="C95" s="17">
        <v>0.78125</v>
      </c>
      <c r="D95" s="18"/>
      <c r="E95" s="18">
        <v>1</v>
      </c>
      <c r="F95" s="19"/>
      <c r="G95" s="18">
        <v>2</v>
      </c>
      <c r="H95" s="18">
        <v>7</v>
      </c>
      <c r="I95" s="20" t="s">
        <v>39</v>
      </c>
    </row>
    <row r="96" spans="1:9" ht="21" thickBot="1" x14ac:dyDescent="0.3">
      <c r="A96" s="21" t="s">
        <v>41</v>
      </c>
      <c r="B96" s="22" t="s">
        <v>19</v>
      </c>
      <c r="C96" s="23" t="s">
        <v>30</v>
      </c>
      <c r="D96" s="24">
        <f>SUM(D73:D95)</f>
        <v>7</v>
      </c>
      <c r="E96" s="24">
        <f>SUM(E73:E95)</f>
        <v>14</v>
      </c>
      <c r="F96" s="24">
        <f>SUM(F73:F95)</f>
        <v>2</v>
      </c>
      <c r="G96" s="24">
        <f>SUM(G73:G95)</f>
        <v>89</v>
      </c>
      <c r="H96" s="24">
        <f>SUM(H73:H95)</f>
        <v>108</v>
      </c>
      <c r="I96" s="25">
        <f>SUM(D96)/SUM(E96+D96)</f>
        <v>0.33333333333333331</v>
      </c>
    </row>
    <row r="97" spans="1:9" ht="21" thickBot="1" x14ac:dyDescent="0.3">
      <c r="A97" s="38"/>
      <c r="B97" s="39"/>
      <c r="C97" s="40"/>
      <c r="D97" s="41" t="s">
        <v>0</v>
      </c>
      <c r="E97" s="41" t="s">
        <v>1</v>
      </c>
      <c r="F97" s="41" t="s">
        <v>2</v>
      </c>
      <c r="G97" s="41" t="s">
        <v>3</v>
      </c>
      <c r="H97" s="41" t="s">
        <v>4</v>
      </c>
      <c r="I97" s="42" t="s">
        <v>16</v>
      </c>
    </row>
    <row r="98" spans="1:9" ht="20.25" x14ac:dyDescent="0.25">
      <c r="A98" s="179" t="s">
        <v>9</v>
      </c>
      <c r="B98" s="181" t="s">
        <v>51</v>
      </c>
      <c r="C98" s="43" t="s">
        <v>30</v>
      </c>
      <c r="D98" s="44">
        <f>SUM(D96+D72+D49+D25)</f>
        <v>39</v>
      </c>
      <c r="E98" s="44">
        <f>SUM(E96+E72+E49+E25)</f>
        <v>40</v>
      </c>
      <c r="F98" s="44">
        <f>SUM(F96+F72+F49+F25)</f>
        <v>12</v>
      </c>
      <c r="G98" s="44">
        <f>SUM(G96+G72+G49+G25)</f>
        <v>357</v>
      </c>
      <c r="H98" s="44">
        <f>SUM(H96+H72+H49+H25)</f>
        <v>362</v>
      </c>
      <c r="I98" s="45">
        <f>SUM(D98)/SUM(E98+D98)</f>
        <v>0.49367088607594939</v>
      </c>
    </row>
    <row r="99" spans="1:9" ht="21" thickBot="1" x14ac:dyDescent="0.3">
      <c r="A99" s="194"/>
      <c r="B99" s="195"/>
      <c r="C99" s="46" t="s">
        <v>49</v>
      </c>
      <c r="D99" s="47">
        <f>SUM(D98/4)</f>
        <v>9.75</v>
      </c>
      <c r="E99" s="47">
        <f>SUM(E98/4)</f>
        <v>10</v>
      </c>
      <c r="F99" s="47">
        <f>SUM(F98/4)</f>
        <v>3</v>
      </c>
      <c r="G99" s="47">
        <f>SUM(G98/4)</f>
        <v>89.25</v>
      </c>
      <c r="H99" s="47">
        <f>SUM(H98/4)</f>
        <v>90.5</v>
      </c>
      <c r="I99" s="48">
        <f>SUM(D99)/SUM(E99+D99)</f>
        <v>0.49367088607594939</v>
      </c>
    </row>
  </sheetData>
  <autoFilter ref="A1:I99" xr:uid="{00000000-0009-0000-0000-000005000000}"/>
  <mergeCells count="6">
    <mergeCell ref="B98:B99"/>
    <mergeCell ref="A2:A24"/>
    <mergeCell ref="A26:A48"/>
    <mergeCell ref="A50:A71"/>
    <mergeCell ref="A73:A95"/>
    <mergeCell ref="A98:A9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I146"/>
  <sheetViews>
    <sheetView workbookViewId="0">
      <pane ySplit="1" topLeftCell="A2" activePane="bottomLeft" state="frozen"/>
      <selection pane="bottomLeft" activeCell="D153" sqref="D153"/>
    </sheetView>
  </sheetViews>
  <sheetFormatPr defaultRowHeight="15" x14ac:dyDescent="0.25"/>
  <cols>
    <col min="1" max="1" width="16.7109375" bestFit="1" customWidth="1"/>
    <col min="2" max="2" width="22" bestFit="1" customWidth="1"/>
    <col min="3" max="3" width="13" bestFit="1" customWidth="1"/>
    <col min="4" max="4" width="8.7109375" bestFit="1" customWidth="1"/>
    <col min="5" max="5" width="8.28515625" bestFit="1" customWidth="1"/>
    <col min="6" max="6" width="7.7109375" bestFit="1" customWidth="1"/>
    <col min="7" max="7" width="9.5703125" bestFit="1" customWidth="1"/>
    <col min="8" max="8" width="9.85546875" bestFit="1" customWidth="1"/>
    <col min="9" max="9" width="20" bestFit="1" customWidth="1"/>
  </cols>
  <sheetData>
    <row r="1" spans="1:9" ht="21" thickBot="1" x14ac:dyDescent="0.3">
      <c r="A1" s="1" t="s">
        <v>19</v>
      </c>
      <c r="B1" s="2" t="s">
        <v>20</v>
      </c>
      <c r="C1" s="3" t="s">
        <v>21</v>
      </c>
      <c r="D1" s="4" t="s">
        <v>0</v>
      </c>
      <c r="E1" s="4" t="s">
        <v>22</v>
      </c>
      <c r="F1" s="4" t="s">
        <v>2</v>
      </c>
      <c r="G1" s="4" t="s">
        <v>3</v>
      </c>
      <c r="H1" s="5" t="s">
        <v>4</v>
      </c>
      <c r="I1" s="6" t="s">
        <v>23</v>
      </c>
    </row>
    <row r="2" spans="1:9" ht="16.5" hidden="1" x14ac:dyDescent="0.25">
      <c r="A2" s="196" t="s">
        <v>36</v>
      </c>
      <c r="B2" s="7">
        <v>41893</v>
      </c>
      <c r="C2" s="8">
        <v>0.78125</v>
      </c>
      <c r="D2" s="9"/>
      <c r="E2" s="9">
        <v>1</v>
      </c>
      <c r="F2" s="26"/>
      <c r="G2" s="9">
        <v>5</v>
      </c>
      <c r="H2" s="9">
        <v>11</v>
      </c>
      <c r="I2" s="10" t="s">
        <v>35</v>
      </c>
    </row>
    <row r="3" spans="1:9" ht="16.5" hidden="1" x14ac:dyDescent="0.25">
      <c r="A3" s="197"/>
      <c r="B3" s="11">
        <v>41900</v>
      </c>
      <c r="C3" s="12">
        <v>0.73958333333333337</v>
      </c>
      <c r="D3" s="13">
        <v>1</v>
      </c>
      <c r="E3" s="13"/>
      <c r="F3" s="14"/>
      <c r="G3" s="13">
        <v>10</v>
      </c>
      <c r="H3" s="13">
        <v>2</v>
      </c>
      <c r="I3" s="15" t="s">
        <v>34</v>
      </c>
    </row>
    <row r="4" spans="1:9" ht="16.5" hidden="1" x14ac:dyDescent="0.25">
      <c r="A4" s="197"/>
      <c r="B4" s="11">
        <v>41907</v>
      </c>
      <c r="C4" s="12">
        <v>0.73958333333333337</v>
      </c>
      <c r="D4" s="13">
        <v>1</v>
      </c>
      <c r="E4" s="13"/>
      <c r="F4" s="14"/>
      <c r="G4" s="13">
        <v>7</v>
      </c>
      <c r="H4" s="13">
        <v>4</v>
      </c>
      <c r="I4" s="15" t="s">
        <v>26</v>
      </c>
    </row>
    <row r="5" spans="1:9" ht="16.5" hidden="1" x14ac:dyDescent="0.25">
      <c r="A5" s="197"/>
      <c r="B5" s="11">
        <v>41914</v>
      </c>
      <c r="C5" s="12">
        <v>0.69791666666666663</v>
      </c>
      <c r="D5" s="13">
        <v>1</v>
      </c>
      <c r="E5" s="13"/>
      <c r="F5" s="14"/>
      <c r="G5" s="13">
        <v>4</v>
      </c>
      <c r="H5" s="13">
        <v>0</v>
      </c>
      <c r="I5" s="15" t="s">
        <v>62</v>
      </c>
    </row>
    <row r="6" spans="1:9" ht="16.5" hidden="1" x14ac:dyDescent="0.25">
      <c r="A6" s="197"/>
      <c r="B6" s="11">
        <v>41921</v>
      </c>
      <c r="C6" s="12">
        <v>0.78125</v>
      </c>
      <c r="D6" s="13"/>
      <c r="E6" s="13"/>
      <c r="F6" s="13">
        <v>1</v>
      </c>
      <c r="G6" s="13">
        <v>5</v>
      </c>
      <c r="H6" s="13">
        <v>5</v>
      </c>
      <c r="I6" s="15" t="s">
        <v>28</v>
      </c>
    </row>
    <row r="7" spans="1:9" ht="16.5" hidden="1" x14ac:dyDescent="0.25">
      <c r="A7" s="197"/>
      <c r="B7" s="11">
        <v>41928</v>
      </c>
      <c r="C7" s="12">
        <v>0.69791666666666663</v>
      </c>
      <c r="D7" s="13"/>
      <c r="E7" s="13">
        <v>1</v>
      </c>
      <c r="F7" s="14"/>
      <c r="G7" s="13">
        <v>2</v>
      </c>
      <c r="H7" s="13">
        <v>3</v>
      </c>
      <c r="I7" s="15" t="s">
        <v>35</v>
      </c>
    </row>
    <row r="8" spans="1:9" ht="16.5" hidden="1" x14ac:dyDescent="0.25">
      <c r="A8" s="197"/>
      <c r="B8" s="11">
        <v>41935</v>
      </c>
      <c r="C8" s="12">
        <v>0.78125</v>
      </c>
      <c r="D8" s="13">
        <v>1</v>
      </c>
      <c r="E8" s="13"/>
      <c r="F8" s="14"/>
      <c r="G8" s="13">
        <v>4</v>
      </c>
      <c r="H8" s="13">
        <v>2</v>
      </c>
      <c r="I8" s="15" t="s">
        <v>34</v>
      </c>
    </row>
    <row r="9" spans="1:9" ht="16.5" hidden="1" x14ac:dyDescent="0.25">
      <c r="A9" s="197"/>
      <c r="B9" s="11">
        <v>41942</v>
      </c>
      <c r="C9" s="12">
        <v>0.78125</v>
      </c>
      <c r="D9" s="13"/>
      <c r="E9" s="13">
        <v>1</v>
      </c>
      <c r="F9" s="14"/>
      <c r="G9" s="13">
        <v>3</v>
      </c>
      <c r="H9" s="13">
        <v>7</v>
      </c>
      <c r="I9" s="15" t="s">
        <v>26</v>
      </c>
    </row>
    <row r="10" spans="1:9" ht="16.5" hidden="1" x14ac:dyDescent="0.25">
      <c r="A10" s="197"/>
      <c r="B10" s="11">
        <v>41949</v>
      </c>
      <c r="C10" s="12">
        <v>0.73958333333333337</v>
      </c>
      <c r="D10" s="13">
        <v>1</v>
      </c>
      <c r="E10" s="13"/>
      <c r="F10" s="14"/>
      <c r="G10" s="13">
        <v>4</v>
      </c>
      <c r="H10" s="13">
        <v>3</v>
      </c>
      <c r="I10" s="15" t="s">
        <v>62</v>
      </c>
    </row>
    <row r="11" spans="1:9" ht="16.5" hidden="1" x14ac:dyDescent="0.25">
      <c r="A11" s="197"/>
      <c r="B11" s="11">
        <v>41956</v>
      </c>
      <c r="C11" s="12">
        <v>0.69791666666666663</v>
      </c>
      <c r="D11" s="13"/>
      <c r="E11" s="13">
        <v>1</v>
      </c>
      <c r="F11" s="14"/>
      <c r="G11" s="13">
        <v>4</v>
      </c>
      <c r="H11" s="13">
        <v>5</v>
      </c>
      <c r="I11" s="15" t="s">
        <v>28</v>
      </c>
    </row>
    <row r="12" spans="1:9" ht="16.5" hidden="1" x14ac:dyDescent="0.25">
      <c r="A12" s="197"/>
      <c r="B12" s="11">
        <v>41963</v>
      </c>
      <c r="C12" s="12">
        <v>0.73958333333333337</v>
      </c>
      <c r="D12" s="13"/>
      <c r="E12" s="13">
        <v>1</v>
      </c>
      <c r="F12" s="14"/>
      <c r="G12" s="13">
        <v>3</v>
      </c>
      <c r="H12" s="13">
        <v>5</v>
      </c>
      <c r="I12" s="15" t="s">
        <v>35</v>
      </c>
    </row>
    <row r="13" spans="1:9" ht="16.5" hidden="1" x14ac:dyDescent="0.25">
      <c r="A13" s="197"/>
      <c r="B13" s="11">
        <v>41970</v>
      </c>
      <c r="C13" s="12">
        <v>0.69791666666666663</v>
      </c>
      <c r="D13" s="13"/>
      <c r="E13" s="13"/>
      <c r="F13" s="13">
        <v>1</v>
      </c>
      <c r="G13" s="13">
        <v>3</v>
      </c>
      <c r="H13" s="13">
        <v>3</v>
      </c>
      <c r="I13" s="15" t="s">
        <v>34</v>
      </c>
    </row>
    <row r="14" spans="1:9" ht="16.5" hidden="1" x14ac:dyDescent="0.25">
      <c r="A14" s="197"/>
      <c r="B14" s="11">
        <v>41977</v>
      </c>
      <c r="C14" s="12">
        <v>0.69791666666666663</v>
      </c>
      <c r="D14" s="13">
        <v>1</v>
      </c>
      <c r="E14" s="13"/>
      <c r="F14" s="14"/>
      <c r="G14" s="13">
        <v>6</v>
      </c>
      <c r="H14" s="13">
        <v>1</v>
      </c>
      <c r="I14" s="15" t="s">
        <v>26</v>
      </c>
    </row>
    <row r="15" spans="1:9" ht="16.5" hidden="1" x14ac:dyDescent="0.25">
      <c r="A15" s="197"/>
      <c r="B15" s="11">
        <v>41991</v>
      </c>
      <c r="C15" s="12">
        <v>0.73958333333333337</v>
      </c>
      <c r="D15" s="13">
        <v>1</v>
      </c>
      <c r="E15" s="13"/>
      <c r="F15" s="14"/>
      <c r="G15" s="13">
        <v>9</v>
      </c>
      <c r="H15" s="13">
        <v>2</v>
      </c>
      <c r="I15" s="15" t="s">
        <v>28</v>
      </c>
    </row>
    <row r="16" spans="1:9" ht="16.5" hidden="1" x14ac:dyDescent="0.25">
      <c r="A16" s="197"/>
      <c r="B16" s="11">
        <v>42012</v>
      </c>
      <c r="C16" s="12">
        <v>0.78125</v>
      </c>
      <c r="D16" s="13">
        <v>1</v>
      </c>
      <c r="E16" s="13"/>
      <c r="F16" s="14"/>
      <c r="G16" s="13">
        <v>3</v>
      </c>
      <c r="H16" s="13">
        <v>1</v>
      </c>
      <c r="I16" s="15" t="s">
        <v>35</v>
      </c>
    </row>
    <row r="17" spans="1:9" ht="16.5" hidden="1" x14ac:dyDescent="0.25">
      <c r="A17" s="197"/>
      <c r="B17" s="11">
        <v>42019</v>
      </c>
      <c r="C17" s="12">
        <v>0.73958333333333337</v>
      </c>
      <c r="D17" s="13"/>
      <c r="E17" s="13">
        <v>1</v>
      </c>
      <c r="F17" s="14"/>
      <c r="G17" s="13">
        <v>2</v>
      </c>
      <c r="H17" s="13">
        <v>5</v>
      </c>
      <c r="I17" s="15" t="s">
        <v>34</v>
      </c>
    </row>
    <row r="18" spans="1:9" ht="16.5" hidden="1" x14ac:dyDescent="0.25">
      <c r="A18" s="197"/>
      <c r="B18" s="11">
        <v>42026</v>
      </c>
      <c r="C18" s="12">
        <v>0.73958333333333337</v>
      </c>
      <c r="D18" s="13">
        <v>1</v>
      </c>
      <c r="E18" s="13"/>
      <c r="F18" s="14"/>
      <c r="G18" s="13">
        <v>7</v>
      </c>
      <c r="H18" s="13">
        <v>4</v>
      </c>
      <c r="I18" s="15" t="s">
        <v>26</v>
      </c>
    </row>
    <row r="19" spans="1:9" ht="16.5" hidden="1" x14ac:dyDescent="0.25">
      <c r="A19" s="197"/>
      <c r="B19" s="11">
        <v>42033</v>
      </c>
      <c r="C19" s="12">
        <v>0.69791666666666663</v>
      </c>
      <c r="D19" s="13"/>
      <c r="E19" s="13">
        <v>1</v>
      </c>
      <c r="F19" s="14"/>
      <c r="G19" s="13">
        <v>5</v>
      </c>
      <c r="H19" s="13">
        <v>7</v>
      </c>
      <c r="I19" s="15" t="s">
        <v>62</v>
      </c>
    </row>
    <row r="20" spans="1:9" ht="16.5" hidden="1" x14ac:dyDescent="0.25">
      <c r="A20" s="197"/>
      <c r="B20" s="11">
        <v>42040</v>
      </c>
      <c r="C20" s="12">
        <v>0.78125</v>
      </c>
      <c r="D20" s="13"/>
      <c r="E20" s="13">
        <v>1</v>
      </c>
      <c r="F20" s="14"/>
      <c r="G20" s="13">
        <v>2</v>
      </c>
      <c r="H20" s="13">
        <v>5</v>
      </c>
      <c r="I20" s="15" t="s">
        <v>28</v>
      </c>
    </row>
    <row r="21" spans="1:9" ht="16.5" hidden="1" x14ac:dyDescent="0.25">
      <c r="A21" s="197"/>
      <c r="B21" s="11">
        <v>42047</v>
      </c>
      <c r="C21" s="12">
        <v>0.69791666666666663</v>
      </c>
      <c r="D21" s="13">
        <v>1</v>
      </c>
      <c r="E21" s="13"/>
      <c r="F21" s="14"/>
      <c r="G21" s="13">
        <v>5</v>
      </c>
      <c r="H21" s="13">
        <v>4</v>
      </c>
      <c r="I21" s="15" t="s">
        <v>35</v>
      </c>
    </row>
    <row r="22" spans="1:9" ht="16.5" hidden="1" x14ac:dyDescent="0.25">
      <c r="A22" s="197"/>
      <c r="B22" s="11">
        <v>42054</v>
      </c>
      <c r="C22" s="12">
        <v>0.69791666666666663</v>
      </c>
      <c r="D22" s="13"/>
      <c r="E22" s="13">
        <v>1</v>
      </c>
      <c r="F22" s="14"/>
      <c r="G22" s="13">
        <v>0</v>
      </c>
      <c r="H22" s="13">
        <v>3</v>
      </c>
      <c r="I22" s="15" t="s">
        <v>34</v>
      </c>
    </row>
    <row r="23" spans="1:9" ht="16.5" hidden="1" x14ac:dyDescent="0.25">
      <c r="A23" s="197"/>
      <c r="B23" s="11">
        <v>42061</v>
      </c>
      <c r="C23" s="12">
        <v>0.73958333333333337</v>
      </c>
      <c r="D23" s="13">
        <v>1</v>
      </c>
      <c r="E23" s="13"/>
      <c r="F23" s="14"/>
      <c r="G23" s="13">
        <v>5</v>
      </c>
      <c r="H23" s="13">
        <v>2</v>
      </c>
      <c r="I23" s="15" t="s">
        <v>26</v>
      </c>
    </row>
    <row r="24" spans="1:9" ht="17.25" hidden="1" thickBot="1" x14ac:dyDescent="0.3">
      <c r="A24" s="198"/>
      <c r="B24" s="16">
        <v>42068</v>
      </c>
      <c r="C24" s="17">
        <v>0.69791666666666663</v>
      </c>
      <c r="D24" s="18"/>
      <c r="E24" s="18">
        <v>1</v>
      </c>
      <c r="F24" s="19"/>
      <c r="G24" s="18">
        <v>0</v>
      </c>
      <c r="H24" s="18">
        <v>1</v>
      </c>
      <c r="I24" s="20" t="s">
        <v>62</v>
      </c>
    </row>
    <row r="25" spans="1:9" ht="21" thickBot="1" x14ac:dyDescent="0.3">
      <c r="A25" s="21" t="s">
        <v>36</v>
      </c>
      <c r="B25" s="22" t="s">
        <v>19</v>
      </c>
      <c r="C25" s="23" t="s">
        <v>30</v>
      </c>
      <c r="D25" s="24">
        <f>SUM(D2:D24)</f>
        <v>11</v>
      </c>
      <c r="E25" s="24">
        <f>SUM(E2:E24)</f>
        <v>10</v>
      </c>
      <c r="F25" s="24">
        <f>SUM(F2:F24)</f>
        <v>2</v>
      </c>
      <c r="G25" s="24">
        <f>SUM(G2:G24)</f>
        <v>98</v>
      </c>
      <c r="H25" s="24">
        <f>SUM(H2:H24)</f>
        <v>85</v>
      </c>
      <c r="I25" s="25">
        <f>SUM(D25)/SUM(E25+D25)</f>
        <v>0.52380952380952384</v>
      </c>
    </row>
    <row r="26" spans="1:9" ht="16.5" hidden="1" x14ac:dyDescent="0.25">
      <c r="A26" s="196" t="s">
        <v>37</v>
      </c>
      <c r="B26" s="7">
        <v>42264</v>
      </c>
      <c r="C26" s="8">
        <v>0.78125</v>
      </c>
      <c r="D26" s="9">
        <v>1</v>
      </c>
      <c r="E26" s="9"/>
      <c r="F26" s="26"/>
      <c r="G26" s="9">
        <v>4</v>
      </c>
      <c r="H26" s="9">
        <v>1</v>
      </c>
      <c r="I26" s="10" t="s">
        <v>35</v>
      </c>
    </row>
    <row r="27" spans="1:9" ht="16.5" hidden="1" x14ac:dyDescent="0.25">
      <c r="A27" s="197"/>
      <c r="B27" s="11">
        <v>42271</v>
      </c>
      <c r="C27" s="12">
        <v>0.73958333333333337</v>
      </c>
      <c r="D27" s="13"/>
      <c r="E27" s="13">
        <v>1</v>
      </c>
      <c r="F27" s="14"/>
      <c r="G27" s="13">
        <v>2</v>
      </c>
      <c r="H27" s="13">
        <v>6</v>
      </c>
      <c r="I27" s="15" t="s">
        <v>34</v>
      </c>
    </row>
    <row r="28" spans="1:9" ht="16.5" hidden="1" x14ac:dyDescent="0.25">
      <c r="A28" s="197"/>
      <c r="B28" s="11">
        <v>42285</v>
      </c>
      <c r="C28" s="12">
        <v>0.69791666666666663</v>
      </c>
      <c r="D28" s="13"/>
      <c r="E28" s="13">
        <v>1</v>
      </c>
      <c r="F28" s="14"/>
      <c r="G28" s="13">
        <v>2</v>
      </c>
      <c r="H28" s="13">
        <v>5</v>
      </c>
      <c r="I28" s="15" t="s">
        <v>62</v>
      </c>
    </row>
    <row r="29" spans="1:9" ht="16.5" hidden="1" x14ac:dyDescent="0.25">
      <c r="A29" s="197"/>
      <c r="B29" s="11">
        <v>42292</v>
      </c>
      <c r="C29" s="12">
        <v>0.78125</v>
      </c>
      <c r="D29" s="13"/>
      <c r="E29" s="13">
        <v>1</v>
      </c>
      <c r="F29" s="14"/>
      <c r="G29" s="13">
        <v>3</v>
      </c>
      <c r="H29" s="13">
        <v>7</v>
      </c>
      <c r="I29" s="15" t="s">
        <v>28</v>
      </c>
    </row>
    <row r="30" spans="1:9" ht="16.5" hidden="1" x14ac:dyDescent="0.25">
      <c r="A30" s="197"/>
      <c r="B30" s="11">
        <v>42299</v>
      </c>
      <c r="C30" s="12">
        <v>0.69791666666666663</v>
      </c>
      <c r="D30" s="13"/>
      <c r="E30" s="13">
        <v>1</v>
      </c>
      <c r="F30" s="14"/>
      <c r="G30" s="13">
        <v>5</v>
      </c>
      <c r="H30" s="13">
        <v>6</v>
      </c>
      <c r="I30" s="15" t="s">
        <v>35</v>
      </c>
    </row>
    <row r="31" spans="1:9" ht="16.5" hidden="1" x14ac:dyDescent="0.25">
      <c r="A31" s="197"/>
      <c r="B31" s="11">
        <v>42306</v>
      </c>
      <c r="C31" s="12">
        <v>0.78125</v>
      </c>
      <c r="D31" s="13">
        <v>1</v>
      </c>
      <c r="E31" s="13"/>
      <c r="F31" s="14"/>
      <c r="G31" s="13">
        <v>8</v>
      </c>
      <c r="H31" s="13">
        <v>2</v>
      </c>
      <c r="I31" s="15" t="s">
        <v>34</v>
      </c>
    </row>
    <row r="32" spans="1:9" ht="16.5" hidden="1" x14ac:dyDescent="0.25">
      <c r="A32" s="197"/>
      <c r="B32" s="11">
        <v>42313</v>
      </c>
      <c r="C32" s="12">
        <v>0.78125</v>
      </c>
      <c r="D32" s="13"/>
      <c r="E32" s="13"/>
      <c r="F32" s="13">
        <v>1</v>
      </c>
      <c r="G32" s="13">
        <v>7</v>
      </c>
      <c r="H32" s="13">
        <v>7</v>
      </c>
      <c r="I32" s="15" t="s">
        <v>26</v>
      </c>
    </row>
    <row r="33" spans="1:9" ht="16.5" hidden="1" x14ac:dyDescent="0.25">
      <c r="A33" s="197"/>
      <c r="B33" s="11">
        <v>42320</v>
      </c>
      <c r="C33" s="12">
        <v>0.73958333333333337</v>
      </c>
      <c r="D33" s="13">
        <v>1</v>
      </c>
      <c r="E33" s="13"/>
      <c r="F33" s="14"/>
      <c r="G33" s="13">
        <v>4</v>
      </c>
      <c r="H33" s="13">
        <v>3</v>
      </c>
      <c r="I33" s="15" t="s">
        <v>62</v>
      </c>
    </row>
    <row r="34" spans="1:9" ht="16.5" hidden="1" x14ac:dyDescent="0.25">
      <c r="A34" s="197"/>
      <c r="B34" s="11">
        <v>42327</v>
      </c>
      <c r="C34" s="12">
        <v>0.69791666666666663</v>
      </c>
      <c r="D34" s="13"/>
      <c r="E34" s="13">
        <v>1</v>
      </c>
      <c r="F34" s="14"/>
      <c r="G34" s="13">
        <v>4</v>
      </c>
      <c r="H34" s="13">
        <v>9</v>
      </c>
      <c r="I34" s="15" t="s">
        <v>28</v>
      </c>
    </row>
    <row r="35" spans="1:9" ht="16.5" hidden="1" x14ac:dyDescent="0.25">
      <c r="A35" s="197"/>
      <c r="B35" s="11">
        <v>42334</v>
      </c>
      <c r="C35" s="12">
        <v>0.73958333333333337</v>
      </c>
      <c r="D35" s="13"/>
      <c r="E35" s="13">
        <v>1</v>
      </c>
      <c r="F35" s="14"/>
      <c r="G35" s="13">
        <v>3</v>
      </c>
      <c r="H35" s="13">
        <v>6</v>
      </c>
      <c r="I35" s="15" t="s">
        <v>35</v>
      </c>
    </row>
    <row r="36" spans="1:9" ht="16.5" hidden="1" x14ac:dyDescent="0.25">
      <c r="A36" s="197"/>
      <c r="B36" s="11">
        <v>42341</v>
      </c>
      <c r="C36" s="12">
        <v>0.69791666666666663</v>
      </c>
      <c r="D36" s="13">
        <v>1</v>
      </c>
      <c r="E36" s="13"/>
      <c r="F36" s="14"/>
      <c r="G36" s="13">
        <v>5</v>
      </c>
      <c r="H36" s="13">
        <v>3</v>
      </c>
      <c r="I36" s="15" t="s">
        <v>34</v>
      </c>
    </row>
    <row r="37" spans="1:9" ht="16.5" hidden="1" x14ac:dyDescent="0.25">
      <c r="A37" s="197"/>
      <c r="B37" s="11">
        <v>42348</v>
      </c>
      <c r="C37" s="12">
        <v>0.69791666666666663</v>
      </c>
      <c r="D37" s="13"/>
      <c r="E37" s="13">
        <v>1</v>
      </c>
      <c r="F37" s="14"/>
      <c r="G37" s="13">
        <v>2</v>
      </c>
      <c r="H37" s="13">
        <v>4</v>
      </c>
      <c r="I37" s="15" t="s">
        <v>26</v>
      </c>
    </row>
    <row r="38" spans="1:9" ht="16.5" hidden="1" x14ac:dyDescent="0.25">
      <c r="A38" s="197"/>
      <c r="B38" s="11">
        <v>42355</v>
      </c>
      <c r="C38" s="12">
        <v>0.78125</v>
      </c>
      <c r="D38" s="13"/>
      <c r="E38" s="13">
        <v>1</v>
      </c>
      <c r="F38" s="14"/>
      <c r="G38" s="13">
        <v>3</v>
      </c>
      <c r="H38" s="13">
        <v>6</v>
      </c>
      <c r="I38" s="15" t="s">
        <v>62</v>
      </c>
    </row>
    <row r="39" spans="1:9" ht="16.5" hidden="1" x14ac:dyDescent="0.25">
      <c r="A39" s="197"/>
      <c r="B39" s="11">
        <v>42376</v>
      </c>
      <c r="C39" s="12">
        <v>0.73958333333333337</v>
      </c>
      <c r="D39" s="13"/>
      <c r="E39" s="13">
        <v>1</v>
      </c>
      <c r="F39" s="14"/>
      <c r="G39" s="13">
        <v>3</v>
      </c>
      <c r="H39" s="13">
        <v>4</v>
      </c>
      <c r="I39" s="15" t="s">
        <v>28</v>
      </c>
    </row>
    <row r="40" spans="1:9" ht="16.5" hidden="1" x14ac:dyDescent="0.25">
      <c r="A40" s="197"/>
      <c r="B40" s="11">
        <v>42383</v>
      </c>
      <c r="C40" s="12">
        <v>0.78125</v>
      </c>
      <c r="D40" s="13"/>
      <c r="E40" s="13">
        <v>1</v>
      </c>
      <c r="F40" s="14"/>
      <c r="G40" s="13">
        <v>3</v>
      </c>
      <c r="H40" s="13">
        <v>6</v>
      </c>
      <c r="I40" s="15" t="s">
        <v>26</v>
      </c>
    </row>
    <row r="41" spans="1:9" ht="16.5" hidden="1" x14ac:dyDescent="0.25">
      <c r="A41" s="197"/>
      <c r="B41" s="11">
        <v>42390</v>
      </c>
      <c r="C41" s="12">
        <v>0.73958333333333337</v>
      </c>
      <c r="D41" s="13">
        <v>1</v>
      </c>
      <c r="E41" s="13"/>
      <c r="F41" s="14"/>
      <c r="G41" s="13">
        <v>7</v>
      </c>
      <c r="H41" s="13">
        <v>5</v>
      </c>
      <c r="I41" s="15" t="s">
        <v>34</v>
      </c>
    </row>
    <row r="42" spans="1:9" ht="16.5" hidden="1" x14ac:dyDescent="0.25">
      <c r="A42" s="197"/>
      <c r="B42" s="11">
        <v>42397</v>
      </c>
      <c r="C42" s="12">
        <v>0.73958333333333337</v>
      </c>
      <c r="D42" s="13"/>
      <c r="E42" s="13">
        <v>1</v>
      </c>
      <c r="F42" s="14"/>
      <c r="G42" s="13">
        <v>3</v>
      </c>
      <c r="H42" s="13">
        <v>7</v>
      </c>
      <c r="I42" s="15" t="s">
        <v>26</v>
      </c>
    </row>
    <row r="43" spans="1:9" ht="16.5" hidden="1" x14ac:dyDescent="0.25">
      <c r="A43" s="197"/>
      <c r="B43" s="11">
        <v>42404</v>
      </c>
      <c r="C43" s="12">
        <v>0.69791666666666663</v>
      </c>
      <c r="D43" s="13"/>
      <c r="E43" s="13">
        <v>1</v>
      </c>
      <c r="F43" s="14"/>
      <c r="G43" s="13">
        <v>1</v>
      </c>
      <c r="H43" s="13">
        <v>4</v>
      </c>
      <c r="I43" s="15" t="s">
        <v>62</v>
      </c>
    </row>
    <row r="44" spans="1:9" ht="16.5" hidden="1" x14ac:dyDescent="0.25">
      <c r="A44" s="197"/>
      <c r="B44" s="11">
        <v>42411</v>
      </c>
      <c r="C44" s="12">
        <v>0.78125</v>
      </c>
      <c r="D44" s="13"/>
      <c r="E44" s="13">
        <v>1</v>
      </c>
      <c r="F44" s="14"/>
      <c r="G44" s="13">
        <v>2</v>
      </c>
      <c r="H44" s="13">
        <v>3</v>
      </c>
      <c r="I44" s="15" t="s">
        <v>28</v>
      </c>
    </row>
    <row r="45" spans="1:9" ht="16.5" hidden="1" x14ac:dyDescent="0.25">
      <c r="A45" s="197"/>
      <c r="B45" s="11">
        <v>42418</v>
      </c>
      <c r="C45" s="12">
        <v>0.69791666666666663</v>
      </c>
      <c r="D45" s="13">
        <v>1</v>
      </c>
      <c r="E45" s="13"/>
      <c r="F45" s="14"/>
      <c r="G45" s="13">
        <v>7</v>
      </c>
      <c r="H45" s="13">
        <v>3</v>
      </c>
      <c r="I45" s="15" t="s">
        <v>35</v>
      </c>
    </row>
    <row r="46" spans="1:9" ht="16.5" hidden="1" x14ac:dyDescent="0.25">
      <c r="A46" s="197"/>
      <c r="B46" s="11">
        <v>42425</v>
      </c>
      <c r="C46" s="12">
        <v>0.69791666666666663</v>
      </c>
      <c r="D46" s="13">
        <v>1</v>
      </c>
      <c r="E46" s="13"/>
      <c r="F46" s="14"/>
      <c r="G46" s="13">
        <v>6</v>
      </c>
      <c r="H46" s="13">
        <v>2</v>
      </c>
      <c r="I46" s="15" t="s">
        <v>34</v>
      </c>
    </row>
    <row r="47" spans="1:9" ht="17.25" hidden="1" thickBot="1" x14ac:dyDescent="0.3">
      <c r="A47" s="198"/>
      <c r="B47" s="16">
        <v>42432</v>
      </c>
      <c r="C47" s="17">
        <v>0.73958333333333337</v>
      </c>
      <c r="D47" s="18">
        <v>1</v>
      </c>
      <c r="E47" s="18"/>
      <c r="F47" s="19"/>
      <c r="G47" s="18">
        <v>5</v>
      </c>
      <c r="H47" s="18">
        <v>4</v>
      </c>
      <c r="I47" s="20" t="s">
        <v>26</v>
      </c>
    </row>
    <row r="48" spans="1:9" ht="21" thickBot="1" x14ac:dyDescent="0.3">
      <c r="A48" s="21" t="s">
        <v>37</v>
      </c>
      <c r="B48" s="22" t="s">
        <v>19</v>
      </c>
      <c r="C48" s="23" t="s">
        <v>30</v>
      </c>
      <c r="D48" s="24">
        <f>SUM(D26:D47)</f>
        <v>8</v>
      </c>
      <c r="E48" s="24">
        <f>SUM(E26:E47)</f>
        <v>13</v>
      </c>
      <c r="F48" s="24">
        <f>SUM(F26:F47)</f>
        <v>1</v>
      </c>
      <c r="G48" s="24">
        <f>SUM(G26:G47)</f>
        <v>89</v>
      </c>
      <c r="H48" s="24">
        <f>SUM(H26:H47)</f>
        <v>103</v>
      </c>
      <c r="I48" s="25">
        <f>SUM(D48)/SUM(E48+D48)</f>
        <v>0.38095238095238093</v>
      </c>
    </row>
    <row r="49" spans="1:9" ht="16.5" hidden="1" x14ac:dyDescent="0.25">
      <c r="A49" s="196" t="s">
        <v>38</v>
      </c>
      <c r="B49" s="7">
        <v>42628</v>
      </c>
      <c r="C49" s="8">
        <v>0.78125</v>
      </c>
      <c r="D49" s="9">
        <v>1</v>
      </c>
      <c r="E49" s="9"/>
      <c r="F49" s="26"/>
      <c r="G49" s="9">
        <v>6</v>
      </c>
      <c r="H49" s="9">
        <v>3</v>
      </c>
      <c r="I49" s="10" t="s">
        <v>35</v>
      </c>
    </row>
    <row r="50" spans="1:9" ht="16.5" hidden="1" x14ac:dyDescent="0.25">
      <c r="A50" s="197"/>
      <c r="B50" s="11">
        <v>42635</v>
      </c>
      <c r="C50" s="12">
        <v>0.73958333333333337</v>
      </c>
      <c r="D50" s="13">
        <v>1</v>
      </c>
      <c r="E50" s="13"/>
      <c r="F50" s="14"/>
      <c r="G50" s="13">
        <v>7</v>
      </c>
      <c r="H50" s="13">
        <v>4</v>
      </c>
      <c r="I50" s="15" t="s">
        <v>48</v>
      </c>
    </row>
    <row r="51" spans="1:9" ht="16.5" hidden="1" x14ac:dyDescent="0.25">
      <c r="A51" s="197"/>
      <c r="B51" s="11">
        <v>42642</v>
      </c>
      <c r="C51" s="12">
        <v>0.73958333333333337</v>
      </c>
      <c r="D51" s="13">
        <v>1</v>
      </c>
      <c r="E51" s="13"/>
      <c r="F51" s="14"/>
      <c r="G51" s="13">
        <v>2</v>
      </c>
      <c r="H51" s="13">
        <v>1</v>
      </c>
      <c r="I51" s="15" t="s">
        <v>40</v>
      </c>
    </row>
    <row r="52" spans="1:9" ht="16.5" hidden="1" x14ac:dyDescent="0.25">
      <c r="A52" s="197"/>
      <c r="B52" s="11">
        <v>42649</v>
      </c>
      <c r="C52" s="12">
        <v>0.69791666666666663</v>
      </c>
      <c r="D52" s="13">
        <v>1</v>
      </c>
      <c r="E52" s="13"/>
      <c r="F52" s="14"/>
      <c r="G52" s="13">
        <v>6</v>
      </c>
      <c r="H52" s="13">
        <v>0</v>
      </c>
      <c r="I52" s="15" t="s">
        <v>39</v>
      </c>
    </row>
    <row r="53" spans="1:9" ht="16.5" hidden="1" x14ac:dyDescent="0.25">
      <c r="A53" s="197"/>
      <c r="B53" s="11">
        <v>42656</v>
      </c>
      <c r="C53" s="12">
        <v>0.78125</v>
      </c>
      <c r="D53" s="13">
        <v>1</v>
      </c>
      <c r="E53" s="13"/>
      <c r="F53" s="14"/>
      <c r="G53" s="13">
        <v>3</v>
      </c>
      <c r="H53" s="13">
        <v>2</v>
      </c>
      <c r="I53" s="15" t="s">
        <v>28</v>
      </c>
    </row>
    <row r="54" spans="1:9" ht="16.5" hidden="1" x14ac:dyDescent="0.25">
      <c r="A54" s="197"/>
      <c r="B54" s="11">
        <v>42663</v>
      </c>
      <c r="C54" s="12">
        <v>0.69791666666666663</v>
      </c>
      <c r="D54" s="13">
        <v>1</v>
      </c>
      <c r="E54" s="13"/>
      <c r="F54" s="14"/>
      <c r="G54" s="13">
        <v>7</v>
      </c>
      <c r="H54" s="13">
        <v>1</v>
      </c>
      <c r="I54" s="15" t="s">
        <v>35</v>
      </c>
    </row>
    <row r="55" spans="1:9" ht="16.5" hidden="1" x14ac:dyDescent="0.25">
      <c r="A55" s="197"/>
      <c r="B55" s="11">
        <v>42670</v>
      </c>
      <c r="C55" s="12">
        <v>0.78125</v>
      </c>
      <c r="D55" s="13"/>
      <c r="E55" s="13">
        <v>1</v>
      </c>
      <c r="F55" s="14"/>
      <c r="G55" s="13">
        <v>3</v>
      </c>
      <c r="H55" s="13">
        <v>5</v>
      </c>
      <c r="I55" s="15" t="s">
        <v>48</v>
      </c>
    </row>
    <row r="56" spans="1:9" ht="16.5" hidden="1" x14ac:dyDescent="0.25">
      <c r="A56" s="197"/>
      <c r="B56" s="11">
        <v>42677</v>
      </c>
      <c r="C56" s="12">
        <v>0.78125</v>
      </c>
      <c r="D56" s="13">
        <v>1</v>
      </c>
      <c r="E56" s="13"/>
      <c r="F56" s="14"/>
      <c r="G56" s="13">
        <v>6</v>
      </c>
      <c r="H56" s="13">
        <v>3</v>
      </c>
      <c r="I56" s="15" t="s">
        <v>40</v>
      </c>
    </row>
    <row r="57" spans="1:9" ht="16.5" hidden="1" x14ac:dyDescent="0.25">
      <c r="A57" s="197"/>
      <c r="B57" s="11">
        <v>42684</v>
      </c>
      <c r="C57" s="12">
        <v>0.73958333333333337</v>
      </c>
      <c r="D57" s="13"/>
      <c r="E57" s="13">
        <v>1</v>
      </c>
      <c r="F57" s="14"/>
      <c r="G57" s="13">
        <v>0</v>
      </c>
      <c r="H57" s="13">
        <v>4</v>
      </c>
      <c r="I57" s="15" t="s">
        <v>39</v>
      </c>
    </row>
    <row r="58" spans="1:9" ht="16.5" hidden="1" x14ac:dyDescent="0.25">
      <c r="A58" s="197"/>
      <c r="B58" s="11">
        <v>42691</v>
      </c>
      <c r="C58" s="12">
        <v>0.69791666666666663</v>
      </c>
      <c r="D58" s="13"/>
      <c r="E58" s="13">
        <v>1</v>
      </c>
      <c r="F58" s="14"/>
      <c r="G58" s="13">
        <v>2</v>
      </c>
      <c r="H58" s="13">
        <v>5</v>
      </c>
      <c r="I58" s="15" t="s">
        <v>28</v>
      </c>
    </row>
    <row r="59" spans="1:9" ht="16.5" hidden="1" x14ac:dyDescent="0.25">
      <c r="A59" s="197"/>
      <c r="B59" s="11">
        <v>42698</v>
      </c>
      <c r="C59" s="12">
        <v>0.73958333333333337</v>
      </c>
      <c r="D59" s="13">
        <v>1</v>
      </c>
      <c r="E59" s="13"/>
      <c r="F59" s="14"/>
      <c r="G59" s="13">
        <v>3</v>
      </c>
      <c r="H59" s="13">
        <v>1</v>
      </c>
      <c r="I59" s="15" t="s">
        <v>35</v>
      </c>
    </row>
    <row r="60" spans="1:9" ht="16.5" hidden="1" x14ac:dyDescent="0.25">
      <c r="A60" s="197"/>
      <c r="B60" s="11">
        <v>42705</v>
      </c>
      <c r="C60" s="12">
        <v>0.69791666666666663</v>
      </c>
      <c r="D60" s="13">
        <v>1</v>
      </c>
      <c r="E60" s="13"/>
      <c r="F60" s="14"/>
      <c r="G60" s="13">
        <v>5</v>
      </c>
      <c r="H60" s="13">
        <v>3</v>
      </c>
      <c r="I60" s="15" t="s">
        <v>48</v>
      </c>
    </row>
    <row r="61" spans="1:9" ht="16.5" hidden="1" x14ac:dyDescent="0.25">
      <c r="A61" s="197"/>
      <c r="B61" s="11">
        <v>42712</v>
      </c>
      <c r="C61" s="12">
        <v>0.69791666666666663</v>
      </c>
      <c r="D61" s="13">
        <v>1</v>
      </c>
      <c r="E61" s="13"/>
      <c r="F61" s="14"/>
      <c r="G61" s="13">
        <v>7</v>
      </c>
      <c r="H61" s="13">
        <v>3</v>
      </c>
      <c r="I61" s="15" t="s">
        <v>40</v>
      </c>
    </row>
    <row r="62" spans="1:9" ht="16.5" hidden="1" x14ac:dyDescent="0.25">
      <c r="A62" s="197"/>
      <c r="B62" s="11">
        <v>42740</v>
      </c>
      <c r="C62" s="12">
        <v>0.73958333333333337</v>
      </c>
      <c r="D62" s="13">
        <v>1</v>
      </c>
      <c r="E62" s="13"/>
      <c r="F62" s="14"/>
      <c r="G62" s="13">
        <v>1</v>
      </c>
      <c r="H62" s="13">
        <v>0</v>
      </c>
      <c r="I62" s="15" t="s">
        <v>28</v>
      </c>
    </row>
    <row r="63" spans="1:9" ht="16.5" hidden="1" x14ac:dyDescent="0.25">
      <c r="A63" s="197"/>
      <c r="B63" s="11">
        <v>42747</v>
      </c>
      <c r="C63" s="12">
        <v>0.78125</v>
      </c>
      <c r="D63" s="13">
        <v>1</v>
      </c>
      <c r="E63" s="13"/>
      <c r="F63" s="14"/>
      <c r="G63" s="13">
        <v>4</v>
      </c>
      <c r="H63" s="13">
        <v>3</v>
      </c>
      <c r="I63" s="15" t="s">
        <v>35</v>
      </c>
    </row>
    <row r="64" spans="1:9" ht="16.5" hidden="1" x14ac:dyDescent="0.25">
      <c r="A64" s="197"/>
      <c r="B64" s="11">
        <v>42754</v>
      </c>
      <c r="C64" s="12">
        <v>0.73958333333333337</v>
      </c>
      <c r="D64" s="13">
        <v>1</v>
      </c>
      <c r="E64" s="13"/>
      <c r="F64" s="14"/>
      <c r="G64" s="13">
        <v>6</v>
      </c>
      <c r="H64" s="13">
        <v>0</v>
      </c>
      <c r="I64" s="15" t="s">
        <v>48</v>
      </c>
    </row>
    <row r="65" spans="1:9" ht="16.5" hidden="1" x14ac:dyDescent="0.25">
      <c r="A65" s="197"/>
      <c r="B65" s="11">
        <v>42761</v>
      </c>
      <c r="C65" s="12">
        <v>0.73958333333333337</v>
      </c>
      <c r="D65" s="13"/>
      <c r="E65" s="13"/>
      <c r="F65" s="13">
        <v>1</v>
      </c>
      <c r="G65" s="13">
        <v>5</v>
      </c>
      <c r="H65" s="13">
        <v>5</v>
      </c>
      <c r="I65" s="15" t="s">
        <v>40</v>
      </c>
    </row>
    <row r="66" spans="1:9" ht="16.5" hidden="1" x14ac:dyDescent="0.25">
      <c r="A66" s="197"/>
      <c r="B66" s="11">
        <v>42768</v>
      </c>
      <c r="C66" s="12">
        <v>0.69791666666666663</v>
      </c>
      <c r="D66" s="13">
        <v>1</v>
      </c>
      <c r="E66" s="13"/>
      <c r="F66" s="14"/>
      <c r="G66" s="13">
        <v>7</v>
      </c>
      <c r="H66" s="13">
        <v>4</v>
      </c>
      <c r="I66" s="15" t="s">
        <v>39</v>
      </c>
    </row>
    <row r="67" spans="1:9" ht="16.5" hidden="1" x14ac:dyDescent="0.25">
      <c r="A67" s="197"/>
      <c r="B67" s="11">
        <v>42775</v>
      </c>
      <c r="C67" s="12">
        <v>0.78125</v>
      </c>
      <c r="D67" s="13"/>
      <c r="E67" s="13">
        <v>1</v>
      </c>
      <c r="F67" s="14"/>
      <c r="G67" s="13">
        <v>2</v>
      </c>
      <c r="H67" s="13">
        <v>5</v>
      </c>
      <c r="I67" s="15" t="s">
        <v>28</v>
      </c>
    </row>
    <row r="68" spans="1:9" ht="16.5" hidden="1" x14ac:dyDescent="0.25">
      <c r="A68" s="197"/>
      <c r="B68" s="11">
        <v>42782</v>
      </c>
      <c r="C68" s="12">
        <v>0.69791666666666663</v>
      </c>
      <c r="D68" s="13">
        <v>1</v>
      </c>
      <c r="E68" s="13"/>
      <c r="F68" s="14"/>
      <c r="G68" s="13">
        <v>5</v>
      </c>
      <c r="H68" s="13">
        <v>4</v>
      </c>
      <c r="I68" s="15" t="s">
        <v>35</v>
      </c>
    </row>
    <row r="69" spans="1:9" ht="16.5" hidden="1" x14ac:dyDescent="0.25">
      <c r="A69" s="197"/>
      <c r="B69" s="11">
        <v>42789</v>
      </c>
      <c r="C69" s="12">
        <v>0.69791666666666663</v>
      </c>
      <c r="D69" s="13">
        <v>1</v>
      </c>
      <c r="E69" s="13"/>
      <c r="F69" s="14"/>
      <c r="G69" s="13">
        <v>3</v>
      </c>
      <c r="H69" s="13">
        <v>1</v>
      </c>
      <c r="I69" s="15" t="s">
        <v>48</v>
      </c>
    </row>
    <row r="70" spans="1:9" ht="17.25" hidden="1" thickBot="1" x14ac:dyDescent="0.3">
      <c r="A70" s="198"/>
      <c r="B70" s="16">
        <v>42796</v>
      </c>
      <c r="C70" s="17">
        <v>0.73958333333333337</v>
      </c>
      <c r="D70" s="18">
        <v>1</v>
      </c>
      <c r="E70" s="18"/>
      <c r="F70" s="19"/>
      <c r="G70" s="18">
        <v>10</v>
      </c>
      <c r="H70" s="18">
        <v>3</v>
      </c>
      <c r="I70" s="20" t="s">
        <v>40</v>
      </c>
    </row>
    <row r="71" spans="1:9" ht="21" thickBot="1" x14ac:dyDescent="0.3">
      <c r="A71" s="21" t="s">
        <v>38</v>
      </c>
      <c r="B71" s="22" t="s">
        <v>19</v>
      </c>
      <c r="C71" s="23" t="s">
        <v>30</v>
      </c>
      <c r="D71" s="24">
        <f>SUM(D49:D70)</f>
        <v>17</v>
      </c>
      <c r="E71" s="24">
        <f>SUM(E49:E70)</f>
        <v>4</v>
      </c>
      <c r="F71" s="24">
        <f>SUM(F49:F70)</f>
        <v>1</v>
      </c>
      <c r="G71" s="24">
        <f>SUM(G49:G70)</f>
        <v>100</v>
      </c>
      <c r="H71" s="24">
        <f>SUM(H49:H70)</f>
        <v>60</v>
      </c>
      <c r="I71" s="25">
        <f>SUM(D71)/SUM(E71+D71)</f>
        <v>0.80952380952380953</v>
      </c>
    </row>
    <row r="72" spans="1:9" ht="16.5" hidden="1" x14ac:dyDescent="0.25">
      <c r="A72" s="196" t="s">
        <v>41</v>
      </c>
      <c r="B72" s="7">
        <v>42992</v>
      </c>
      <c r="C72" s="8">
        <v>0.78125</v>
      </c>
      <c r="D72" s="9">
        <v>1</v>
      </c>
      <c r="E72" s="9"/>
      <c r="F72" s="26"/>
      <c r="G72" s="9">
        <v>5</v>
      </c>
      <c r="H72" s="9">
        <v>1</v>
      </c>
      <c r="I72" s="10" t="s">
        <v>35</v>
      </c>
    </row>
    <row r="73" spans="1:9" ht="16.5" hidden="1" x14ac:dyDescent="0.25">
      <c r="A73" s="197"/>
      <c r="B73" s="11">
        <v>42999</v>
      </c>
      <c r="C73" s="12">
        <v>0.73958333333333337</v>
      </c>
      <c r="D73" s="13">
        <v>1</v>
      </c>
      <c r="E73" s="13"/>
      <c r="F73" s="14"/>
      <c r="G73" s="13">
        <v>6</v>
      </c>
      <c r="H73" s="13">
        <v>5</v>
      </c>
      <c r="I73" s="15" t="s">
        <v>48</v>
      </c>
    </row>
    <row r="74" spans="1:9" ht="16.5" hidden="1" x14ac:dyDescent="0.25">
      <c r="A74" s="197"/>
      <c r="B74" s="11">
        <v>43006</v>
      </c>
      <c r="C74" s="12">
        <v>0.73958333333333337</v>
      </c>
      <c r="D74" s="13"/>
      <c r="E74" s="13">
        <v>1</v>
      </c>
      <c r="F74" s="14"/>
      <c r="G74" s="13">
        <v>5</v>
      </c>
      <c r="H74" s="13">
        <v>8</v>
      </c>
      <c r="I74" s="15" t="s">
        <v>40</v>
      </c>
    </row>
    <row r="75" spans="1:9" ht="16.5" hidden="1" x14ac:dyDescent="0.25">
      <c r="A75" s="197"/>
      <c r="B75" s="11">
        <v>43013</v>
      </c>
      <c r="C75" s="12">
        <v>0.69791666666666663</v>
      </c>
      <c r="D75" s="13">
        <v>1</v>
      </c>
      <c r="E75" s="13"/>
      <c r="F75" s="14"/>
      <c r="G75" s="13">
        <v>4</v>
      </c>
      <c r="H75" s="13">
        <v>3</v>
      </c>
      <c r="I75" s="15" t="s">
        <v>39</v>
      </c>
    </row>
    <row r="76" spans="1:9" ht="16.5" hidden="1" x14ac:dyDescent="0.25">
      <c r="A76" s="197"/>
      <c r="B76" s="11">
        <v>43020</v>
      </c>
      <c r="C76" s="12">
        <v>0.78125</v>
      </c>
      <c r="D76" s="13">
        <v>1</v>
      </c>
      <c r="E76" s="13"/>
      <c r="F76" s="14"/>
      <c r="G76" s="13">
        <v>9</v>
      </c>
      <c r="H76" s="13">
        <v>3</v>
      </c>
      <c r="I76" s="15" t="s">
        <v>28</v>
      </c>
    </row>
    <row r="77" spans="1:9" ht="16.5" hidden="1" x14ac:dyDescent="0.25">
      <c r="A77" s="197"/>
      <c r="B77" s="11">
        <v>43027</v>
      </c>
      <c r="C77" s="12">
        <v>0.69791666666666663</v>
      </c>
      <c r="D77" s="13"/>
      <c r="E77" s="13">
        <v>1</v>
      </c>
      <c r="F77" s="14"/>
      <c r="G77" s="13">
        <v>3</v>
      </c>
      <c r="H77" s="13">
        <v>5</v>
      </c>
      <c r="I77" s="15" t="s">
        <v>35</v>
      </c>
    </row>
    <row r="78" spans="1:9" ht="16.5" hidden="1" x14ac:dyDescent="0.25">
      <c r="A78" s="197"/>
      <c r="B78" s="11">
        <v>43034</v>
      </c>
      <c r="C78" s="12">
        <v>0.78125</v>
      </c>
      <c r="D78" s="13"/>
      <c r="E78" s="13"/>
      <c r="F78" s="13">
        <v>1</v>
      </c>
      <c r="G78" s="13">
        <v>4</v>
      </c>
      <c r="H78" s="13">
        <v>4</v>
      </c>
      <c r="I78" s="15" t="s">
        <v>48</v>
      </c>
    </row>
    <row r="79" spans="1:9" ht="16.5" hidden="1" x14ac:dyDescent="0.25">
      <c r="A79" s="197"/>
      <c r="B79" s="11">
        <v>43041</v>
      </c>
      <c r="C79" s="12">
        <v>0.78125</v>
      </c>
      <c r="D79" s="13">
        <v>1</v>
      </c>
      <c r="E79" s="13"/>
      <c r="F79" s="14"/>
      <c r="G79" s="13">
        <v>4</v>
      </c>
      <c r="H79" s="13">
        <v>0</v>
      </c>
      <c r="I79" s="15" t="s">
        <v>40</v>
      </c>
    </row>
    <row r="80" spans="1:9" ht="16.5" hidden="1" x14ac:dyDescent="0.25">
      <c r="A80" s="197"/>
      <c r="B80" s="11">
        <v>43048</v>
      </c>
      <c r="C80" s="12">
        <v>0.73958333333333337</v>
      </c>
      <c r="D80" s="13">
        <v>1</v>
      </c>
      <c r="E80" s="13"/>
      <c r="F80" s="14"/>
      <c r="G80" s="13">
        <v>7</v>
      </c>
      <c r="H80" s="13">
        <v>2</v>
      </c>
      <c r="I80" s="15" t="s">
        <v>39</v>
      </c>
    </row>
    <row r="81" spans="1:9" ht="16.5" hidden="1" x14ac:dyDescent="0.25">
      <c r="A81" s="197"/>
      <c r="B81" s="11">
        <v>43055</v>
      </c>
      <c r="C81" s="12">
        <v>0.69791666666666663</v>
      </c>
      <c r="D81" s="13"/>
      <c r="E81" s="13">
        <v>1</v>
      </c>
      <c r="F81" s="14"/>
      <c r="G81" s="13">
        <v>4</v>
      </c>
      <c r="H81" s="13">
        <v>5</v>
      </c>
      <c r="I81" s="15" t="s">
        <v>28</v>
      </c>
    </row>
    <row r="82" spans="1:9" ht="16.5" hidden="1" x14ac:dyDescent="0.25">
      <c r="A82" s="197"/>
      <c r="B82" s="11">
        <v>43062</v>
      </c>
      <c r="C82" s="12">
        <v>0.73958333333333337</v>
      </c>
      <c r="D82" s="13">
        <v>1</v>
      </c>
      <c r="E82" s="13"/>
      <c r="F82" s="14"/>
      <c r="G82" s="13">
        <v>5</v>
      </c>
      <c r="H82" s="13">
        <v>3</v>
      </c>
      <c r="I82" s="15" t="s">
        <v>35</v>
      </c>
    </row>
    <row r="83" spans="1:9" ht="16.5" hidden="1" x14ac:dyDescent="0.25">
      <c r="A83" s="197"/>
      <c r="B83" s="11">
        <v>43069</v>
      </c>
      <c r="C83" s="12">
        <v>0.69791666666666663</v>
      </c>
      <c r="D83" s="13"/>
      <c r="E83" s="13">
        <v>1</v>
      </c>
      <c r="F83" s="14"/>
      <c r="G83" s="13">
        <v>2</v>
      </c>
      <c r="H83" s="13">
        <v>5</v>
      </c>
      <c r="I83" s="15" t="s">
        <v>48</v>
      </c>
    </row>
    <row r="84" spans="1:9" ht="16.5" hidden="1" x14ac:dyDescent="0.25">
      <c r="A84" s="197"/>
      <c r="B84" s="11">
        <v>43076</v>
      </c>
      <c r="C84" s="12">
        <v>0.69791666666666663</v>
      </c>
      <c r="D84" s="13">
        <v>1</v>
      </c>
      <c r="E84" s="13"/>
      <c r="F84" s="14"/>
      <c r="G84" s="13">
        <v>9</v>
      </c>
      <c r="H84" s="13">
        <v>1</v>
      </c>
      <c r="I84" s="15" t="s">
        <v>40</v>
      </c>
    </row>
    <row r="85" spans="1:9" ht="16.5" hidden="1" x14ac:dyDescent="0.25">
      <c r="A85" s="197"/>
      <c r="B85" s="11">
        <v>43083</v>
      </c>
      <c r="C85" s="12">
        <v>0.78125</v>
      </c>
      <c r="D85" s="13"/>
      <c r="E85" s="13">
        <v>1</v>
      </c>
      <c r="F85" s="14"/>
      <c r="G85" s="13">
        <v>4</v>
      </c>
      <c r="H85" s="13">
        <v>6</v>
      </c>
      <c r="I85" s="15" t="s">
        <v>39</v>
      </c>
    </row>
    <row r="86" spans="1:9" ht="16.5" hidden="1" x14ac:dyDescent="0.25">
      <c r="A86" s="197"/>
      <c r="B86" s="11">
        <v>43090</v>
      </c>
      <c r="C86" s="12">
        <v>0.73958333333333337</v>
      </c>
      <c r="D86" s="13">
        <v>1</v>
      </c>
      <c r="E86" s="13"/>
      <c r="F86" s="14"/>
      <c r="G86" s="13">
        <v>2</v>
      </c>
      <c r="H86" s="13">
        <v>1</v>
      </c>
      <c r="I86" s="15" t="s">
        <v>28</v>
      </c>
    </row>
    <row r="87" spans="1:9" ht="16.5" hidden="1" x14ac:dyDescent="0.25">
      <c r="A87" s="197"/>
      <c r="B87" s="11">
        <v>43104</v>
      </c>
      <c r="C87" s="12">
        <v>0.78125</v>
      </c>
      <c r="D87" s="13">
        <v>1</v>
      </c>
      <c r="E87" s="13"/>
      <c r="F87" s="14"/>
      <c r="G87" s="13">
        <v>4</v>
      </c>
      <c r="H87" s="13">
        <v>3</v>
      </c>
      <c r="I87" s="15" t="s">
        <v>35</v>
      </c>
    </row>
    <row r="88" spans="1:9" ht="16.5" hidden="1" x14ac:dyDescent="0.25">
      <c r="A88" s="197"/>
      <c r="B88" s="11">
        <v>43118</v>
      </c>
      <c r="C88" s="12">
        <v>0.73958333333333337</v>
      </c>
      <c r="D88" s="13">
        <v>1</v>
      </c>
      <c r="E88" s="13"/>
      <c r="F88" s="14"/>
      <c r="G88" s="13">
        <v>6</v>
      </c>
      <c r="H88" s="13">
        <v>3</v>
      </c>
      <c r="I88" s="15" t="s">
        <v>48</v>
      </c>
    </row>
    <row r="89" spans="1:9" ht="16.5" hidden="1" x14ac:dyDescent="0.25">
      <c r="A89" s="197"/>
      <c r="B89" s="11">
        <v>43125</v>
      </c>
      <c r="C89" s="12">
        <v>0.73958333333333337</v>
      </c>
      <c r="D89" s="13">
        <v>1</v>
      </c>
      <c r="E89" s="13"/>
      <c r="F89" s="14"/>
      <c r="G89" s="13">
        <v>7</v>
      </c>
      <c r="H89" s="13">
        <v>2</v>
      </c>
      <c r="I89" s="15" t="s">
        <v>40</v>
      </c>
    </row>
    <row r="90" spans="1:9" ht="16.5" hidden="1" x14ac:dyDescent="0.25">
      <c r="A90" s="197"/>
      <c r="B90" s="11">
        <v>43132</v>
      </c>
      <c r="C90" s="12">
        <v>0.69791666666666663</v>
      </c>
      <c r="D90" s="13">
        <v>1</v>
      </c>
      <c r="E90" s="13"/>
      <c r="F90" s="14"/>
      <c r="G90" s="13">
        <v>6</v>
      </c>
      <c r="H90" s="13">
        <v>5</v>
      </c>
      <c r="I90" s="15" t="s">
        <v>39</v>
      </c>
    </row>
    <row r="91" spans="1:9" ht="16.5" hidden="1" x14ac:dyDescent="0.25">
      <c r="A91" s="197"/>
      <c r="B91" s="11">
        <v>43139</v>
      </c>
      <c r="C91" s="12">
        <v>0.78125</v>
      </c>
      <c r="D91" s="13">
        <v>1</v>
      </c>
      <c r="E91" s="13"/>
      <c r="F91" s="14"/>
      <c r="G91" s="13">
        <v>6</v>
      </c>
      <c r="H91" s="13">
        <v>4</v>
      </c>
      <c r="I91" s="15" t="s">
        <v>28</v>
      </c>
    </row>
    <row r="92" spans="1:9" ht="16.5" hidden="1" x14ac:dyDescent="0.25">
      <c r="A92" s="197"/>
      <c r="B92" s="11">
        <v>43146</v>
      </c>
      <c r="C92" s="12">
        <v>0.69791666666666663</v>
      </c>
      <c r="D92" s="13"/>
      <c r="E92" s="13">
        <v>1</v>
      </c>
      <c r="F92" s="14"/>
      <c r="G92" s="13">
        <v>5</v>
      </c>
      <c r="H92" s="13">
        <v>6</v>
      </c>
      <c r="I92" s="15" t="s">
        <v>35</v>
      </c>
    </row>
    <row r="93" spans="1:9" ht="16.5" hidden="1" x14ac:dyDescent="0.25">
      <c r="A93" s="197"/>
      <c r="B93" s="11">
        <v>43153</v>
      </c>
      <c r="C93" s="12">
        <v>0.69791666666666663</v>
      </c>
      <c r="D93" s="13">
        <v>1</v>
      </c>
      <c r="E93" s="13"/>
      <c r="F93" s="14"/>
      <c r="G93" s="13">
        <v>8</v>
      </c>
      <c r="H93" s="13">
        <v>5</v>
      </c>
      <c r="I93" s="15" t="s">
        <v>48</v>
      </c>
    </row>
    <row r="94" spans="1:9" ht="17.25" hidden="1" thickBot="1" x14ac:dyDescent="0.3">
      <c r="A94" s="198"/>
      <c r="B94" s="16">
        <v>43160</v>
      </c>
      <c r="C94" s="17">
        <v>0.73958333333333337</v>
      </c>
      <c r="D94" s="18">
        <v>1</v>
      </c>
      <c r="E94" s="18"/>
      <c r="F94" s="19"/>
      <c r="G94" s="18">
        <v>6</v>
      </c>
      <c r="H94" s="18">
        <v>3</v>
      </c>
      <c r="I94" s="20" t="s">
        <v>40</v>
      </c>
    </row>
    <row r="95" spans="1:9" ht="21" thickBot="1" x14ac:dyDescent="0.3">
      <c r="A95" s="21" t="s">
        <v>41</v>
      </c>
      <c r="B95" s="22" t="s">
        <v>19</v>
      </c>
      <c r="C95" s="23" t="s">
        <v>30</v>
      </c>
      <c r="D95" s="24">
        <f>SUM(D72:D94)</f>
        <v>16</v>
      </c>
      <c r="E95" s="24">
        <f>SUM(E72:E94)</f>
        <v>6</v>
      </c>
      <c r="F95" s="24">
        <f>SUM(F72:F94)</f>
        <v>1</v>
      </c>
      <c r="G95" s="24">
        <f>SUM(G72:G94)</f>
        <v>121</v>
      </c>
      <c r="H95" s="24">
        <f>SUM(H72:H94)</f>
        <v>83</v>
      </c>
      <c r="I95" s="25">
        <f>SUM(D95)/SUM(E95+D95)</f>
        <v>0.72727272727272729</v>
      </c>
    </row>
    <row r="96" spans="1:9" ht="16.5" hidden="1" x14ac:dyDescent="0.25">
      <c r="A96" s="196" t="s">
        <v>42</v>
      </c>
      <c r="B96" s="7">
        <v>43356</v>
      </c>
      <c r="C96" s="8">
        <v>0.78125</v>
      </c>
      <c r="D96" s="9"/>
      <c r="E96" s="9">
        <v>1</v>
      </c>
      <c r="F96" s="26"/>
      <c r="G96" s="9">
        <v>4</v>
      </c>
      <c r="H96" s="9">
        <v>5</v>
      </c>
      <c r="I96" s="10" t="s">
        <v>45</v>
      </c>
    </row>
    <row r="97" spans="1:9" ht="16.5" hidden="1" x14ac:dyDescent="0.25">
      <c r="A97" s="197"/>
      <c r="B97" s="11">
        <v>43363</v>
      </c>
      <c r="C97" s="12">
        <v>0.73958333333333337</v>
      </c>
      <c r="D97" s="13"/>
      <c r="E97" s="13">
        <v>1</v>
      </c>
      <c r="F97" s="14"/>
      <c r="G97" s="13">
        <v>2</v>
      </c>
      <c r="H97" s="13">
        <v>9</v>
      </c>
      <c r="I97" s="15" t="s">
        <v>50</v>
      </c>
    </row>
    <row r="98" spans="1:9" ht="16.5" hidden="1" x14ac:dyDescent="0.25">
      <c r="A98" s="197"/>
      <c r="B98" s="11">
        <v>43370</v>
      </c>
      <c r="C98" s="12">
        <v>0.73958333333333337</v>
      </c>
      <c r="D98" s="13"/>
      <c r="E98" s="13">
        <v>1</v>
      </c>
      <c r="F98" s="14"/>
      <c r="G98" s="13">
        <v>2</v>
      </c>
      <c r="H98" s="13">
        <v>7</v>
      </c>
      <c r="I98" s="15" t="s">
        <v>44</v>
      </c>
    </row>
    <row r="99" spans="1:9" ht="16.5" hidden="1" x14ac:dyDescent="0.25">
      <c r="A99" s="197"/>
      <c r="B99" s="11">
        <v>43377</v>
      </c>
      <c r="C99" s="12">
        <v>0.69791666666666663</v>
      </c>
      <c r="D99" s="13">
        <v>1</v>
      </c>
      <c r="E99" s="13"/>
      <c r="F99" s="14"/>
      <c r="G99" s="13">
        <v>6</v>
      </c>
      <c r="H99" s="13">
        <v>3</v>
      </c>
      <c r="I99" s="15" t="s">
        <v>39</v>
      </c>
    </row>
    <row r="100" spans="1:9" ht="16.5" hidden="1" x14ac:dyDescent="0.25">
      <c r="A100" s="197"/>
      <c r="B100" s="11">
        <v>43384</v>
      </c>
      <c r="C100" s="12">
        <v>0.78125</v>
      </c>
      <c r="D100" s="13"/>
      <c r="E100" s="13">
        <v>1</v>
      </c>
      <c r="F100" s="14"/>
      <c r="G100" s="13">
        <v>1</v>
      </c>
      <c r="H100" s="13">
        <v>6</v>
      </c>
      <c r="I100" s="15" t="s">
        <v>43</v>
      </c>
    </row>
    <row r="101" spans="1:9" ht="16.5" hidden="1" x14ac:dyDescent="0.25">
      <c r="A101" s="197"/>
      <c r="B101" s="11">
        <v>43391</v>
      </c>
      <c r="C101" s="12">
        <v>0.69791666666666663</v>
      </c>
      <c r="D101" s="13">
        <v>1</v>
      </c>
      <c r="E101" s="13"/>
      <c r="F101" s="14"/>
      <c r="G101" s="13">
        <v>9</v>
      </c>
      <c r="H101" s="13">
        <v>5</v>
      </c>
      <c r="I101" s="15" t="s">
        <v>45</v>
      </c>
    </row>
    <row r="102" spans="1:9" ht="16.5" hidden="1" x14ac:dyDescent="0.25">
      <c r="A102" s="197"/>
      <c r="B102" s="11">
        <v>43398</v>
      </c>
      <c r="C102" s="12">
        <v>0.78125</v>
      </c>
      <c r="D102" s="13"/>
      <c r="E102" s="13">
        <v>1</v>
      </c>
      <c r="F102" s="14"/>
      <c r="G102" s="13">
        <v>5</v>
      </c>
      <c r="H102" s="13">
        <v>8</v>
      </c>
      <c r="I102" s="15" t="s">
        <v>50</v>
      </c>
    </row>
    <row r="103" spans="1:9" ht="16.5" hidden="1" x14ac:dyDescent="0.25">
      <c r="A103" s="197"/>
      <c r="B103" s="11">
        <v>43405</v>
      </c>
      <c r="C103" s="12">
        <v>0.78125</v>
      </c>
      <c r="D103" s="13"/>
      <c r="E103" s="13">
        <v>1</v>
      </c>
      <c r="F103" s="14"/>
      <c r="G103" s="13">
        <v>3</v>
      </c>
      <c r="H103" s="13">
        <v>7</v>
      </c>
      <c r="I103" s="15" t="s">
        <v>44</v>
      </c>
    </row>
    <row r="104" spans="1:9" ht="16.5" hidden="1" x14ac:dyDescent="0.25">
      <c r="A104" s="197"/>
      <c r="B104" s="11">
        <v>43412</v>
      </c>
      <c r="C104" s="12">
        <v>0.73958333333333337</v>
      </c>
      <c r="D104" s="13">
        <v>1</v>
      </c>
      <c r="E104" s="13"/>
      <c r="F104" s="14"/>
      <c r="G104" s="13">
        <v>5</v>
      </c>
      <c r="H104" s="13">
        <v>1</v>
      </c>
      <c r="I104" s="15" t="s">
        <v>39</v>
      </c>
    </row>
    <row r="105" spans="1:9" ht="16.5" hidden="1" x14ac:dyDescent="0.25">
      <c r="A105" s="197"/>
      <c r="B105" s="11">
        <v>43419</v>
      </c>
      <c r="C105" s="12">
        <v>0.69791666666666663</v>
      </c>
      <c r="D105" s="13"/>
      <c r="E105" s="13">
        <v>1</v>
      </c>
      <c r="F105" s="14"/>
      <c r="G105" s="13">
        <v>5</v>
      </c>
      <c r="H105" s="13">
        <v>8</v>
      </c>
      <c r="I105" s="15" t="s">
        <v>43</v>
      </c>
    </row>
    <row r="106" spans="1:9" ht="16.5" hidden="1" x14ac:dyDescent="0.25">
      <c r="A106" s="197"/>
      <c r="B106" s="11">
        <v>43426</v>
      </c>
      <c r="C106" s="12">
        <v>0.73958333333333337</v>
      </c>
      <c r="D106" s="13"/>
      <c r="E106" s="13">
        <v>1</v>
      </c>
      <c r="F106" s="14"/>
      <c r="G106" s="13">
        <v>5</v>
      </c>
      <c r="H106" s="13">
        <v>8</v>
      </c>
      <c r="I106" s="15" t="s">
        <v>45</v>
      </c>
    </row>
    <row r="107" spans="1:9" ht="16.5" hidden="1" x14ac:dyDescent="0.25">
      <c r="A107" s="197"/>
      <c r="B107" s="11">
        <v>43433</v>
      </c>
      <c r="C107" s="12">
        <v>0.69791666666666663</v>
      </c>
      <c r="D107" s="13"/>
      <c r="E107" s="13">
        <v>1</v>
      </c>
      <c r="F107" s="14"/>
      <c r="G107" s="13">
        <v>2</v>
      </c>
      <c r="H107" s="13">
        <v>5</v>
      </c>
      <c r="I107" s="15" t="s">
        <v>50</v>
      </c>
    </row>
    <row r="108" spans="1:9" ht="16.5" hidden="1" x14ac:dyDescent="0.25">
      <c r="A108" s="197"/>
      <c r="B108" s="11">
        <v>43440</v>
      </c>
      <c r="C108" s="12">
        <v>0.69791666666666663</v>
      </c>
      <c r="D108" s="13"/>
      <c r="E108" s="13">
        <v>1</v>
      </c>
      <c r="F108" s="14"/>
      <c r="G108" s="13">
        <v>4</v>
      </c>
      <c r="H108" s="13">
        <v>5</v>
      </c>
      <c r="I108" s="15" t="s">
        <v>44</v>
      </c>
    </row>
    <row r="109" spans="1:9" ht="16.5" hidden="1" x14ac:dyDescent="0.25">
      <c r="A109" s="197"/>
      <c r="B109" s="11">
        <v>43447</v>
      </c>
      <c r="C109" s="12">
        <v>0.78125</v>
      </c>
      <c r="D109" s="13"/>
      <c r="E109" s="13">
        <v>1</v>
      </c>
      <c r="F109" s="14"/>
      <c r="G109" s="13">
        <v>0</v>
      </c>
      <c r="H109" s="13">
        <v>1</v>
      </c>
      <c r="I109" s="15" t="s">
        <v>39</v>
      </c>
    </row>
    <row r="110" spans="1:9" ht="16.5" hidden="1" x14ac:dyDescent="0.25">
      <c r="A110" s="197"/>
      <c r="B110" s="11">
        <v>43454</v>
      </c>
      <c r="C110" s="12">
        <v>0.73958333333333337</v>
      </c>
      <c r="D110" s="13">
        <v>1</v>
      </c>
      <c r="E110" s="13"/>
      <c r="F110" s="14"/>
      <c r="G110" s="13">
        <v>8</v>
      </c>
      <c r="H110" s="13">
        <v>4</v>
      </c>
      <c r="I110" s="15" t="s">
        <v>43</v>
      </c>
    </row>
    <row r="111" spans="1:9" ht="16.5" hidden="1" x14ac:dyDescent="0.25">
      <c r="A111" s="197"/>
      <c r="B111" s="11">
        <v>43468</v>
      </c>
      <c r="C111" s="12">
        <v>0.78125</v>
      </c>
      <c r="D111" s="13">
        <v>1</v>
      </c>
      <c r="E111" s="13"/>
      <c r="F111" s="14"/>
      <c r="G111" s="13">
        <v>11</v>
      </c>
      <c r="H111" s="13">
        <v>5</v>
      </c>
      <c r="I111" s="15" t="s">
        <v>45</v>
      </c>
    </row>
    <row r="112" spans="1:9" ht="16.5" hidden="1" x14ac:dyDescent="0.25">
      <c r="A112" s="197"/>
      <c r="B112" s="11">
        <v>43475</v>
      </c>
      <c r="C112" s="12">
        <v>0.73958333333333337</v>
      </c>
      <c r="D112" s="13">
        <v>1</v>
      </c>
      <c r="E112" s="13"/>
      <c r="F112" s="14"/>
      <c r="G112" s="13">
        <v>6</v>
      </c>
      <c r="H112" s="13">
        <v>2</v>
      </c>
      <c r="I112" s="15" t="s">
        <v>50</v>
      </c>
    </row>
    <row r="113" spans="1:9" ht="16.5" hidden="1" x14ac:dyDescent="0.25">
      <c r="A113" s="197"/>
      <c r="B113" s="11">
        <v>43489</v>
      </c>
      <c r="C113" s="12">
        <v>0.73958333333333337</v>
      </c>
      <c r="D113" s="13">
        <v>1</v>
      </c>
      <c r="E113" s="13"/>
      <c r="F113" s="14"/>
      <c r="G113" s="13">
        <v>3</v>
      </c>
      <c r="H113" s="13">
        <v>2</v>
      </c>
      <c r="I113" s="15" t="s">
        <v>44</v>
      </c>
    </row>
    <row r="114" spans="1:9" ht="16.5" hidden="1" x14ac:dyDescent="0.25">
      <c r="A114" s="197"/>
      <c r="B114" s="11">
        <v>43496</v>
      </c>
      <c r="C114" s="12">
        <v>0.69791666666666663</v>
      </c>
      <c r="D114" s="13"/>
      <c r="E114" s="13">
        <v>1</v>
      </c>
      <c r="F114" s="14"/>
      <c r="G114" s="13">
        <v>2</v>
      </c>
      <c r="H114" s="13">
        <v>5</v>
      </c>
      <c r="I114" s="15" t="s">
        <v>39</v>
      </c>
    </row>
    <row r="115" spans="1:9" ht="16.5" hidden="1" x14ac:dyDescent="0.25">
      <c r="A115" s="197"/>
      <c r="B115" s="11">
        <v>43503</v>
      </c>
      <c r="C115" s="12">
        <v>0.78125</v>
      </c>
      <c r="D115" s="13">
        <v>1</v>
      </c>
      <c r="E115" s="13"/>
      <c r="F115" s="14"/>
      <c r="G115" s="13">
        <v>7</v>
      </c>
      <c r="H115" s="13">
        <v>5</v>
      </c>
      <c r="I115" s="15" t="s">
        <v>43</v>
      </c>
    </row>
    <row r="116" spans="1:9" ht="16.5" hidden="1" x14ac:dyDescent="0.25">
      <c r="A116" s="197"/>
      <c r="B116" s="11">
        <v>43510</v>
      </c>
      <c r="C116" s="12">
        <v>0.69791666666666663</v>
      </c>
      <c r="D116" s="13">
        <v>1</v>
      </c>
      <c r="E116" s="13"/>
      <c r="F116" s="14"/>
      <c r="G116" s="13">
        <v>10</v>
      </c>
      <c r="H116" s="13">
        <v>3</v>
      </c>
      <c r="I116" s="15" t="s">
        <v>45</v>
      </c>
    </row>
    <row r="117" spans="1:9" ht="16.5" hidden="1" x14ac:dyDescent="0.25">
      <c r="A117" s="197"/>
      <c r="B117" s="11">
        <v>43517</v>
      </c>
      <c r="C117" s="12">
        <v>0.69791666666666663</v>
      </c>
      <c r="D117" s="13"/>
      <c r="E117" s="13">
        <v>1</v>
      </c>
      <c r="F117" s="14"/>
      <c r="G117" s="13">
        <v>5</v>
      </c>
      <c r="H117" s="13">
        <v>7</v>
      </c>
      <c r="I117" s="15" t="s">
        <v>50</v>
      </c>
    </row>
    <row r="118" spans="1:9" ht="17.25" hidden="1" thickBot="1" x14ac:dyDescent="0.3">
      <c r="A118" s="198"/>
      <c r="B118" s="16">
        <v>43524</v>
      </c>
      <c r="C118" s="17">
        <v>0.73958333333333337</v>
      </c>
      <c r="D118" s="18">
        <v>1</v>
      </c>
      <c r="E118" s="18"/>
      <c r="F118" s="19"/>
      <c r="G118" s="18">
        <v>7</v>
      </c>
      <c r="H118" s="18">
        <v>5</v>
      </c>
      <c r="I118" s="20" t="s">
        <v>44</v>
      </c>
    </row>
    <row r="119" spans="1:9" ht="21" thickBot="1" x14ac:dyDescent="0.3">
      <c r="A119" s="21" t="s">
        <v>42</v>
      </c>
      <c r="B119" s="71" t="s">
        <v>19</v>
      </c>
      <c r="C119" s="72" t="s">
        <v>30</v>
      </c>
      <c r="D119" s="73">
        <f>SUM(D96:D118)</f>
        <v>10</v>
      </c>
      <c r="E119" s="73">
        <f>SUM(E96:E118)</f>
        <v>13</v>
      </c>
      <c r="F119" s="73">
        <f>SUM(F96:F118)</f>
        <v>0</v>
      </c>
      <c r="G119" s="73">
        <f>SUM(G96:G118)</f>
        <v>112</v>
      </c>
      <c r="H119" s="73">
        <f>SUM(H96:H118)</f>
        <v>116</v>
      </c>
      <c r="I119" s="74">
        <f>SUM(D119)/SUM(E119+D119)</f>
        <v>0.43478260869565216</v>
      </c>
    </row>
    <row r="120" spans="1:9" ht="16.5" hidden="1" customHeight="1" x14ac:dyDescent="0.25">
      <c r="A120" s="191" t="s">
        <v>46</v>
      </c>
      <c r="B120" s="76">
        <v>43720</v>
      </c>
      <c r="C120" s="8">
        <v>0.78125</v>
      </c>
      <c r="D120" s="9">
        <v>1</v>
      </c>
      <c r="E120" s="9"/>
      <c r="F120" s="26"/>
      <c r="G120" s="9">
        <v>11</v>
      </c>
      <c r="H120" s="9">
        <v>4</v>
      </c>
      <c r="I120" s="10" t="s">
        <v>45</v>
      </c>
    </row>
    <row r="121" spans="1:9" ht="16.5" hidden="1" customHeight="1" x14ac:dyDescent="0.25">
      <c r="A121" s="192"/>
      <c r="B121" s="77">
        <v>43727</v>
      </c>
      <c r="C121" s="12">
        <v>0.73958333333333337</v>
      </c>
      <c r="D121" s="13">
        <v>1</v>
      </c>
      <c r="E121" s="13"/>
      <c r="F121" s="14"/>
      <c r="G121" s="13">
        <v>6</v>
      </c>
      <c r="H121" s="13">
        <v>2</v>
      </c>
      <c r="I121" s="15" t="s">
        <v>50</v>
      </c>
    </row>
    <row r="122" spans="1:9" ht="16.5" hidden="1" customHeight="1" x14ac:dyDescent="0.25">
      <c r="A122" s="192"/>
      <c r="B122" s="77">
        <v>43734</v>
      </c>
      <c r="C122" s="12">
        <v>0.73958333333333337</v>
      </c>
      <c r="D122" s="13">
        <v>1</v>
      </c>
      <c r="E122" s="13"/>
      <c r="F122" s="14"/>
      <c r="G122" s="13">
        <v>6</v>
      </c>
      <c r="H122" s="13">
        <v>1</v>
      </c>
      <c r="I122" s="15" t="s">
        <v>44</v>
      </c>
    </row>
    <row r="123" spans="1:9" ht="16.5" hidden="1" customHeight="1" x14ac:dyDescent="0.25">
      <c r="A123" s="192"/>
      <c r="B123" s="77">
        <v>43741</v>
      </c>
      <c r="C123" s="12">
        <v>0.69791666666666663</v>
      </c>
      <c r="D123" s="13">
        <v>1</v>
      </c>
      <c r="E123" s="13"/>
      <c r="F123" s="14"/>
      <c r="G123" s="13">
        <v>9</v>
      </c>
      <c r="H123" s="13">
        <v>6</v>
      </c>
      <c r="I123" s="15" t="s">
        <v>39</v>
      </c>
    </row>
    <row r="124" spans="1:9" ht="16.5" hidden="1" customHeight="1" x14ac:dyDescent="0.25">
      <c r="A124" s="192"/>
      <c r="B124" s="77">
        <v>43748</v>
      </c>
      <c r="C124" s="12">
        <v>0.78125</v>
      </c>
      <c r="D124" s="13"/>
      <c r="E124" s="13">
        <v>1</v>
      </c>
      <c r="F124" s="14"/>
      <c r="G124" s="13">
        <v>6</v>
      </c>
      <c r="H124" s="13">
        <v>8</v>
      </c>
      <c r="I124" s="15" t="s">
        <v>43</v>
      </c>
    </row>
    <row r="125" spans="1:9" ht="16.5" hidden="1" customHeight="1" x14ac:dyDescent="0.25">
      <c r="A125" s="192"/>
      <c r="B125" s="77">
        <v>43755</v>
      </c>
      <c r="C125" s="12">
        <v>0.69791666666666663</v>
      </c>
      <c r="D125" s="13">
        <v>1</v>
      </c>
      <c r="E125" s="13"/>
      <c r="F125" s="14"/>
      <c r="G125" s="13">
        <v>10</v>
      </c>
      <c r="H125" s="13">
        <v>3</v>
      </c>
      <c r="I125" s="15" t="s">
        <v>45</v>
      </c>
    </row>
    <row r="126" spans="1:9" ht="16.5" hidden="1" customHeight="1" x14ac:dyDescent="0.25">
      <c r="A126" s="192"/>
      <c r="B126" s="77">
        <v>43762</v>
      </c>
      <c r="C126" s="12">
        <v>0.78125</v>
      </c>
      <c r="D126" s="13"/>
      <c r="E126" s="13"/>
      <c r="F126" s="13">
        <v>1</v>
      </c>
      <c r="G126" s="13">
        <v>4</v>
      </c>
      <c r="H126" s="13">
        <v>4</v>
      </c>
      <c r="I126" s="15" t="s">
        <v>50</v>
      </c>
    </row>
    <row r="127" spans="1:9" ht="16.5" hidden="1" customHeight="1" x14ac:dyDescent="0.25">
      <c r="A127" s="192"/>
      <c r="B127" s="77">
        <v>43769</v>
      </c>
      <c r="C127" s="12">
        <v>0.78125</v>
      </c>
      <c r="D127" s="13">
        <v>1</v>
      </c>
      <c r="E127" s="13"/>
      <c r="F127" s="14"/>
      <c r="G127" s="13">
        <v>4</v>
      </c>
      <c r="H127" s="13">
        <v>2</v>
      </c>
      <c r="I127" s="15" t="s">
        <v>44</v>
      </c>
    </row>
    <row r="128" spans="1:9" ht="16.5" hidden="1" customHeight="1" x14ac:dyDescent="0.25">
      <c r="A128" s="192"/>
      <c r="B128" s="77">
        <v>43776</v>
      </c>
      <c r="C128" s="12">
        <v>0.73958333333333337</v>
      </c>
      <c r="D128" s="13"/>
      <c r="E128" s="13">
        <v>1</v>
      </c>
      <c r="F128" s="14"/>
      <c r="G128" s="13">
        <v>6</v>
      </c>
      <c r="H128" s="13">
        <v>7</v>
      </c>
      <c r="I128" s="15" t="s">
        <v>39</v>
      </c>
    </row>
    <row r="129" spans="1:9" ht="17.25" hidden="1" customHeight="1" x14ac:dyDescent="0.25">
      <c r="A129" s="192"/>
      <c r="B129" s="77">
        <v>43783</v>
      </c>
      <c r="C129" s="12">
        <v>0.69791666666666663</v>
      </c>
      <c r="D129" s="13"/>
      <c r="E129" s="13">
        <v>1</v>
      </c>
      <c r="F129" s="14"/>
      <c r="G129" s="13">
        <v>4</v>
      </c>
      <c r="H129" s="13">
        <v>5</v>
      </c>
      <c r="I129" s="15" t="s">
        <v>43</v>
      </c>
    </row>
    <row r="130" spans="1:9" ht="16.5" hidden="1" x14ac:dyDescent="0.25">
      <c r="A130" s="192"/>
      <c r="B130" s="77">
        <v>43790</v>
      </c>
      <c r="C130" s="12">
        <v>0.73958333333333337</v>
      </c>
      <c r="D130" s="13">
        <v>1</v>
      </c>
      <c r="E130" s="13"/>
      <c r="F130" s="14"/>
      <c r="G130" s="13">
        <v>6</v>
      </c>
      <c r="H130" s="13">
        <v>5</v>
      </c>
      <c r="I130" s="15" t="s">
        <v>45</v>
      </c>
    </row>
    <row r="131" spans="1:9" ht="16.5" hidden="1" x14ac:dyDescent="0.25">
      <c r="A131" s="192"/>
      <c r="B131" s="77">
        <v>43797</v>
      </c>
      <c r="C131" s="12">
        <v>0.69791666666666663</v>
      </c>
      <c r="D131" s="13">
        <v>1</v>
      </c>
      <c r="E131" s="13"/>
      <c r="F131" s="14"/>
      <c r="G131" s="13">
        <v>4</v>
      </c>
      <c r="H131" s="13">
        <v>3</v>
      </c>
      <c r="I131" s="15" t="s">
        <v>50</v>
      </c>
    </row>
    <row r="132" spans="1:9" ht="16.5" hidden="1" x14ac:dyDescent="0.25">
      <c r="A132" s="192"/>
      <c r="B132" s="77" t="s">
        <v>64</v>
      </c>
      <c r="C132" s="12">
        <v>0.69791666666666663</v>
      </c>
      <c r="D132" s="13">
        <v>1</v>
      </c>
      <c r="E132" s="13"/>
      <c r="F132" s="14"/>
      <c r="G132" s="13">
        <v>9</v>
      </c>
      <c r="H132" s="13">
        <v>4</v>
      </c>
      <c r="I132" s="15" t="s">
        <v>44</v>
      </c>
    </row>
    <row r="133" spans="1:9" ht="16.5" hidden="1" x14ac:dyDescent="0.25">
      <c r="A133" s="192"/>
      <c r="B133" s="77">
        <v>43811</v>
      </c>
      <c r="C133" s="12">
        <v>0.78125</v>
      </c>
      <c r="D133" s="13">
        <v>1</v>
      </c>
      <c r="E133" s="13"/>
      <c r="F133" s="14"/>
      <c r="G133" s="13">
        <v>12</v>
      </c>
      <c r="H133" s="13">
        <v>2</v>
      </c>
      <c r="I133" s="15" t="s">
        <v>39</v>
      </c>
    </row>
    <row r="134" spans="1:9" ht="16.5" hidden="1" x14ac:dyDescent="0.25">
      <c r="A134" s="192"/>
      <c r="B134" s="77">
        <v>43818</v>
      </c>
      <c r="C134" s="12">
        <v>0.73958333333333337</v>
      </c>
      <c r="D134" s="13"/>
      <c r="E134" s="13">
        <v>1</v>
      </c>
      <c r="F134" s="14"/>
      <c r="G134" s="13">
        <v>4</v>
      </c>
      <c r="H134" s="13">
        <v>7</v>
      </c>
      <c r="I134" s="15" t="s">
        <v>43</v>
      </c>
    </row>
    <row r="135" spans="1:9" ht="16.5" hidden="1" x14ac:dyDescent="0.25">
      <c r="A135" s="192"/>
      <c r="B135" s="77">
        <v>43832</v>
      </c>
      <c r="C135" s="12">
        <v>0.78125</v>
      </c>
      <c r="D135" s="13">
        <v>1</v>
      </c>
      <c r="E135" s="13"/>
      <c r="F135" s="14"/>
      <c r="G135" s="13">
        <v>7</v>
      </c>
      <c r="H135" s="13">
        <v>3</v>
      </c>
      <c r="I135" s="15" t="s">
        <v>45</v>
      </c>
    </row>
    <row r="136" spans="1:9" ht="16.5" hidden="1" x14ac:dyDescent="0.25">
      <c r="A136" s="192"/>
      <c r="B136" s="77">
        <v>43839</v>
      </c>
      <c r="C136" s="12">
        <v>0.73958333333333337</v>
      </c>
      <c r="D136" s="13">
        <v>1</v>
      </c>
      <c r="E136" s="13"/>
      <c r="F136" s="14"/>
      <c r="G136" s="13">
        <v>4</v>
      </c>
      <c r="H136" s="13">
        <v>3</v>
      </c>
      <c r="I136" s="15" t="s">
        <v>50</v>
      </c>
    </row>
    <row r="137" spans="1:9" ht="16.5" hidden="1" x14ac:dyDescent="0.25">
      <c r="A137" s="192"/>
      <c r="B137" s="77">
        <v>43853</v>
      </c>
      <c r="C137" s="12">
        <v>0.73958333333333337</v>
      </c>
      <c r="D137" s="13">
        <v>1</v>
      </c>
      <c r="E137" s="13"/>
      <c r="F137" s="14"/>
      <c r="G137" s="13">
        <v>9</v>
      </c>
      <c r="H137" s="13">
        <v>4</v>
      </c>
      <c r="I137" s="15" t="s">
        <v>44</v>
      </c>
    </row>
    <row r="138" spans="1:9" ht="16.5" hidden="1" x14ac:dyDescent="0.25">
      <c r="A138" s="192"/>
      <c r="B138" s="77">
        <v>43860</v>
      </c>
      <c r="C138" s="12">
        <v>0.69791666666666663</v>
      </c>
      <c r="D138" s="13">
        <v>1</v>
      </c>
      <c r="E138" s="13"/>
      <c r="F138" s="14"/>
      <c r="G138" s="13">
        <v>6</v>
      </c>
      <c r="H138" s="13">
        <v>2</v>
      </c>
      <c r="I138" s="15" t="s">
        <v>39</v>
      </c>
    </row>
    <row r="139" spans="1:9" ht="16.5" hidden="1" x14ac:dyDescent="0.25">
      <c r="A139" s="192"/>
      <c r="B139" s="77">
        <v>43867</v>
      </c>
      <c r="C139" s="12">
        <v>0.78125</v>
      </c>
      <c r="D139" s="13"/>
      <c r="E139" s="13"/>
      <c r="F139" s="13">
        <v>1</v>
      </c>
      <c r="G139" s="13">
        <v>3</v>
      </c>
      <c r="H139" s="13">
        <v>3</v>
      </c>
      <c r="I139" s="15" t="s">
        <v>43</v>
      </c>
    </row>
    <row r="140" spans="1:9" ht="16.5" hidden="1" x14ac:dyDescent="0.25">
      <c r="A140" s="192"/>
      <c r="B140" s="77">
        <v>43874</v>
      </c>
      <c r="C140" s="12">
        <v>0.69791666666666663</v>
      </c>
      <c r="D140" s="13"/>
      <c r="E140" s="13"/>
      <c r="F140" s="13">
        <v>1</v>
      </c>
      <c r="G140" s="13">
        <v>3</v>
      </c>
      <c r="H140" s="13">
        <v>3</v>
      </c>
      <c r="I140" s="15" t="s">
        <v>45</v>
      </c>
    </row>
    <row r="141" spans="1:9" ht="16.5" hidden="1" x14ac:dyDescent="0.25">
      <c r="A141" s="192"/>
      <c r="B141" s="77">
        <v>43881</v>
      </c>
      <c r="C141" s="12">
        <v>0.69791666666666663</v>
      </c>
      <c r="D141" s="13">
        <v>1</v>
      </c>
      <c r="E141" s="13"/>
      <c r="F141" s="14"/>
      <c r="G141" s="13">
        <v>10</v>
      </c>
      <c r="H141" s="13">
        <v>5</v>
      </c>
      <c r="I141" s="15" t="s">
        <v>50</v>
      </c>
    </row>
    <row r="142" spans="1:9" ht="17.25" hidden="1" thickBot="1" x14ac:dyDescent="0.3">
      <c r="A142" s="193"/>
      <c r="B142" s="78">
        <v>43888</v>
      </c>
      <c r="C142" s="17">
        <v>0.73958333333333337</v>
      </c>
      <c r="D142" s="18">
        <v>1</v>
      </c>
      <c r="E142" s="18"/>
      <c r="F142" s="19"/>
      <c r="G142" s="18">
        <v>5</v>
      </c>
      <c r="H142" s="18">
        <v>4</v>
      </c>
      <c r="I142" s="20" t="s">
        <v>44</v>
      </c>
    </row>
    <row r="143" spans="1:9" ht="21" thickBot="1" x14ac:dyDescent="0.3">
      <c r="A143" s="21" t="s">
        <v>46</v>
      </c>
      <c r="B143" s="22" t="s">
        <v>19</v>
      </c>
      <c r="C143" s="23" t="s">
        <v>30</v>
      </c>
      <c r="D143" s="24">
        <f>SUM(D120:D142)</f>
        <v>16</v>
      </c>
      <c r="E143" s="24">
        <f>SUM(E120:E142)</f>
        <v>4</v>
      </c>
      <c r="F143" s="24">
        <f>SUM(F120:F142)</f>
        <v>3</v>
      </c>
      <c r="G143" s="24">
        <f>SUM(G120:G142)</f>
        <v>148</v>
      </c>
      <c r="H143" s="24">
        <f>SUM(H120:H142)</f>
        <v>90</v>
      </c>
      <c r="I143" s="25">
        <f>SUM(D143)/SUM(E143+D143)</f>
        <v>0.8</v>
      </c>
    </row>
    <row r="144" spans="1:9" ht="21" thickBot="1" x14ac:dyDescent="0.3">
      <c r="A144" s="38"/>
      <c r="B144" s="39"/>
      <c r="C144" s="40"/>
      <c r="D144" s="41" t="s">
        <v>0</v>
      </c>
      <c r="E144" s="41" t="s">
        <v>1</v>
      </c>
      <c r="F144" s="41" t="s">
        <v>2</v>
      </c>
      <c r="G144" s="41" t="s">
        <v>3</v>
      </c>
      <c r="H144" s="41" t="s">
        <v>4</v>
      </c>
      <c r="I144" s="42" t="s">
        <v>16</v>
      </c>
    </row>
    <row r="145" spans="1:9" ht="20.25" x14ac:dyDescent="0.25">
      <c r="A145" s="179" t="s">
        <v>5</v>
      </c>
      <c r="B145" s="181" t="s">
        <v>51</v>
      </c>
      <c r="C145" s="43" t="s">
        <v>30</v>
      </c>
      <c r="D145" s="44">
        <f>SUM(D143+D119+D95+D71+D48+D25)</f>
        <v>78</v>
      </c>
      <c r="E145" s="44">
        <f>SUM(E143+E119+E95+E71+E48+E25)</f>
        <v>50</v>
      </c>
      <c r="F145" s="44">
        <f>SUM(F143+F119+F95+F71+F48+F25)</f>
        <v>8</v>
      </c>
      <c r="G145" s="44">
        <f>SUM(G143+G119+G95+G71+G48+G25)</f>
        <v>668</v>
      </c>
      <c r="H145" s="44">
        <f>SUM(H143+H119+H95+H71+H48+H25)</f>
        <v>537</v>
      </c>
      <c r="I145" s="45">
        <f>SUM(D145)/SUM(E145+D145)</f>
        <v>0.609375</v>
      </c>
    </row>
    <row r="146" spans="1:9" ht="21" thickBot="1" x14ac:dyDescent="0.3">
      <c r="A146" s="194"/>
      <c r="B146" s="195"/>
      <c r="C146" s="46" t="s">
        <v>49</v>
      </c>
      <c r="D146" s="47">
        <f>SUM(D145/6)</f>
        <v>13</v>
      </c>
      <c r="E146" s="47">
        <f>SUM(E145/6)</f>
        <v>8.3333333333333339</v>
      </c>
      <c r="F146" s="47">
        <f>SUM(F145/6)</f>
        <v>1.3333333333333333</v>
      </c>
      <c r="G146" s="47">
        <f>SUM(G145/6)</f>
        <v>111.33333333333333</v>
      </c>
      <c r="H146" s="47">
        <f>SUM(H145/6)</f>
        <v>89.5</v>
      </c>
      <c r="I146" s="48">
        <f>SUM(D146)/SUM(E146+D146)</f>
        <v>0.60937499999999989</v>
      </c>
    </row>
  </sheetData>
  <autoFilter ref="A1:I146" xr:uid="{00000000-0009-0000-0000-000006000000}"/>
  <mergeCells count="8">
    <mergeCell ref="A145:A146"/>
    <mergeCell ref="B145:B146"/>
    <mergeCell ref="A2:A24"/>
    <mergeCell ref="A26:A47"/>
    <mergeCell ref="A49:A70"/>
    <mergeCell ref="A72:A94"/>
    <mergeCell ref="A96:A118"/>
    <mergeCell ref="A120:A14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0B35C-7FEA-4909-B154-E39C78BFCDBA}">
  <dimension ref="A1:I37"/>
  <sheetViews>
    <sheetView topLeftCell="A9" workbookViewId="0">
      <selection activeCell="L30" sqref="L30"/>
    </sheetView>
  </sheetViews>
  <sheetFormatPr defaultRowHeight="15" x14ac:dyDescent="0.25"/>
  <cols>
    <col min="1" max="1" width="18.42578125" customWidth="1"/>
    <col min="2" max="2" width="22.7109375" customWidth="1"/>
    <col min="3" max="3" width="12.5703125" bestFit="1" customWidth="1"/>
    <col min="4" max="4" width="11.140625" bestFit="1" customWidth="1"/>
    <col min="9" max="9" width="18.28515625" bestFit="1" customWidth="1"/>
  </cols>
  <sheetData>
    <row r="1" spans="1:9" ht="21" thickBot="1" x14ac:dyDescent="0.3">
      <c r="A1" s="146" t="s">
        <v>19</v>
      </c>
      <c r="B1" s="145" t="s">
        <v>20</v>
      </c>
      <c r="C1" s="3" t="s">
        <v>21</v>
      </c>
      <c r="D1" s="239" t="s">
        <v>0</v>
      </c>
      <c r="E1" s="239" t="s">
        <v>22</v>
      </c>
      <c r="F1" s="239" t="s">
        <v>2</v>
      </c>
      <c r="G1" s="239" t="s">
        <v>3</v>
      </c>
      <c r="H1" s="240" t="s">
        <v>4</v>
      </c>
      <c r="I1" s="241" t="s">
        <v>23</v>
      </c>
    </row>
    <row r="2" spans="1:9" ht="16.5" customHeight="1" x14ac:dyDescent="0.25">
      <c r="A2" s="197" t="s">
        <v>89</v>
      </c>
      <c r="B2" s="79">
        <v>45547</v>
      </c>
      <c r="C2" s="237">
        <v>0.73958333333333337</v>
      </c>
      <c r="D2" s="133"/>
      <c r="E2" s="133">
        <v>1</v>
      </c>
      <c r="F2" s="26"/>
      <c r="G2" s="133">
        <v>3</v>
      </c>
      <c r="H2" s="133">
        <v>9</v>
      </c>
      <c r="I2" s="10" t="s">
        <v>90</v>
      </c>
    </row>
    <row r="3" spans="1:9" ht="16.5" customHeight="1" x14ac:dyDescent="0.25">
      <c r="A3" s="197"/>
      <c r="B3" s="80">
        <v>45554</v>
      </c>
      <c r="C3" s="225">
        <v>0.78125</v>
      </c>
      <c r="D3" s="130"/>
      <c r="E3" s="130">
        <v>1</v>
      </c>
      <c r="F3" s="14"/>
      <c r="G3" s="130">
        <v>4</v>
      </c>
      <c r="H3" s="130">
        <v>6</v>
      </c>
      <c r="I3" s="15" t="s">
        <v>82</v>
      </c>
    </row>
    <row r="4" spans="1:9" ht="16.5" customHeight="1" x14ac:dyDescent="0.25">
      <c r="A4" s="197"/>
      <c r="B4" s="80">
        <v>45561</v>
      </c>
      <c r="C4" s="225">
        <v>0.78125</v>
      </c>
      <c r="D4" s="130"/>
      <c r="E4" s="130">
        <v>1</v>
      </c>
      <c r="F4" s="14"/>
      <c r="G4" s="130">
        <v>4</v>
      </c>
      <c r="H4" s="130">
        <v>6</v>
      </c>
      <c r="I4" s="15" t="s">
        <v>92</v>
      </c>
    </row>
    <row r="5" spans="1:9" ht="16.5" customHeight="1" x14ac:dyDescent="0.25">
      <c r="A5" s="197"/>
      <c r="B5" s="80">
        <v>45568</v>
      </c>
      <c r="C5" s="225">
        <v>0.73958333333333337</v>
      </c>
      <c r="D5" s="130"/>
      <c r="E5" s="130">
        <v>1</v>
      </c>
      <c r="F5" s="14"/>
      <c r="G5" s="130">
        <v>5</v>
      </c>
      <c r="H5" s="130">
        <v>11</v>
      </c>
      <c r="I5" s="15" t="s">
        <v>58</v>
      </c>
    </row>
    <row r="6" spans="1:9" ht="16.5" customHeight="1" x14ac:dyDescent="0.25">
      <c r="A6" s="197"/>
      <c r="B6" s="80">
        <v>45575</v>
      </c>
      <c r="C6" s="225">
        <v>0.69791666666666663</v>
      </c>
      <c r="D6" s="130"/>
      <c r="E6" s="130">
        <v>1</v>
      </c>
      <c r="F6" s="14"/>
      <c r="G6" s="130">
        <v>2</v>
      </c>
      <c r="H6" s="130">
        <v>4</v>
      </c>
      <c r="I6" s="15" t="s">
        <v>72</v>
      </c>
    </row>
    <row r="7" spans="1:9" ht="16.5" customHeight="1" x14ac:dyDescent="0.25">
      <c r="A7" s="197"/>
      <c r="B7" s="80">
        <v>45582</v>
      </c>
      <c r="C7" s="225">
        <v>0.78125</v>
      </c>
      <c r="D7" s="130"/>
      <c r="E7" s="130">
        <v>1</v>
      </c>
      <c r="F7" s="13"/>
      <c r="G7" s="130">
        <v>5</v>
      </c>
      <c r="H7" s="130">
        <v>9</v>
      </c>
      <c r="I7" s="15" t="s">
        <v>90</v>
      </c>
    </row>
    <row r="8" spans="1:9" ht="16.5" customHeight="1" x14ac:dyDescent="0.25">
      <c r="A8" s="197"/>
      <c r="B8" s="80">
        <v>45589</v>
      </c>
      <c r="C8" s="225">
        <v>0.69791666666666663</v>
      </c>
      <c r="D8" s="130"/>
      <c r="E8" s="130">
        <v>1</v>
      </c>
      <c r="F8" s="14"/>
      <c r="G8" s="130">
        <v>5</v>
      </c>
      <c r="H8" s="130">
        <v>7</v>
      </c>
      <c r="I8" s="15" t="s">
        <v>82</v>
      </c>
    </row>
    <row r="9" spans="1:9" ht="16.5" customHeight="1" x14ac:dyDescent="0.25">
      <c r="A9" s="197"/>
      <c r="B9" s="80">
        <v>45596</v>
      </c>
      <c r="C9" s="225">
        <v>0.73958333333333337</v>
      </c>
      <c r="D9" s="130"/>
      <c r="E9" s="130">
        <v>1</v>
      </c>
      <c r="F9" s="14"/>
      <c r="G9" s="130">
        <v>0</v>
      </c>
      <c r="H9" s="130">
        <v>2</v>
      </c>
      <c r="I9" s="15" t="s">
        <v>92</v>
      </c>
    </row>
    <row r="10" spans="1:9" ht="16.5" customHeight="1" x14ac:dyDescent="0.25">
      <c r="A10" s="197"/>
      <c r="B10" s="80">
        <v>45603</v>
      </c>
      <c r="C10" s="225">
        <v>0.73958333333333337</v>
      </c>
      <c r="D10" s="130"/>
      <c r="E10" s="130">
        <v>1</v>
      </c>
      <c r="F10" s="14"/>
      <c r="G10" s="130">
        <v>3</v>
      </c>
      <c r="H10" s="130">
        <v>7</v>
      </c>
      <c r="I10" s="15" t="s">
        <v>58</v>
      </c>
    </row>
    <row r="11" spans="1:9" ht="16.5" customHeight="1" x14ac:dyDescent="0.25">
      <c r="A11" s="197"/>
      <c r="B11" s="80">
        <v>45610</v>
      </c>
      <c r="C11" s="225">
        <v>0.78125</v>
      </c>
      <c r="D11" s="130"/>
      <c r="E11" s="130">
        <v>1</v>
      </c>
      <c r="F11" s="14"/>
      <c r="G11" s="130">
        <v>4</v>
      </c>
      <c r="H11" s="130">
        <v>6</v>
      </c>
      <c r="I11" s="15" t="s">
        <v>72</v>
      </c>
    </row>
    <row r="12" spans="1:9" ht="16.5" customHeight="1" x14ac:dyDescent="0.25">
      <c r="A12" s="197"/>
      <c r="B12" s="80">
        <v>45617</v>
      </c>
      <c r="C12" s="225">
        <v>0.69791666666666663</v>
      </c>
      <c r="D12" s="130"/>
      <c r="E12" s="130"/>
      <c r="F12" s="238">
        <v>1</v>
      </c>
      <c r="G12" s="130">
        <v>6</v>
      </c>
      <c r="H12" s="130">
        <v>6</v>
      </c>
      <c r="I12" s="15" t="s">
        <v>90</v>
      </c>
    </row>
    <row r="13" spans="1:9" ht="16.5" customHeight="1" x14ac:dyDescent="0.25">
      <c r="A13" s="197"/>
      <c r="B13" s="80">
        <v>45624</v>
      </c>
      <c r="C13" s="225">
        <v>0.73958333333333337</v>
      </c>
      <c r="D13" s="130"/>
      <c r="E13" s="130">
        <v>1</v>
      </c>
      <c r="F13" s="14"/>
      <c r="G13" s="130">
        <v>4</v>
      </c>
      <c r="H13" s="130">
        <v>5</v>
      </c>
      <c r="I13" s="15" t="s">
        <v>82</v>
      </c>
    </row>
    <row r="14" spans="1:9" ht="16.5" customHeight="1" x14ac:dyDescent="0.25">
      <c r="A14" s="197"/>
      <c r="B14" s="80">
        <v>45631</v>
      </c>
      <c r="C14" s="225">
        <v>0.78125</v>
      </c>
      <c r="D14" s="130">
        <v>1</v>
      </c>
      <c r="E14" s="130"/>
      <c r="F14" s="14"/>
      <c r="G14" s="130">
        <v>8</v>
      </c>
      <c r="H14" s="130">
        <v>1</v>
      </c>
      <c r="I14" s="15" t="s">
        <v>92</v>
      </c>
    </row>
    <row r="15" spans="1:9" ht="16.5" customHeight="1" x14ac:dyDescent="0.25">
      <c r="A15" s="197"/>
      <c r="B15" s="80">
        <v>45638</v>
      </c>
      <c r="C15" s="225">
        <v>0.78125</v>
      </c>
      <c r="D15" s="130"/>
      <c r="E15" s="130">
        <v>1</v>
      </c>
      <c r="F15" s="14"/>
      <c r="G15" s="130">
        <v>1</v>
      </c>
      <c r="H15" s="130">
        <v>6</v>
      </c>
      <c r="I15" s="15" t="s">
        <v>58</v>
      </c>
    </row>
    <row r="16" spans="1:9" ht="16.5" customHeight="1" x14ac:dyDescent="0.25">
      <c r="A16" s="197"/>
      <c r="B16" s="80">
        <v>45645</v>
      </c>
      <c r="C16" s="225">
        <v>0.69791666666666663</v>
      </c>
      <c r="D16" s="130"/>
      <c r="E16" s="130">
        <v>1</v>
      </c>
      <c r="F16" s="14"/>
      <c r="G16" s="130">
        <v>2</v>
      </c>
      <c r="H16" s="130">
        <v>5</v>
      </c>
      <c r="I16" s="15" t="s">
        <v>72</v>
      </c>
    </row>
    <row r="17" spans="1:9" ht="16.5" customHeight="1" x14ac:dyDescent="0.25">
      <c r="A17" s="197"/>
      <c r="B17" s="80">
        <v>45666</v>
      </c>
      <c r="C17" s="225">
        <v>0.73958333333333337</v>
      </c>
      <c r="D17" s="130"/>
      <c r="E17" s="130">
        <v>1</v>
      </c>
      <c r="F17" s="14"/>
      <c r="G17" s="130">
        <v>1</v>
      </c>
      <c r="H17" s="130">
        <v>4</v>
      </c>
      <c r="I17" s="15" t="s">
        <v>90</v>
      </c>
    </row>
    <row r="18" spans="1:9" ht="16.5" customHeight="1" x14ac:dyDescent="0.25">
      <c r="A18" s="197"/>
      <c r="B18" s="80">
        <v>45673</v>
      </c>
      <c r="C18" s="225">
        <v>0.78125</v>
      </c>
      <c r="D18" s="130">
        <v>1</v>
      </c>
      <c r="E18" s="130"/>
      <c r="F18" s="13"/>
      <c r="G18" s="130">
        <v>7</v>
      </c>
      <c r="H18" s="130">
        <v>5</v>
      </c>
      <c r="I18" s="15" t="s">
        <v>82</v>
      </c>
    </row>
    <row r="19" spans="1:9" ht="16.5" customHeight="1" x14ac:dyDescent="0.25">
      <c r="A19" s="197"/>
      <c r="B19" s="80">
        <v>45680</v>
      </c>
      <c r="C19" s="225">
        <v>0.69791666666666663</v>
      </c>
      <c r="D19" s="130">
        <v>1</v>
      </c>
      <c r="E19" s="130"/>
      <c r="F19" s="14"/>
      <c r="G19" s="130">
        <v>6</v>
      </c>
      <c r="H19" s="130">
        <v>2</v>
      </c>
      <c r="I19" s="15" t="s">
        <v>92</v>
      </c>
    </row>
    <row r="20" spans="1:9" ht="16.5" customHeight="1" x14ac:dyDescent="0.25">
      <c r="A20" s="197"/>
      <c r="B20" s="80">
        <v>45687</v>
      </c>
      <c r="C20" s="225">
        <v>0.69791666666666663</v>
      </c>
      <c r="D20" s="130"/>
      <c r="E20" s="130">
        <v>1</v>
      </c>
      <c r="F20" s="14"/>
      <c r="G20" s="130">
        <v>0</v>
      </c>
      <c r="H20" s="130">
        <v>6</v>
      </c>
      <c r="I20" s="15" t="s">
        <v>58</v>
      </c>
    </row>
    <row r="21" spans="1:9" ht="16.5" customHeight="1" x14ac:dyDescent="0.25">
      <c r="A21" s="197"/>
      <c r="B21" s="80">
        <v>45694</v>
      </c>
      <c r="C21" s="225">
        <v>0.73958333333333337</v>
      </c>
      <c r="D21" s="130"/>
      <c r="E21" s="130">
        <v>1</v>
      </c>
      <c r="F21" s="13"/>
      <c r="G21" s="130">
        <v>2</v>
      </c>
      <c r="H21" s="130">
        <v>5</v>
      </c>
      <c r="I21" s="15" t="s">
        <v>72</v>
      </c>
    </row>
    <row r="22" spans="1:9" ht="16.5" customHeight="1" x14ac:dyDescent="0.25">
      <c r="A22" s="197"/>
      <c r="B22" s="80">
        <v>45701</v>
      </c>
      <c r="C22" s="225">
        <v>0.78125</v>
      </c>
      <c r="D22" s="130"/>
      <c r="E22" s="130">
        <v>1</v>
      </c>
      <c r="F22" s="13"/>
      <c r="G22" s="130">
        <v>2</v>
      </c>
      <c r="H22" s="130">
        <v>8</v>
      </c>
      <c r="I22" s="15" t="s">
        <v>90</v>
      </c>
    </row>
    <row r="23" spans="1:9" ht="16.5" customHeight="1" x14ac:dyDescent="0.25">
      <c r="A23" s="197"/>
      <c r="B23" s="80">
        <v>45708</v>
      </c>
      <c r="C23" s="225">
        <v>0.73958333333333337</v>
      </c>
      <c r="D23" s="130">
        <v>1</v>
      </c>
      <c r="E23" s="130"/>
      <c r="F23" s="14"/>
      <c r="G23" s="130">
        <v>8</v>
      </c>
      <c r="H23" s="130">
        <v>1</v>
      </c>
      <c r="I23" s="15" t="s">
        <v>82</v>
      </c>
    </row>
    <row r="24" spans="1:9" ht="16.5" customHeight="1" thickBot="1" x14ac:dyDescent="0.3">
      <c r="A24" s="242"/>
      <c r="B24" s="83">
        <v>45715</v>
      </c>
      <c r="C24" s="243">
        <v>0.78125</v>
      </c>
      <c r="D24" s="136"/>
      <c r="E24" s="136">
        <v>1</v>
      </c>
      <c r="F24" s="129"/>
      <c r="G24" s="136">
        <v>7</v>
      </c>
      <c r="H24" s="136">
        <v>8</v>
      </c>
      <c r="I24" s="29" t="s">
        <v>92</v>
      </c>
    </row>
    <row r="25" spans="1:9" ht="21" thickBot="1" x14ac:dyDescent="0.3">
      <c r="A25" s="88" t="s">
        <v>89</v>
      </c>
      <c r="B25" s="89" t="s">
        <v>19</v>
      </c>
      <c r="C25" s="23" t="s">
        <v>30</v>
      </c>
      <c r="D25" s="24">
        <f>SUM(D2:D24)</f>
        <v>4</v>
      </c>
      <c r="E25" s="24">
        <f>SUM(E2:E24)</f>
        <v>18</v>
      </c>
      <c r="F25" s="24">
        <f>SUM(F2:F24)</f>
        <v>1</v>
      </c>
      <c r="G25" s="24">
        <f>SUM(G2:G24)</f>
        <v>89</v>
      </c>
      <c r="H25" s="24">
        <f>SUM(H2:H24)</f>
        <v>129</v>
      </c>
      <c r="I25" s="25">
        <f>SUM(D25)/SUM(E25+D25)</f>
        <v>0.18181818181818182</v>
      </c>
    </row>
    <row r="26" spans="1:9" ht="21" thickBot="1" x14ac:dyDescent="0.3">
      <c r="A26" s="38"/>
      <c r="B26" s="39"/>
      <c r="C26" s="40"/>
      <c r="D26" s="41" t="s">
        <v>0</v>
      </c>
      <c r="E26" s="41" t="s">
        <v>1</v>
      </c>
      <c r="F26" s="41" t="s">
        <v>2</v>
      </c>
      <c r="G26" s="41" t="s">
        <v>3</v>
      </c>
      <c r="H26" s="41" t="s">
        <v>4</v>
      </c>
      <c r="I26" s="42" t="s">
        <v>16</v>
      </c>
    </row>
    <row r="27" spans="1:9" ht="20.25" x14ac:dyDescent="0.25">
      <c r="A27" s="179" t="s">
        <v>94</v>
      </c>
      <c r="B27" s="181" t="s">
        <v>51</v>
      </c>
      <c r="C27" s="43" t="s">
        <v>30</v>
      </c>
      <c r="D27" s="44">
        <f>SUM(D25)</f>
        <v>4</v>
      </c>
      <c r="E27" s="44">
        <f>SUM(E25)</f>
        <v>18</v>
      </c>
      <c r="F27" s="44">
        <f>SUM(F25)</f>
        <v>1</v>
      </c>
      <c r="G27" s="44">
        <f>SUM(G25)</f>
        <v>89</v>
      </c>
      <c r="H27" s="44">
        <f>SUM(H25)</f>
        <v>129</v>
      </c>
      <c r="I27" s="45">
        <f>SUM(D27)/SUM(E27+D27)</f>
        <v>0.18181818181818182</v>
      </c>
    </row>
    <row r="28" spans="1:9" ht="21" thickBot="1" x14ac:dyDescent="0.3">
      <c r="A28" s="194"/>
      <c r="B28" s="195"/>
      <c r="C28" s="46" t="s">
        <v>49</v>
      </c>
      <c r="D28" s="47">
        <f>SUM(D27/1)</f>
        <v>4</v>
      </c>
      <c r="E28" s="47">
        <f>SUM(E27/1)</f>
        <v>18</v>
      </c>
      <c r="F28" s="47">
        <f>SUM(F27/1)</f>
        <v>1</v>
      </c>
      <c r="G28" s="47">
        <f>SUM(G27/1)</f>
        <v>89</v>
      </c>
      <c r="H28" s="47">
        <f>SUM(H27/1)</f>
        <v>129</v>
      </c>
      <c r="I28" s="48">
        <f>SUM(D28)/SUM(E28+D28)</f>
        <v>0.18181818181818182</v>
      </c>
    </row>
    <row r="29" spans="1:9" ht="16.5" customHeight="1" x14ac:dyDescent="0.25">
      <c r="A29" s="204" t="s">
        <v>94</v>
      </c>
      <c r="B29" s="207" t="s">
        <v>60</v>
      </c>
      <c r="C29" s="142">
        <f>SUM(D29/SUM(D29:E29))</f>
        <v>0</v>
      </c>
      <c r="D29" s="143">
        <f>SUM(D2+D7+D12+D17+D22)</f>
        <v>0</v>
      </c>
      <c r="E29" s="143">
        <f>SUM(E2+E7+E12+E17+E22)</f>
        <v>4</v>
      </c>
      <c r="F29" s="143">
        <f>SUM(F2+F7+F12+F17+F22)</f>
        <v>1</v>
      </c>
      <c r="G29" s="143">
        <f>SUM(G2+G7+G12+G17+G22)</f>
        <v>17</v>
      </c>
      <c r="H29" s="143">
        <f>SUM(H2+H7+H12+H17+H22)</f>
        <v>36</v>
      </c>
      <c r="I29" s="144" t="s">
        <v>90</v>
      </c>
    </row>
    <row r="30" spans="1:9" ht="16.5" customHeight="1" x14ac:dyDescent="0.25">
      <c r="A30" s="205"/>
      <c r="B30" s="208"/>
      <c r="C30" s="65">
        <f>SUM(D30/SUM(D30:E30))</f>
        <v>0.4</v>
      </c>
      <c r="D30" s="229">
        <f>SUM(D4+D9+D14+D19+D24)</f>
        <v>2</v>
      </c>
      <c r="E30" s="229">
        <f>SUM(E4+E9+E14+E19+E24)</f>
        <v>3</v>
      </c>
      <c r="F30" s="229">
        <f>SUM(F4+F9+F14+F19+F24)</f>
        <v>0</v>
      </c>
      <c r="G30" s="229">
        <f>SUM(G4+G9+G14+G19+G24)</f>
        <v>25</v>
      </c>
      <c r="H30" s="229">
        <f>SUM(H4+H9+H14+H19+H24)</f>
        <v>19</v>
      </c>
      <c r="I30" s="230" t="s">
        <v>92</v>
      </c>
    </row>
    <row r="31" spans="1:9" ht="16.5" customHeight="1" x14ac:dyDescent="0.25">
      <c r="A31" s="205"/>
      <c r="B31" s="208"/>
      <c r="C31" s="65">
        <f>SUM(D31/SUM(D31:E31))</f>
        <v>0.4</v>
      </c>
      <c r="D31" s="130">
        <f>SUM(D3+D8+D13+D18+D23)</f>
        <v>2</v>
      </c>
      <c r="E31" s="130">
        <f>SUM(E3+E8+E13+E18+E23)</f>
        <v>3</v>
      </c>
      <c r="F31" s="130">
        <f>SUM(F3+F8+F13+F18+F23)</f>
        <v>0</v>
      </c>
      <c r="G31" s="130">
        <f>SUM(G3+G8+G13+G18+G23)</f>
        <v>28</v>
      </c>
      <c r="H31" s="130">
        <f>SUM(H3+H8+H13+H18+H23)</f>
        <v>24</v>
      </c>
      <c r="I31" s="15" t="s">
        <v>82</v>
      </c>
    </row>
    <row r="32" spans="1:9" ht="16.5" customHeight="1" x14ac:dyDescent="0.25">
      <c r="A32" s="205"/>
      <c r="B32" s="208"/>
      <c r="C32" s="65">
        <f>SUM(D32/SUM(D32:E32))</f>
        <v>0</v>
      </c>
      <c r="D32" s="130">
        <f>SUM(D5+D10+D15+D20)</f>
        <v>0</v>
      </c>
      <c r="E32" s="130">
        <f>SUM(E5+E10+E15+E20)</f>
        <v>4</v>
      </c>
      <c r="F32" s="130">
        <f>SUM(F5+F10+F15+F20)</f>
        <v>0</v>
      </c>
      <c r="G32" s="130">
        <f>SUM(G5+G10+G15+G20)</f>
        <v>9</v>
      </c>
      <c r="H32" s="130">
        <f>SUM(H5+H10+H15+H20)</f>
        <v>30</v>
      </c>
      <c r="I32" s="15" t="s">
        <v>58</v>
      </c>
    </row>
    <row r="33" spans="1:9" ht="16.5" customHeight="1" x14ac:dyDescent="0.25">
      <c r="A33" s="227"/>
      <c r="B33" s="208"/>
      <c r="C33" s="65">
        <f t="shared" ref="C33" si="0">SUM(D33/SUM(D33:E33))</f>
        <v>0</v>
      </c>
      <c r="D33" s="130">
        <f>SUM(D6+D11+D16+D21)</f>
        <v>0</v>
      </c>
      <c r="E33" s="130">
        <f>SUM(E6+E11+E16+E21)</f>
        <v>4</v>
      </c>
      <c r="F33" s="130">
        <f>SUM(F6+F11+F16+F21)</f>
        <v>0</v>
      </c>
      <c r="G33" s="130">
        <f>SUM(G6+G11+G16+G21)</f>
        <v>10</v>
      </c>
      <c r="H33" s="130">
        <f>SUM(H6+H11+H16+H21)</f>
        <v>20</v>
      </c>
      <c r="I33" s="15" t="s">
        <v>72</v>
      </c>
    </row>
    <row r="34" spans="1:9" ht="21" thickBot="1" x14ac:dyDescent="0.3">
      <c r="A34" s="38"/>
      <c r="B34" s="39"/>
      <c r="C34" s="40" t="s">
        <v>21</v>
      </c>
      <c r="D34" s="41" t="s">
        <v>0</v>
      </c>
      <c r="E34" s="41" t="s">
        <v>1</v>
      </c>
      <c r="F34" s="41" t="s">
        <v>2</v>
      </c>
      <c r="G34" s="41" t="s">
        <v>3</v>
      </c>
      <c r="H34" s="41" t="s">
        <v>4</v>
      </c>
      <c r="I34" s="42" t="s">
        <v>16</v>
      </c>
    </row>
    <row r="35" spans="1:9" ht="16.5" x14ac:dyDescent="0.25">
      <c r="A35" s="176" t="s">
        <v>94</v>
      </c>
      <c r="B35" s="173" t="s">
        <v>61</v>
      </c>
      <c r="C35" s="8">
        <v>0.69791666666666663</v>
      </c>
      <c r="D35" s="133">
        <f>SUM(D6+D8+D12+D16+D19+D20)</f>
        <v>1</v>
      </c>
      <c r="E35" s="133">
        <f>SUM(E6+E8+E12+E16+E19+E20)</f>
        <v>4</v>
      </c>
      <c r="F35" s="133">
        <f>SUM(F6+F8+F12+F16+F19+F20)</f>
        <v>1</v>
      </c>
      <c r="G35" s="133">
        <f>SUM(G6+G8+G12+G16+G19+G20)</f>
        <v>21</v>
      </c>
      <c r="H35" s="133">
        <f>SUM(H6+H8+H12+H16+H19+H20)</f>
        <v>30</v>
      </c>
      <c r="I35" s="66">
        <f>SUM(D35/SUM(D35:E35))</f>
        <v>0.2</v>
      </c>
    </row>
    <row r="36" spans="1:9" ht="16.5" x14ac:dyDescent="0.25">
      <c r="A36" s="177"/>
      <c r="B36" s="174"/>
      <c r="C36" s="12">
        <v>0.73958333333333337</v>
      </c>
      <c r="D36" s="130">
        <f>SUM(D2+D5+D9+D10+D13+D17+D21+D23)</f>
        <v>1</v>
      </c>
      <c r="E36" s="130">
        <f>SUM(E2+E5+E9+E10+E13+E17+E21+E23)</f>
        <v>7</v>
      </c>
      <c r="F36" s="130">
        <f>SUM(F2+F5+F9+F10+F13+F17+F21+F23)</f>
        <v>0</v>
      </c>
      <c r="G36" s="130">
        <f>SUM(G2+G5+G9+G10+G13+G17+G21+G23)</f>
        <v>26</v>
      </c>
      <c r="H36" s="130">
        <f>SUM(H2+H5+H9+H10+H13+H17+H21+H23)</f>
        <v>44</v>
      </c>
      <c r="I36" s="67">
        <f>SUM(D36/SUM(D36:E36))</f>
        <v>0.125</v>
      </c>
    </row>
    <row r="37" spans="1:9" ht="17.25" thickBot="1" x14ac:dyDescent="0.3">
      <c r="A37" s="178"/>
      <c r="B37" s="175"/>
      <c r="C37" s="17">
        <v>0.78125</v>
      </c>
      <c r="D37" s="134">
        <f>SUM(D3+D4+D7+D11+D14+D15+D18+D22+D24)</f>
        <v>2</v>
      </c>
      <c r="E37" s="134">
        <f>SUM(E3+E4+E7+E11+E14+E15+E18+E22+E24)</f>
        <v>7</v>
      </c>
      <c r="F37" s="134">
        <f>SUM(F3+F4+F7+F11+F14+F15+F18+F22+F24)</f>
        <v>0</v>
      </c>
      <c r="G37" s="134">
        <f>SUM(G3+G4+G7+G11+G14+G15+G18+G22+G24)</f>
        <v>42</v>
      </c>
      <c r="H37" s="134">
        <f>SUM(H3+H4+H7+H11+H14+H15+H18+H22+H24)</f>
        <v>55</v>
      </c>
      <c r="I37" s="68">
        <f>SUM(D37/SUM(D37:E37))</f>
        <v>0.22222222222222221</v>
      </c>
    </row>
  </sheetData>
  <mergeCells count="7">
    <mergeCell ref="A2:A24"/>
    <mergeCell ref="A27:A28"/>
    <mergeCell ref="B27:B28"/>
    <mergeCell ref="A35:A37"/>
    <mergeCell ref="B35:B37"/>
    <mergeCell ref="A29:A33"/>
    <mergeCell ref="B29:B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I76"/>
  <sheetViews>
    <sheetView workbookViewId="0">
      <pane ySplit="1" topLeftCell="A25" activePane="bottomLeft" state="frozen"/>
      <selection pane="bottomLeft" activeCell="I88" sqref="I88"/>
    </sheetView>
  </sheetViews>
  <sheetFormatPr defaultRowHeight="15" x14ac:dyDescent="0.25"/>
  <cols>
    <col min="1" max="1" width="17.140625" bestFit="1" customWidth="1"/>
    <col min="2" max="2" width="22" bestFit="1" customWidth="1"/>
    <col min="3" max="3" width="13" bestFit="1" customWidth="1"/>
    <col min="4" max="4" width="8.7109375" bestFit="1" customWidth="1"/>
    <col min="5" max="5" width="8.28515625" bestFit="1" customWidth="1"/>
    <col min="6" max="6" width="7.7109375" bestFit="1" customWidth="1"/>
    <col min="7" max="7" width="9.5703125" bestFit="1" customWidth="1"/>
    <col min="8" max="8" width="9.85546875" bestFit="1" customWidth="1"/>
    <col min="9" max="9" width="20" bestFit="1" customWidth="1"/>
  </cols>
  <sheetData>
    <row r="1" spans="1:9" ht="21" thickBot="1" x14ac:dyDescent="0.3">
      <c r="A1" s="1" t="s">
        <v>19</v>
      </c>
      <c r="B1" s="2" t="s">
        <v>20</v>
      </c>
      <c r="C1" s="3" t="s">
        <v>21</v>
      </c>
      <c r="D1" s="4" t="s">
        <v>0</v>
      </c>
      <c r="E1" s="4" t="s">
        <v>22</v>
      </c>
      <c r="F1" s="4" t="s">
        <v>2</v>
      </c>
      <c r="G1" s="4" t="s">
        <v>3</v>
      </c>
      <c r="H1" s="5" t="s">
        <v>4</v>
      </c>
      <c r="I1" s="6" t="s">
        <v>23</v>
      </c>
    </row>
    <row r="2" spans="1:9" ht="16.5" hidden="1" x14ac:dyDescent="0.25">
      <c r="A2" s="196" t="s">
        <v>24</v>
      </c>
      <c r="B2" s="7">
        <v>40801</v>
      </c>
      <c r="C2" s="8">
        <v>0.78125</v>
      </c>
      <c r="D2" s="9"/>
      <c r="E2" s="9"/>
      <c r="F2" s="9">
        <v>1</v>
      </c>
      <c r="G2" s="9">
        <v>3</v>
      </c>
      <c r="H2" s="9">
        <v>3</v>
      </c>
      <c r="I2" s="10" t="s">
        <v>47</v>
      </c>
    </row>
    <row r="3" spans="1:9" ht="16.5" hidden="1" x14ac:dyDescent="0.25">
      <c r="A3" s="197"/>
      <c r="B3" s="11">
        <v>40808</v>
      </c>
      <c r="C3" s="12">
        <v>0.73958333333333337</v>
      </c>
      <c r="D3" s="13"/>
      <c r="E3" s="13">
        <v>1</v>
      </c>
      <c r="F3" s="14"/>
      <c r="G3" s="13">
        <v>1</v>
      </c>
      <c r="H3" s="13">
        <v>3</v>
      </c>
      <c r="I3" s="15" t="s">
        <v>29</v>
      </c>
    </row>
    <row r="4" spans="1:9" ht="16.5" hidden="1" x14ac:dyDescent="0.25">
      <c r="A4" s="197"/>
      <c r="B4" s="11">
        <v>40815</v>
      </c>
      <c r="C4" s="12">
        <v>0.73958333333333337</v>
      </c>
      <c r="D4" s="13"/>
      <c r="E4" s="13">
        <v>1</v>
      </c>
      <c r="F4" s="14"/>
      <c r="G4" s="13">
        <v>3</v>
      </c>
      <c r="H4" s="13">
        <v>9</v>
      </c>
      <c r="I4" s="15" t="s">
        <v>26</v>
      </c>
    </row>
    <row r="5" spans="1:9" ht="16.5" hidden="1" x14ac:dyDescent="0.25">
      <c r="A5" s="197"/>
      <c r="B5" s="11">
        <v>40822</v>
      </c>
      <c r="C5" s="12">
        <v>0.69791666666666663</v>
      </c>
      <c r="D5" s="13"/>
      <c r="E5" s="13">
        <v>1</v>
      </c>
      <c r="F5" s="14"/>
      <c r="G5" s="13">
        <v>1</v>
      </c>
      <c r="H5" s="13">
        <v>6</v>
      </c>
      <c r="I5" s="15" t="s">
        <v>27</v>
      </c>
    </row>
    <row r="6" spans="1:9" ht="16.5" hidden="1" x14ac:dyDescent="0.25">
      <c r="A6" s="197"/>
      <c r="B6" s="11">
        <v>40829</v>
      </c>
      <c r="C6" s="12">
        <v>0.78125</v>
      </c>
      <c r="D6" s="13">
        <v>1</v>
      </c>
      <c r="E6" s="13"/>
      <c r="F6" s="14"/>
      <c r="G6" s="13">
        <v>7</v>
      </c>
      <c r="H6" s="13">
        <v>5</v>
      </c>
      <c r="I6" s="15" t="s">
        <v>28</v>
      </c>
    </row>
    <row r="7" spans="1:9" ht="16.5" hidden="1" x14ac:dyDescent="0.25">
      <c r="A7" s="197"/>
      <c r="B7" s="11">
        <v>40836</v>
      </c>
      <c r="C7" s="12">
        <v>0.69791666666666663</v>
      </c>
      <c r="D7" s="13">
        <v>1</v>
      </c>
      <c r="E7" s="13"/>
      <c r="F7" s="14"/>
      <c r="G7" s="13">
        <v>6</v>
      </c>
      <c r="H7" s="13">
        <v>5</v>
      </c>
      <c r="I7" s="15" t="s">
        <v>47</v>
      </c>
    </row>
    <row r="8" spans="1:9" ht="16.5" hidden="1" x14ac:dyDescent="0.25">
      <c r="A8" s="197"/>
      <c r="B8" s="11">
        <v>40843</v>
      </c>
      <c r="C8" s="12">
        <v>0.78125</v>
      </c>
      <c r="D8" s="13"/>
      <c r="E8" s="13">
        <v>1</v>
      </c>
      <c r="F8" s="14"/>
      <c r="G8" s="13">
        <v>6</v>
      </c>
      <c r="H8" s="13">
        <v>7</v>
      </c>
      <c r="I8" s="15" t="s">
        <v>29</v>
      </c>
    </row>
    <row r="9" spans="1:9" ht="16.5" hidden="1" x14ac:dyDescent="0.25">
      <c r="A9" s="197"/>
      <c r="B9" s="11">
        <v>40850</v>
      </c>
      <c r="C9" s="12">
        <v>0.78125</v>
      </c>
      <c r="D9" s="13"/>
      <c r="E9" s="13">
        <v>1</v>
      </c>
      <c r="F9" s="14"/>
      <c r="G9" s="13">
        <v>2</v>
      </c>
      <c r="H9" s="13">
        <v>4</v>
      </c>
      <c r="I9" s="15" t="s">
        <v>26</v>
      </c>
    </row>
    <row r="10" spans="1:9" ht="16.5" hidden="1" x14ac:dyDescent="0.25">
      <c r="A10" s="197"/>
      <c r="B10" s="11">
        <v>40857</v>
      </c>
      <c r="C10" s="12">
        <v>0.73958333333333337</v>
      </c>
      <c r="D10" s="13"/>
      <c r="E10" s="13"/>
      <c r="F10" s="13">
        <v>1</v>
      </c>
      <c r="G10" s="13">
        <v>4</v>
      </c>
      <c r="H10" s="13">
        <v>4</v>
      </c>
      <c r="I10" s="15" t="s">
        <v>27</v>
      </c>
    </row>
    <row r="11" spans="1:9" ht="16.5" hidden="1" x14ac:dyDescent="0.25">
      <c r="A11" s="197"/>
      <c r="B11" s="11">
        <v>40864</v>
      </c>
      <c r="C11" s="12">
        <v>0.69791666666666663</v>
      </c>
      <c r="D11" s="13"/>
      <c r="E11" s="13">
        <v>1</v>
      </c>
      <c r="F11" s="14"/>
      <c r="G11" s="13">
        <v>4</v>
      </c>
      <c r="H11" s="13">
        <v>6</v>
      </c>
      <c r="I11" s="15" t="s">
        <v>28</v>
      </c>
    </row>
    <row r="12" spans="1:9" ht="16.5" hidden="1" x14ac:dyDescent="0.25">
      <c r="A12" s="197"/>
      <c r="B12" s="11">
        <v>40871</v>
      </c>
      <c r="C12" s="12">
        <v>0.73958333333333337</v>
      </c>
      <c r="D12" s="13"/>
      <c r="E12" s="13">
        <v>1</v>
      </c>
      <c r="F12" s="14"/>
      <c r="G12" s="13">
        <v>3</v>
      </c>
      <c r="H12" s="13">
        <v>6</v>
      </c>
      <c r="I12" s="15" t="s">
        <v>47</v>
      </c>
    </row>
    <row r="13" spans="1:9" ht="16.5" hidden="1" x14ac:dyDescent="0.25">
      <c r="A13" s="197"/>
      <c r="B13" s="11">
        <v>40878</v>
      </c>
      <c r="C13" s="12">
        <v>0.69791666666666663</v>
      </c>
      <c r="D13" s="13"/>
      <c r="E13" s="13">
        <v>1</v>
      </c>
      <c r="F13" s="14"/>
      <c r="G13" s="13">
        <v>4</v>
      </c>
      <c r="H13" s="13">
        <v>6</v>
      </c>
      <c r="I13" s="15" t="s">
        <v>29</v>
      </c>
    </row>
    <row r="14" spans="1:9" ht="16.5" hidden="1" x14ac:dyDescent="0.25">
      <c r="A14" s="197"/>
      <c r="B14" s="11">
        <v>40885</v>
      </c>
      <c r="C14" s="12">
        <v>0.69791666666666663</v>
      </c>
      <c r="D14" s="13">
        <v>1</v>
      </c>
      <c r="E14" s="13"/>
      <c r="F14" s="14"/>
      <c r="G14" s="13">
        <v>7</v>
      </c>
      <c r="H14" s="13">
        <v>6</v>
      </c>
      <c r="I14" s="15" t="s">
        <v>26</v>
      </c>
    </row>
    <row r="15" spans="1:9" ht="16.5" hidden="1" x14ac:dyDescent="0.25">
      <c r="A15" s="197"/>
      <c r="B15" s="11">
        <v>40892</v>
      </c>
      <c r="C15" s="12">
        <v>0.78125</v>
      </c>
      <c r="D15" s="13">
        <v>1</v>
      </c>
      <c r="E15" s="13"/>
      <c r="F15" s="14"/>
      <c r="G15" s="13">
        <v>4</v>
      </c>
      <c r="H15" s="13">
        <v>0</v>
      </c>
      <c r="I15" s="15" t="s">
        <v>27</v>
      </c>
    </row>
    <row r="16" spans="1:9" ht="16.5" hidden="1" x14ac:dyDescent="0.25">
      <c r="A16" s="197"/>
      <c r="B16" s="11">
        <v>40899</v>
      </c>
      <c r="C16" s="12">
        <v>0.73958333333333337</v>
      </c>
      <c r="D16" s="13"/>
      <c r="E16" s="13">
        <v>1</v>
      </c>
      <c r="F16" s="14"/>
      <c r="G16" s="13">
        <v>4</v>
      </c>
      <c r="H16" s="13">
        <v>10</v>
      </c>
      <c r="I16" s="15" t="s">
        <v>28</v>
      </c>
    </row>
    <row r="17" spans="1:9" ht="16.5" hidden="1" x14ac:dyDescent="0.25">
      <c r="A17" s="197"/>
      <c r="B17" s="11">
        <v>40920</v>
      </c>
      <c r="C17" s="12">
        <v>0.78125</v>
      </c>
      <c r="D17" s="13">
        <v>1</v>
      </c>
      <c r="E17" s="13"/>
      <c r="F17" s="14"/>
      <c r="G17" s="13">
        <v>7</v>
      </c>
      <c r="H17" s="13">
        <v>3</v>
      </c>
      <c r="I17" s="15" t="s">
        <v>47</v>
      </c>
    </row>
    <row r="18" spans="1:9" ht="16.5" hidden="1" x14ac:dyDescent="0.25">
      <c r="A18" s="197"/>
      <c r="B18" s="11">
        <v>40927</v>
      </c>
      <c r="C18" s="12">
        <v>0.73958333333333337</v>
      </c>
      <c r="D18" s="13">
        <v>1</v>
      </c>
      <c r="E18" s="13"/>
      <c r="F18" s="14"/>
      <c r="G18" s="13">
        <v>9</v>
      </c>
      <c r="H18" s="13">
        <v>0</v>
      </c>
      <c r="I18" s="15" t="s">
        <v>29</v>
      </c>
    </row>
    <row r="19" spans="1:9" ht="16.5" hidden="1" x14ac:dyDescent="0.25">
      <c r="A19" s="197"/>
      <c r="B19" s="11">
        <v>40934</v>
      </c>
      <c r="C19" s="12">
        <v>0.73958333333333337</v>
      </c>
      <c r="D19" s="13"/>
      <c r="E19" s="13"/>
      <c r="F19" s="13">
        <v>1</v>
      </c>
      <c r="G19" s="13">
        <v>6</v>
      </c>
      <c r="H19" s="13">
        <v>6</v>
      </c>
      <c r="I19" s="15" t="s">
        <v>26</v>
      </c>
    </row>
    <row r="20" spans="1:9" ht="16.5" hidden="1" x14ac:dyDescent="0.25">
      <c r="A20" s="197"/>
      <c r="B20" s="11">
        <v>40941</v>
      </c>
      <c r="C20" s="12">
        <v>0.69791666666666663</v>
      </c>
      <c r="D20" s="13"/>
      <c r="E20" s="13">
        <v>1</v>
      </c>
      <c r="F20" s="14"/>
      <c r="G20" s="13">
        <v>4</v>
      </c>
      <c r="H20" s="13">
        <v>8</v>
      </c>
      <c r="I20" s="15" t="s">
        <v>27</v>
      </c>
    </row>
    <row r="21" spans="1:9" ht="16.5" hidden="1" x14ac:dyDescent="0.25">
      <c r="A21" s="197"/>
      <c r="B21" s="11">
        <v>40948</v>
      </c>
      <c r="C21" s="12">
        <v>0.78125</v>
      </c>
      <c r="D21" s="13"/>
      <c r="E21" s="13">
        <v>1</v>
      </c>
      <c r="F21" s="14"/>
      <c r="G21" s="13">
        <v>7</v>
      </c>
      <c r="H21" s="13">
        <v>8</v>
      </c>
      <c r="I21" s="15" t="s">
        <v>28</v>
      </c>
    </row>
    <row r="22" spans="1:9" ht="16.5" hidden="1" x14ac:dyDescent="0.25">
      <c r="A22" s="197"/>
      <c r="B22" s="11">
        <v>40955</v>
      </c>
      <c r="C22" s="12">
        <v>0.69791666666666663</v>
      </c>
      <c r="D22" s="13"/>
      <c r="E22" s="13">
        <v>1</v>
      </c>
      <c r="F22" s="14"/>
      <c r="G22" s="13">
        <v>1</v>
      </c>
      <c r="H22" s="13">
        <v>6</v>
      </c>
      <c r="I22" s="15" t="s">
        <v>47</v>
      </c>
    </row>
    <row r="23" spans="1:9" ht="16.5" hidden="1" x14ac:dyDescent="0.25">
      <c r="A23" s="197"/>
      <c r="B23" s="11">
        <v>40962</v>
      </c>
      <c r="C23" s="12">
        <v>0.69791666666666663</v>
      </c>
      <c r="D23" s="13"/>
      <c r="E23" s="13">
        <v>1</v>
      </c>
      <c r="F23" s="14"/>
      <c r="G23" s="13">
        <v>6</v>
      </c>
      <c r="H23" s="13">
        <v>7</v>
      </c>
      <c r="I23" s="15" t="s">
        <v>29</v>
      </c>
    </row>
    <row r="24" spans="1:9" ht="17.25" hidden="1" thickBot="1" x14ac:dyDescent="0.3">
      <c r="A24" s="198"/>
      <c r="B24" s="16">
        <v>40969</v>
      </c>
      <c r="C24" s="17">
        <v>0.73958333333333337</v>
      </c>
      <c r="D24" s="18">
        <v>1</v>
      </c>
      <c r="E24" s="18"/>
      <c r="F24" s="19"/>
      <c r="G24" s="18">
        <v>11</v>
      </c>
      <c r="H24" s="18">
        <v>5</v>
      </c>
      <c r="I24" s="20" t="s">
        <v>26</v>
      </c>
    </row>
    <row r="25" spans="1:9" ht="21" thickBot="1" x14ac:dyDescent="0.3">
      <c r="A25" s="21" t="s">
        <v>24</v>
      </c>
      <c r="B25" s="22" t="s">
        <v>19</v>
      </c>
      <c r="C25" s="23" t="s">
        <v>30</v>
      </c>
      <c r="D25" s="24">
        <f>SUM(D2:D24)</f>
        <v>7</v>
      </c>
      <c r="E25" s="24">
        <f>SUM(E2:E24)</f>
        <v>13</v>
      </c>
      <c r="F25" s="24">
        <f>SUM(F2:F24)</f>
        <v>3</v>
      </c>
      <c r="G25" s="24">
        <f>SUM(G2:G24)</f>
        <v>110</v>
      </c>
      <c r="H25" s="24">
        <f>SUM(H2:H24)</f>
        <v>123</v>
      </c>
      <c r="I25" s="25">
        <f>SUM(D25)/SUM(E25+D25)</f>
        <v>0.35</v>
      </c>
    </row>
    <row r="26" spans="1:9" ht="16.5" hidden="1" x14ac:dyDescent="0.25">
      <c r="A26" s="176" t="s">
        <v>31</v>
      </c>
      <c r="B26" s="7">
        <v>41165</v>
      </c>
      <c r="C26" s="8">
        <v>0.78125</v>
      </c>
      <c r="D26" s="9">
        <v>1</v>
      </c>
      <c r="E26" s="9"/>
      <c r="F26" s="26"/>
      <c r="G26" s="9">
        <v>4</v>
      </c>
      <c r="H26" s="9">
        <v>2</v>
      </c>
      <c r="I26" s="10" t="s">
        <v>47</v>
      </c>
    </row>
    <row r="27" spans="1:9" ht="16.5" hidden="1" x14ac:dyDescent="0.25">
      <c r="A27" s="177"/>
      <c r="B27" s="11">
        <v>41172</v>
      </c>
      <c r="C27" s="12">
        <v>0.73958333333333337</v>
      </c>
      <c r="D27" s="13">
        <v>1</v>
      </c>
      <c r="E27" s="13"/>
      <c r="F27" s="14"/>
      <c r="G27" s="13">
        <v>6</v>
      </c>
      <c r="H27" s="13">
        <v>4</v>
      </c>
      <c r="I27" s="15" t="s">
        <v>29</v>
      </c>
    </row>
    <row r="28" spans="1:9" ht="16.5" hidden="1" x14ac:dyDescent="0.25">
      <c r="A28" s="177"/>
      <c r="B28" s="11">
        <v>41179</v>
      </c>
      <c r="C28" s="12">
        <v>0.73958333333333337</v>
      </c>
      <c r="D28" s="13"/>
      <c r="E28" s="13">
        <v>1</v>
      </c>
      <c r="F28" s="14"/>
      <c r="G28" s="13">
        <v>4</v>
      </c>
      <c r="H28" s="13">
        <v>5</v>
      </c>
      <c r="I28" s="15" t="s">
        <v>26</v>
      </c>
    </row>
    <row r="29" spans="1:9" ht="16.5" hidden="1" x14ac:dyDescent="0.25">
      <c r="A29" s="177"/>
      <c r="B29" s="11">
        <v>41186</v>
      </c>
      <c r="C29" s="12">
        <v>0.69791666666666663</v>
      </c>
      <c r="D29" s="13">
        <v>1</v>
      </c>
      <c r="E29" s="13"/>
      <c r="F29" s="14"/>
      <c r="G29" s="13">
        <v>2</v>
      </c>
      <c r="H29" s="13">
        <v>1</v>
      </c>
      <c r="I29" s="15" t="s">
        <v>27</v>
      </c>
    </row>
    <row r="30" spans="1:9" ht="16.5" hidden="1" x14ac:dyDescent="0.25">
      <c r="A30" s="177"/>
      <c r="B30" s="11">
        <v>41193</v>
      </c>
      <c r="C30" s="12">
        <v>0.78125</v>
      </c>
      <c r="D30" s="13"/>
      <c r="E30" s="13">
        <v>1</v>
      </c>
      <c r="F30" s="14"/>
      <c r="G30" s="13">
        <v>3</v>
      </c>
      <c r="H30" s="13">
        <v>8</v>
      </c>
      <c r="I30" s="15" t="s">
        <v>28</v>
      </c>
    </row>
    <row r="31" spans="1:9" ht="16.5" hidden="1" x14ac:dyDescent="0.25">
      <c r="A31" s="177"/>
      <c r="B31" s="11">
        <v>41200</v>
      </c>
      <c r="C31" s="12">
        <v>0.69791666666666663</v>
      </c>
      <c r="D31" s="13">
        <v>1</v>
      </c>
      <c r="E31" s="13"/>
      <c r="F31" s="14"/>
      <c r="G31" s="13">
        <v>11</v>
      </c>
      <c r="H31" s="13">
        <v>6</v>
      </c>
      <c r="I31" s="15" t="s">
        <v>47</v>
      </c>
    </row>
    <row r="32" spans="1:9" ht="16.5" hidden="1" x14ac:dyDescent="0.25">
      <c r="A32" s="177"/>
      <c r="B32" s="11">
        <v>41207</v>
      </c>
      <c r="C32" s="12">
        <v>0.78125</v>
      </c>
      <c r="D32" s="13"/>
      <c r="E32" s="13">
        <v>1</v>
      </c>
      <c r="F32" s="14"/>
      <c r="G32" s="13">
        <v>1</v>
      </c>
      <c r="H32" s="13">
        <v>3</v>
      </c>
      <c r="I32" s="15" t="s">
        <v>29</v>
      </c>
    </row>
    <row r="33" spans="1:9" ht="16.5" hidden="1" x14ac:dyDescent="0.25">
      <c r="A33" s="177"/>
      <c r="B33" s="11">
        <v>41214</v>
      </c>
      <c r="C33" s="12">
        <v>0.78125</v>
      </c>
      <c r="D33" s="13"/>
      <c r="E33" s="13"/>
      <c r="F33" s="13">
        <v>1</v>
      </c>
      <c r="G33" s="13">
        <v>3</v>
      </c>
      <c r="H33" s="13">
        <v>3</v>
      </c>
      <c r="I33" s="15" t="s">
        <v>26</v>
      </c>
    </row>
    <row r="34" spans="1:9" ht="16.5" hidden="1" x14ac:dyDescent="0.25">
      <c r="A34" s="177"/>
      <c r="B34" s="11">
        <v>41221</v>
      </c>
      <c r="C34" s="12">
        <v>0.73958333333333337</v>
      </c>
      <c r="D34" s="13">
        <v>1</v>
      </c>
      <c r="E34" s="13"/>
      <c r="F34" s="14"/>
      <c r="G34" s="13">
        <v>6</v>
      </c>
      <c r="H34" s="13">
        <v>4</v>
      </c>
      <c r="I34" s="15" t="s">
        <v>27</v>
      </c>
    </row>
    <row r="35" spans="1:9" ht="16.5" hidden="1" x14ac:dyDescent="0.25">
      <c r="A35" s="177"/>
      <c r="B35" s="11">
        <v>41228</v>
      </c>
      <c r="C35" s="12">
        <v>0.69791666666666663</v>
      </c>
      <c r="D35" s="13">
        <v>1</v>
      </c>
      <c r="E35" s="13"/>
      <c r="F35" s="14"/>
      <c r="G35" s="13">
        <v>6</v>
      </c>
      <c r="H35" s="13">
        <v>4</v>
      </c>
      <c r="I35" s="15" t="s">
        <v>28</v>
      </c>
    </row>
    <row r="36" spans="1:9" ht="16.5" hidden="1" x14ac:dyDescent="0.25">
      <c r="A36" s="177"/>
      <c r="B36" s="11">
        <v>41235</v>
      </c>
      <c r="C36" s="12">
        <v>0.73958333333333337</v>
      </c>
      <c r="D36" s="13">
        <v>1</v>
      </c>
      <c r="E36" s="13"/>
      <c r="F36" s="14"/>
      <c r="G36" s="13">
        <v>7</v>
      </c>
      <c r="H36" s="13">
        <v>6</v>
      </c>
      <c r="I36" s="15" t="s">
        <v>47</v>
      </c>
    </row>
    <row r="37" spans="1:9" ht="16.5" hidden="1" x14ac:dyDescent="0.25">
      <c r="A37" s="177"/>
      <c r="B37" s="11">
        <v>41242</v>
      </c>
      <c r="C37" s="12">
        <v>0.69791666666666663</v>
      </c>
      <c r="D37" s="13">
        <v>1</v>
      </c>
      <c r="E37" s="13"/>
      <c r="F37" s="14"/>
      <c r="G37" s="13">
        <v>4</v>
      </c>
      <c r="H37" s="13">
        <v>2</v>
      </c>
      <c r="I37" s="15" t="s">
        <v>29</v>
      </c>
    </row>
    <row r="38" spans="1:9" ht="16.5" hidden="1" x14ac:dyDescent="0.25">
      <c r="A38" s="177"/>
      <c r="B38" s="11">
        <v>41249</v>
      </c>
      <c r="C38" s="12">
        <v>0.69791666666666663</v>
      </c>
      <c r="D38" s="13">
        <v>1</v>
      </c>
      <c r="E38" s="13"/>
      <c r="F38" s="14"/>
      <c r="G38" s="13">
        <v>4</v>
      </c>
      <c r="H38" s="13">
        <v>3</v>
      </c>
      <c r="I38" s="15" t="s">
        <v>26</v>
      </c>
    </row>
    <row r="39" spans="1:9" ht="16.5" hidden="1" x14ac:dyDescent="0.25">
      <c r="A39" s="177"/>
      <c r="B39" s="11">
        <v>41256</v>
      </c>
      <c r="C39" s="12">
        <v>0.78125</v>
      </c>
      <c r="D39" s="13">
        <v>1</v>
      </c>
      <c r="E39" s="13"/>
      <c r="F39" s="14"/>
      <c r="G39" s="13">
        <v>6</v>
      </c>
      <c r="H39" s="13">
        <v>4</v>
      </c>
      <c r="I39" s="15" t="s">
        <v>27</v>
      </c>
    </row>
    <row r="40" spans="1:9" ht="16.5" hidden="1" x14ac:dyDescent="0.25">
      <c r="A40" s="177"/>
      <c r="B40" s="11">
        <v>41263</v>
      </c>
      <c r="C40" s="12">
        <v>0.73958333333333337</v>
      </c>
      <c r="D40" s="13"/>
      <c r="E40" s="13">
        <v>1</v>
      </c>
      <c r="F40" s="14"/>
      <c r="G40" s="13">
        <v>4</v>
      </c>
      <c r="H40" s="13">
        <v>5</v>
      </c>
      <c r="I40" s="15" t="s">
        <v>28</v>
      </c>
    </row>
    <row r="41" spans="1:9" ht="16.5" hidden="1" x14ac:dyDescent="0.25">
      <c r="A41" s="177"/>
      <c r="B41" s="11">
        <v>41284</v>
      </c>
      <c r="C41" s="12">
        <v>0.78125</v>
      </c>
      <c r="D41" s="13">
        <v>1</v>
      </c>
      <c r="E41" s="13"/>
      <c r="F41" s="14"/>
      <c r="G41" s="13">
        <v>5</v>
      </c>
      <c r="H41" s="13">
        <v>2</v>
      </c>
      <c r="I41" s="15" t="s">
        <v>47</v>
      </c>
    </row>
    <row r="42" spans="1:9" ht="16.5" hidden="1" x14ac:dyDescent="0.25">
      <c r="A42" s="177"/>
      <c r="B42" s="11">
        <v>41291</v>
      </c>
      <c r="C42" s="12">
        <v>0.73958333333333337</v>
      </c>
      <c r="D42" s="13">
        <v>1</v>
      </c>
      <c r="E42" s="13"/>
      <c r="F42" s="14"/>
      <c r="G42" s="13">
        <v>5</v>
      </c>
      <c r="H42" s="13">
        <v>4</v>
      </c>
      <c r="I42" s="15" t="s">
        <v>29</v>
      </c>
    </row>
    <row r="43" spans="1:9" ht="16.5" hidden="1" x14ac:dyDescent="0.25">
      <c r="A43" s="177"/>
      <c r="B43" s="11">
        <v>41298</v>
      </c>
      <c r="C43" s="12">
        <v>0.73958333333333337</v>
      </c>
      <c r="D43" s="13"/>
      <c r="E43" s="13">
        <v>1</v>
      </c>
      <c r="F43" s="14"/>
      <c r="G43" s="13">
        <v>3</v>
      </c>
      <c r="H43" s="13">
        <v>4</v>
      </c>
      <c r="I43" s="15" t="s">
        <v>26</v>
      </c>
    </row>
    <row r="44" spans="1:9" ht="16.5" hidden="1" x14ac:dyDescent="0.25">
      <c r="A44" s="177"/>
      <c r="B44" s="11">
        <v>41305</v>
      </c>
      <c r="C44" s="12">
        <v>0.69791666666666663</v>
      </c>
      <c r="D44" s="13">
        <v>1</v>
      </c>
      <c r="E44" s="13"/>
      <c r="F44" s="14"/>
      <c r="G44" s="13">
        <v>4</v>
      </c>
      <c r="H44" s="13">
        <v>0</v>
      </c>
      <c r="I44" s="15" t="s">
        <v>27</v>
      </c>
    </row>
    <row r="45" spans="1:9" ht="16.5" hidden="1" x14ac:dyDescent="0.25">
      <c r="A45" s="177"/>
      <c r="B45" s="11">
        <v>41312</v>
      </c>
      <c r="C45" s="12">
        <v>0.78125</v>
      </c>
      <c r="D45" s="13"/>
      <c r="E45" s="13">
        <v>1</v>
      </c>
      <c r="F45" s="14"/>
      <c r="G45" s="13">
        <v>3</v>
      </c>
      <c r="H45" s="13">
        <v>8</v>
      </c>
      <c r="I45" s="15" t="s">
        <v>28</v>
      </c>
    </row>
    <row r="46" spans="1:9" ht="16.5" hidden="1" x14ac:dyDescent="0.25">
      <c r="A46" s="177"/>
      <c r="B46" s="11">
        <v>41319</v>
      </c>
      <c r="C46" s="12">
        <v>0.69791666666666663</v>
      </c>
      <c r="D46" s="13"/>
      <c r="E46" s="13">
        <v>1</v>
      </c>
      <c r="F46" s="14"/>
      <c r="G46" s="13">
        <v>4</v>
      </c>
      <c r="H46" s="13">
        <v>5</v>
      </c>
      <c r="I46" s="15" t="s">
        <v>47</v>
      </c>
    </row>
    <row r="47" spans="1:9" ht="16.5" hidden="1" x14ac:dyDescent="0.25">
      <c r="A47" s="177"/>
      <c r="B47" s="11">
        <v>41326</v>
      </c>
      <c r="C47" s="12">
        <v>0.69791666666666663</v>
      </c>
      <c r="D47" s="13">
        <v>1</v>
      </c>
      <c r="E47" s="13"/>
      <c r="F47" s="14"/>
      <c r="G47" s="13">
        <v>6</v>
      </c>
      <c r="H47" s="13">
        <v>1</v>
      </c>
      <c r="I47" s="15" t="s">
        <v>29</v>
      </c>
    </row>
    <row r="48" spans="1:9" ht="17.25" hidden="1" thickBot="1" x14ac:dyDescent="0.3">
      <c r="A48" s="178"/>
      <c r="B48" s="16">
        <v>41333</v>
      </c>
      <c r="C48" s="17">
        <v>0.73958333333333337</v>
      </c>
      <c r="D48" s="18">
        <v>1</v>
      </c>
      <c r="E48" s="18"/>
      <c r="F48" s="19"/>
      <c r="G48" s="18">
        <v>4</v>
      </c>
      <c r="H48" s="18">
        <v>3</v>
      </c>
      <c r="I48" s="20" t="s">
        <v>26</v>
      </c>
    </row>
    <row r="49" spans="1:9" ht="21" thickBot="1" x14ac:dyDescent="0.3">
      <c r="A49" s="21" t="s">
        <v>31</v>
      </c>
      <c r="B49" s="22" t="s">
        <v>19</v>
      </c>
      <c r="C49" s="23" t="s">
        <v>30</v>
      </c>
      <c r="D49" s="24">
        <f>SUM(D26:D48)</f>
        <v>15</v>
      </c>
      <c r="E49" s="24">
        <f>SUM(E26:E48)</f>
        <v>7</v>
      </c>
      <c r="F49" s="24">
        <f>SUM(F26:F48)</f>
        <v>1</v>
      </c>
      <c r="G49" s="24">
        <f>SUM(G26:G48)</f>
        <v>105</v>
      </c>
      <c r="H49" s="24">
        <f>SUM(H26:H48)</f>
        <v>87</v>
      </c>
      <c r="I49" s="25">
        <f>SUM(D49)/SUM(E49+D49)</f>
        <v>0.68181818181818177</v>
      </c>
    </row>
    <row r="50" spans="1:9" ht="16.5" hidden="1" x14ac:dyDescent="0.25">
      <c r="A50" s="196" t="s">
        <v>32</v>
      </c>
      <c r="B50" s="7">
        <v>41529</v>
      </c>
      <c r="C50" s="8">
        <v>0.78125</v>
      </c>
      <c r="D50" s="9">
        <v>1</v>
      </c>
      <c r="E50" s="9"/>
      <c r="F50" s="26"/>
      <c r="G50" s="9">
        <v>6</v>
      </c>
      <c r="H50" s="9">
        <v>2</v>
      </c>
      <c r="I50" s="10" t="s">
        <v>35</v>
      </c>
    </row>
    <row r="51" spans="1:9" ht="16.5" hidden="1" x14ac:dyDescent="0.25">
      <c r="A51" s="197"/>
      <c r="B51" s="11">
        <v>41536</v>
      </c>
      <c r="C51" s="12">
        <v>0.73958333333333337</v>
      </c>
      <c r="D51" s="13">
        <v>1</v>
      </c>
      <c r="E51" s="13"/>
      <c r="F51" s="14"/>
      <c r="G51" s="13">
        <v>6</v>
      </c>
      <c r="H51" s="13">
        <v>3</v>
      </c>
      <c r="I51" s="15" t="s">
        <v>34</v>
      </c>
    </row>
    <row r="52" spans="1:9" ht="16.5" hidden="1" x14ac:dyDescent="0.25">
      <c r="A52" s="197"/>
      <c r="B52" s="11">
        <v>41543</v>
      </c>
      <c r="C52" s="12">
        <v>0.73958333333333337</v>
      </c>
      <c r="D52" s="13"/>
      <c r="E52" s="13">
        <v>1</v>
      </c>
      <c r="F52" s="14"/>
      <c r="G52" s="13">
        <v>3</v>
      </c>
      <c r="H52" s="13">
        <v>6</v>
      </c>
      <c r="I52" s="15" t="s">
        <v>26</v>
      </c>
    </row>
    <row r="53" spans="1:9" ht="16.5" hidden="1" x14ac:dyDescent="0.25">
      <c r="A53" s="197"/>
      <c r="B53" s="11">
        <v>41550</v>
      </c>
      <c r="C53" s="12">
        <v>0.69791666666666663</v>
      </c>
      <c r="D53" s="13">
        <v>1</v>
      </c>
      <c r="E53" s="13"/>
      <c r="F53" s="14"/>
      <c r="G53" s="13">
        <v>7</v>
      </c>
      <c r="H53" s="13">
        <v>4</v>
      </c>
      <c r="I53" s="15" t="s">
        <v>62</v>
      </c>
    </row>
    <row r="54" spans="1:9" ht="16.5" hidden="1" x14ac:dyDescent="0.25">
      <c r="A54" s="197"/>
      <c r="B54" s="11">
        <v>41557</v>
      </c>
      <c r="C54" s="12">
        <v>0.78125</v>
      </c>
      <c r="D54" s="13">
        <v>1</v>
      </c>
      <c r="E54" s="13"/>
      <c r="F54" s="14"/>
      <c r="G54" s="13">
        <v>4</v>
      </c>
      <c r="H54" s="13">
        <v>1</v>
      </c>
      <c r="I54" s="15" t="s">
        <v>28</v>
      </c>
    </row>
    <row r="55" spans="1:9" ht="16.5" hidden="1" x14ac:dyDescent="0.25">
      <c r="A55" s="197"/>
      <c r="B55" s="11">
        <v>41564</v>
      </c>
      <c r="C55" s="12">
        <v>0.69791666666666663</v>
      </c>
      <c r="D55" s="13">
        <v>1</v>
      </c>
      <c r="E55" s="13"/>
      <c r="F55" s="14"/>
      <c r="G55" s="13">
        <v>7</v>
      </c>
      <c r="H55" s="13">
        <v>3</v>
      </c>
      <c r="I55" s="15" t="s">
        <v>35</v>
      </c>
    </row>
    <row r="56" spans="1:9" ht="16.5" hidden="1" x14ac:dyDescent="0.25">
      <c r="A56" s="197"/>
      <c r="B56" s="11">
        <v>41571</v>
      </c>
      <c r="C56" s="12">
        <v>0.78125</v>
      </c>
      <c r="D56" s="13"/>
      <c r="E56" s="13">
        <v>1</v>
      </c>
      <c r="F56" s="14"/>
      <c r="G56" s="13">
        <v>2</v>
      </c>
      <c r="H56" s="13">
        <v>4</v>
      </c>
      <c r="I56" s="15" t="s">
        <v>34</v>
      </c>
    </row>
    <row r="57" spans="1:9" ht="16.5" hidden="1" x14ac:dyDescent="0.25">
      <c r="A57" s="197"/>
      <c r="B57" s="11">
        <v>41578</v>
      </c>
      <c r="C57" s="12">
        <v>0.78125</v>
      </c>
      <c r="D57" s="13">
        <v>1</v>
      </c>
      <c r="E57" s="13"/>
      <c r="F57" s="14"/>
      <c r="G57" s="13">
        <v>4</v>
      </c>
      <c r="H57" s="13">
        <v>1</v>
      </c>
      <c r="I57" s="15" t="s">
        <v>26</v>
      </c>
    </row>
    <row r="58" spans="1:9" ht="16.5" hidden="1" x14ac:dyDescent="0.25">
      <c r="A58" s="197"/>
      <c r="B58" s="11">
        <v>41585</v>
      </c>
      <c r="C58" s="12">
        <v>0.73958333333333337</v>
      </c>
      <c r="D58" s="13"/>
      <c r="E58" s="13">
        <v>1</v>
      </c>
      <c r="F58" s="14"/>
      <c r="G58" s="13">
        <v>2</v>
      </c>
      <c r="H58" s="13">
        <v>3</v>
      </c>
      <c r="I58" s="15" t="s">
        <v>62</v>
      </c>
    </row>
    <row r="59" spans="1:9" ht="16.5" hidden="1" x14ac:dyDescent="0.25">
      <c r="A59" s="197"/>
      <c r="B59" s="11">
        <v>41592</v>
      </c>
      <c r="C59" s="12">
        <v>0.69791666666666663</v>
      </c>
      <c r="D59" s="13">
        <v>1</v>
      </c>
      <c r="E59" s="13"/>
      <c r="F59" s="14"/>
      <c r="G59" s="13">
        <v>4</v>
      </c>
      <c r="H59" s="13">
        <v>2</v>
      </c>
      <c r="I59" s="15" t="s">
        <v>28</v>
      </c>
    </row>
    <row r="60" spans="1:9" ht="16.5" hidden="1" x14ac:dyDescent="0.25">
      <c r="A60" s="197"/>
      <c r="B60" s="11">
        <v>41599</v>
      </c>
      <c r="C60" s="12">
        <v>0.73958333333333337</v>
      </c>
      <c r="D60" s="13"/>
      <c r="E60" s="13">
        <v>1</v>
      </c>
      <c r="F60" s="14"/>
      <c r="G60" s="13">
        <v>3</v>
      </c>
      <c r="H60" s="13">
        <v>8</v>
      </c>
      <c r="I60" s="15" t="s">
        <v>35</v>
      </c>
    </row>
    <row r="61" spans="1:9" ht="16.5" hidden="1" x14ac:dyDescent="0.25">
      <c r="A61" s="197"/>
      <c r="B61" s="11">
        <v>41606</v>
      </c>
      <c r="C61" s="12">
        <v>0.69791666666666663</v>
      </c>
      <c r="D61" s="13"/>
      <c r="E61" s="13">
        <v>1</v>
      </c>
      <c r="F61" s="14"/>
      <c r="G61" s="13">
        <v>4</v>
      </c>
      <c r="H61" s="13">
        <v>5</v>
      </c>
      <c r="I61" s="15" t="s">
        <v>34</v>
      </c>
    </row>
    <row r="62" spans="1:9" ht="16.5" hidden="1" x14ac:dyDescent="0.25">
      <c r="A62" s="197"/>
      <c r="B62" s="11">
        <v>41613</v>
      </c>
      <c r="C62" s="12">
        <v>0.69791666666666663</v>
      </c>
      <c r="D62" s="13"/>
      <c r="E62" s="13">
        <v>1</v>
      </c>
      <c r="F62" s="14"/>
      <c r="G62" s="13">
        <v>1</v>
      </c>
      <c r="H62" s="13">
        <v>4</v>
      </c>
      <c r="I62" s="15" t="s">
        <v>26</v>
      </c>
    </row>
    <row r="63" spans="1:9" ht="16.5" hidden="1" x14ac:dyDescent="0.25">
      <c r="A63" s="197"/>
      <c r="B63" s="11">
        <v>41620</v>
      </c>
      <c r="C63" s="12">
        <v>0.78125</v>
      </c>
      <c r="D63" s="13">
        <v>1</v>
      </c>
      <c r="E63" s="13"/>
      <c r="F63" s="14"/>
      <c r="G63" s="13">
        <v>5</v>
      </c>
      <c r="H63" s="13">
        <v>4</v>
      </c>
      <c r="I63" s="15" t="s">
        <v>62</v>
      </c>
    </row>
    <row r="64" spans="1:9" ht="16.5" hidden="1" x14ac:dyDescent="0.25">
      <c r="A64" s="197"/>
      <c r="B64" s="11">
        <v>41627</v>
      </c>
      <c r="C64" s="12">
        <v>0.73958333333333337</v>
      </c>
      <c r="D64" s="13"/>
      <c r="E64" s="13">
        <v>1</v>
      </c>
      <c r="F64" s="14"/>
      <c r="G64" s="13">
        <v>1</v>
      </c>
      <c r="H64" s="13">
        <v>4</v>
      </c>
      <c r="I64" s="15" t="s">
        <v>28</v>
      </c>
    </row>
    <row r="65" spans="1:9" ht="16.5" hidden="1" x14ac:dyDescent="0.25">
      <c r="A65" s="197"/>
      <c r="B65" s="11">
        <v>41648</v>
      </c>
      <c r="C65" s="12">
        <v>0.78125</v>
      </c>
      <c r="D65" s="13">
        <v>1</v>
      </c>
      <c r="E65" s="13"/>
      <c r="F65" s="14"/>
      <c r="G65" s="13">
        <v>4</v>
      </c>
      <c r="H65" s="13">
        <v>3</v>
      </c>
      <c r="I65" s="15" t="s">
        <v>35</v>
      </c>
    </row>
    <row r="66" spans="1:9" ht="16.5" hidden="1" x14ac:dyDescent="0.25">
      <c r="A66" s="197"/>
      <c r="B66" s="11">
        <v>41655</v>
      </c>
      <c r="C66" s="12">
        <v>0.73958333333333337</v>
      </c>
      <c r="D66" s="13"/>
      <c r="E66" s="13">
        <v>1</v>
      </c>
      <c r="F66" s="14"/>
      <c r="G66" s="13">
        <v>2</v>
      </c>
      <c r="H66" s="13">
        <v>5</v>
      </c>
      <c r="I66" s="15" t="s">
        <v>34</v>
      </c>
    </row>
    <row r="67" spans="1:9" ht="16.5" hidden="1" x14ac:dyDescent="0.25">
      <c r="A67" s="197"/>
      <c r="B67" s="11">
        <v>41662</v>
      </c>
      <c r="C67" s="12">
        <v>0.73958333333333337</v>
      </c>
      <c r="D67" s="13">
        <v>1</v>
      </c>
      <c r="E67" s="13"/>
      <c r="F67" s="14"/>
      <c r="G67" s="13">
        <v>4</v>
      </c>
      <c r="H67" s="13">
        <v>2</v>
      </c>
      <c r="I67" s="15" t="s">
        <v>26</v>
      </c>
    </row>
    <row r="68" spans="1:9" ht="16.5" hidden="1" x14ac:dyDescent="0.25">
      <c r="A68" s="197"/>
      <c r="B68" s="11">
        <v>41669</v>
      </c>
      <c r="C68" s="12">
        <v>0.69791666666666663</v>
      </c>
      <c r="D68" s="13">
        <v>1</v>
      </c>
      <c r="E68" s="13"/>
      <c r="F68" s="14"/>
      <c r="G68" s="13">
        <v>5</v>
      </c>
      <c r="H68" s="13">
        <v>0</v>
      </c>
      <c r="I68" s="15" t="s">
        <v>62</v>
      </c>
    </row>
    <row r="69" spans="1:9" ht="16.5" hidden="1" x14ac:dyDescent="0.25">
      <c r="A69" s="197"/>
      <c r="B69" s="11">
        <v>41676</v>
      </c>
      <c r="C69" s="12">
        <v>0.78125</v>
      </c>
      <c r="D69" s="13">
        <v>1</v>
      </c>
      <c r="E69" s="13"/>
      <c r="F69" s="14"/>
      <c r="G69" s="13">
        <v>5</v>
      </c>
      <c r="H69" s="13">
        <v>4</v>
      </c>
      <c r="I69" s="15" t="s">
        <v>28</v>
      </c>
    </row>
    <row r="70" spans="1:9" ht="16.5" hidden="1" x14ac:dyDescent="0.25">
      <c r="A70" s="197"/>
      <c r="B70" s="11">
        <v>41683</v>
      </c>
      <c r="C70" s="12">
        <v>0.69791666666666663</v>
      </c>
      <c r="D70" s="13">
        <v>1</v>
      </c>
      <c r="E70" s="13"/>
      <c r="F70" s="14"/>
      <c r="G70" s="13">
        <v>2</v>
      </c>
      <c r="H70" s="13">
        <v>1</v>
      </c>
      <c r="I70" s="15" t="s">
        <v>35</v>
      </c>
    </row>
    <row r="71" spans="1:9" ht="16.5" hidden="1" x14ac:dyDescent="0.25">
      <c r="A71" s="197"/>
      <c r="B71" s="11">
        <v>41690</v>
      </c>
      <c r="C71" s="12">
        <v>0.69791666666666663</v>
      </c>
      <c r="D71" s="13">
        <v>1</v>
      </c>
      <c r="E71" s="13"/>
      <c r="F71" s="14"/>
      <c r="G71" s="13">
        <v>5</v>
      </c>
      <c r="H71" s="13">
        <v>0</v>
      </c>
      <c r="I71" s="15" t="s">
        <v>34</v>
      </c>
    </row>
    <row r="72" spans="1:9" ht="17.25" hidden="1" thickBot="1" x14ac:dyDescent="0.3">
      <c r="A72" s="198"/>
      <c r="B72" s="16">
        <v>41697</v>
      </c>
      <c r="C72" s="17">
        <v>0.73958333333333337</v>
      </c>
      <c r="D72" s="18"/>
      <c r="E72" s="18"/>
      <c r="F72" s="18">
        <v>1</v>
      </c>
      <c r="G72" s="18">
        <v>1</v>
      </c>
      <c r="H72" s="18">
        <v>1</v>
      </c>
      <c r="I72" s="20" t="s">
        <v>26</v>
      </c>
    </row>
    <row r="73" spans="1:9" ht="21" thickBot="1" x14ac:dyDescent="0.3">
      <c r="A73" s="21" t="s">
        <v>32</v>
      </c>
      <c r="B73" s="22" t="s">
        <v>19</v>
      </c>
      <c r="C73" s="23" t="s">
        <v>30</v>
      </c>
      <c r="D73" s="24">
        <f>SUM(D50:D72)</f>
        <v>14</v>
      </c>
      <c r="E73" s="24">
        <f>SUM(E50:E72)</f>
        <v>8</v>
      </c>
      <c r="F73" s="24">
        <f>SUM(F50:F72)</f>
        <v>1</v>
      </c>
      <c r="G73" s="24">
        <f>SUM(G50:G72)</f>
        <v>87</v>
      </c>
      <c r="H73" s="24">
        <f>SUM(H50:H72)</f>
        <v>70</v>
      </c>
      <c r="I73" s="25">
        <f>SUM(D73)/SUM(E73+D73)</f>
        <v>0.63636363636363635</v>
      </c>
    </row>
    <row r="74" spans="1:9" ht="21" thickBot="1" x14ac:dyDescent="0.3">
      <c r="A74" s="38"/>
      <c r="B74" s="39"/>
      <c r="C74" s="40"/>
      <c r="D74" s="41" t="s">
        <v>0</v>
      </c>
      <c r="E74" s="41" t="s">
        <v>1</v>
      </c>
      <c r="F74" s="41" t="s">
        <v>2</v>
      </c>
      <c r="G74" s="41" t="s">
        <v>3</v>
      </c>
      <c r="H74" s="41" t="s">
        <v>4</v>
      </c>
      <c r="I74" s="42" t="s">
        <v>16</v>
      </c>
    </row>
    <row r="75" spans="1:9" ht="20.25" x14ac:dyDescent="0.25">
      <c r="A75" s="179" t="s">
        <v>14</v>
      </c>
      <c r="B75" s="181" t="s">
        <v>51</v>
      </c>
      <c r="C75" s="43" t="s">
        <v>30</v>
      </c>
      <c r="D75" s="44">
        <f>SUM(D73+D49+D25)</f>
        <v>36</v>
      </c>
      <c r="E75" s="44">
        <f>SUM(E73+E49+E25)</f>
        <v>28</v>
      </c>
      <c r="F75" s="44">
        <f>SUM(F73+F49+F25)</f>
        <v>5</v>
      </c>
      <c r="G75" s="44">
        <f>SUM(G73+G49+G25)</f>
        <v>302</v>
      </c>
      <c r="H75" s="44">
        <f>SUM(H73+H49+H25)</f>
        <v>280</v>
      </c>
      <c r="I75" s="45">
        <f>SUM(D75)/SUM(E75+D75)</f>
        <v>0.5625</v>
      </c>
    </row>
    <row r="76" spans="1:9" ht="21" thickBot="1" x14ac:dyDescent="0.3">
      <c r="A76" s="194"/>
      <c r="B76" s="195"/>
      <c r="C76" s="46" t="s">
        <v>49</v>
      </c>
      <c r="D76" s="47">
        <f>SUM(D75/3)</f>
        <v>12</v>
      </c>
      <c r="E76" s="47">
        <f>SUM(E75/3)</f>
        <v>9.3333333333333339</v>
      </c>
      <c r="F76" s="47">
        <f>SUM(F75/3)</f>
        <v>1.6666666666666667</v>
      </c>
      <c r="G76" s="47">
        <f>SUM(G75/3)</f>
        <v>100.66666666666667</v>
      </c>
      <c r="H76" s="47">
        <f>SUM(H75/3)</f>
        <v>93.333333333333329</v>
      </c>
      <c r="I76" s="48">
        <f>SUM(D76)/SUM(E76+D76)</f>
        <v>0.56249999999999989</v>
      </c>
    </row>
  </sheetData>
  <autoFilter ref="A1:I76" xr:uid="{00000000-0009-0000-0000-000007000000}"/>
  <mergeCells count="5">
    <mergeCell ref="A2:A24"/>
    <mergeCell ref="A26:A48"/>
    <mergeCell ref="A50:A72"/>
    <mergeCell ref="A75:A76"/>
    <mergeCell ref="B75:B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Career Totals</vt:lpstr>
      <vt:lpstr>Bob Lim</vt:lpstr>
      <vt:lpstr>Bobby Chapman</vt:lpstr>
      <vt:lpstr>Brett Stevens</vt:lpstr>
      <vt:lpstr>Bruno Jesus</vt:lpstr>
      <vt:lpstr>Dan Townsend</vt:lpstr>
      <vt:lpstr>Dave Harris</vt:lpstr>
      <vt:lpstr>Dave Skjarum</vt:lpstr>
      <vt:lpstr>Jeff Robson</vt:lpstr>
      <vt:lpstr>Kevin Bros</vt:lpstr>
      <vt:lpstr>Mark Van Tol</vt:lpstr>
      <vt:lpstr>Mauro Facca</vt:lpstr>
      <vt:lpstr>Mike Kelsey</vt:lpstr>
      <vt:lpstr>Nick Pandza</vt:lpstr>
      <vt:lpstr>Rick Descary</vt:lpstr>
      <vt:lpstr>Rob Brewer</vt:lpstr>
      <vt:lpstr>Tim Agar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CHAPMAN Robert</dc:creator>
  <cp:lastModifiedBy>CHAPMAN Robert</cp:lastModifiedBy>
  <dcterms:created xsi:type="dcterms:W3CDTF">2017-12-04T13:33:43Z</dcterms:created>
  <dcterms:modified xsi:type="dcterms:W3CDTF">2025-04-17T19:05:34Z</dcterms:modified>
</cp:coreProperties>
</file>