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vidstein/Dropbox/Darby/Analysis/"/>
    </mc:Choice>
  </mc:AlternateContent>
  <xr:revisionPtr revIDLastSave="0" documentId="13_ncr:1_{8E6628B2-B370-504C-A16C-E6C8BB66ECA0}" xr6:coauthVersionLast="45" xr6:coauthVersionMax="45" xr10:uidLastSave="{00000000-0000-0000-0000-000000000000}"/>
  <bookViews>
    <workbookView xWindow="0" yWindow="460" windowWidth="25600" windowHeight="141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C17" i="1"/>
  <c r="D17" i="1"/>
  <c r="D18" i="1" s="1"/>
  <c r="E17" i="1"/>
  <c r="C18" i="1" s="1"/>
  <c r="E18" i="1" s="1"/>
  <c r="C19" i="1" s="1"/>
  <c r="D12" i="1"/>
  <c r="G17" i="1"/>
  <c r="H17" i="1"/>
  <c r="D19" i="1" l="1"/>
  <c r="G18" i="1"/>
  <c r="H18" i="1" s="1"/>
  <c r="G19" i="1" l="1"/>
  <c r="H19" i="1" s="1"/>
  <c r="D20" i="1"/>
  <c r="E19" i="1"/>
  <c r="C20" i="1" l="1"/>
  <c r="E20" i="1" s="1"/>
  <c r="C21" i="1" s="1"/>
  <c r="E21" i="1" s="1"/>
  <c r="C22" i="1" s="1"/>
  <c r="D21" i="1"/>
  <c r="E22" i="1" l="1"/>
  <c r="C23" i="1" s="1"/>
  <c r="G20" i="1"/>
  <c r="H20" i="1" s="1"/>
  <c r="D22" i="1"/>
  <c r="G21" i="1"/>
  <c r="H21" i="1" s="1"/>
  <c r="G22" i="1" l="1"/>
  <c r="H22" i="1" s="1"/>
  <c r="D23" i="1"/>
  <c r="E23" i="1"/>
  <c r="C24" i="1" l="1"/>
  <c r="D24" i="1"/>
  <c r="G23" i="1"/>
  <c r="H23" i="1" s="1"/>
  <c r="D25" i="1" l="1"/>
  <c r="G24" i="1"/>
  <c r="H24" i="1" s="1"/>
  <c r="E24" i="1"/>
  <c r="C25" i="1" l="1"/>
  <c r="E25" i="1" s="1"/>
  <c r="C26" i="1" s="1"/>
  <c r="G25" i="1"/>
  <c r="H25" i="1" s="1"/>
  <c r="D26" i="1"/>
  <c r="G26" i="1" l="1"/>
  <c r="H26" i="1" s="1"/>
  <c r="D27" i="1"/>
  <c r="E26" i="1"/>
  <c r="C27" i="1" l="1"/>
  <c r="E27" i="1" s="1"/>
  <c r="C28" i="1" s="1"/>
  <c r="G27" i="1"/>
  <c r="H27" i="1" s="1"/>
  <c r="D28" i="1"/>
  <c r="D29" i="1" l="1"/>
  <c r="G28" i="1"/>
  <c r="H28" i="1" s="1"/>
  <c r="E28" i="1"/>
  <c r="C29" i="1" s="1"/>
  <c r="E29" i="1" s="1"/>
  <c r="C30" i="1" s="1"/>
  <c r="D30" i="1" l="1"/>
  <c r="G29" i="1"/>
  <c r="H29" i="1" s="1"/>
  <c r="D31" i="1" l="1"/>
  <c r="G30" i="1"/>
  <c r="H30" i="1" s="1"/>
  <c r="E30" i="1"/>
  <c r="C31" i="1" s="1"/>
  <c r="E31" i="1" s="1"/>
  <c r="C32" i="1" s="1"/>
  <c r="G31" i="1" l="1"/>
  <c r="H31" i="1" s="1"/>
  <c r="D32" i="1"/>
  <c r="D33" i="1" l="1"/>
  <c r="G32" i="1"/>
  <c r="H32" i="1" s="1"/>
  <c r="E32" i="1"/>
  <c r="C33" i="1" s="1"/>
  <c r="E33" i="1" s="1"/>
  <c r="C34" i="1" s="1"/>
  <c r="D34" i="1" l="1"/>
  <c r="G33" i="1"/>
  <c r="H33" i="1" s="1"/>
  <c r="D35" i="1" l="1"/>
  <c r="G34" i="1"/>
  <c r="H34" i="1" s="1"/>
  <c r="E34" i="1"/>
  <c r="C35" i="1" s="1"/>
  <c r="E35" i="1" s="1"/>
  <c r="C36" i="1" s="1"/>
  <c r="D36" i="1" l="1"/>
  <c r="G35" i="1"/>
  <c r="H35" i="1" s="1"/>
  <c r="D37" i="1" l="1"/>
  <c r="G36" i="1"/>
  <c r="H36" i="1" s="1"/>
  <c r="E36" i="1"/>
  <c r="C37" i="1" s="1"/>
  <c r="E37" i="1" s="1"/>
  <c r="C38" i="1" s="1"/>
  <c r="G37" i="1" l="1"/>
  <c r="H37" i="1" s="1"/>
  <c r="D38" i="1"/>
  <c r="D39" i="1" l="1"/>
  <c r="G38" i="1"/>
  <c r="H38" i="1" s="1"/>
  <c r="E38" i="1"/>
  <c r="C39" i="1" s="1"/>
  <c r="E39" i="1" s="1"/>
  <c r="C40" i="1" s="1"/>
  <c r="D40" i="1" l="1"/>
  <c r="G39" i="1"/>
  <c r="H39" i="1" s="1"/>
  <c r="D41" i="1" l="1"/>
  <c r="G40" i="1"/>
  <c r="H40" i="1" s="1"/>
  <c r="E40" i="1"/>
  <c r="C41" i="1" s="1"/>
  <c r="E41" i="1" s="1"/>
  <c r="C42" i="1" s="1"/>
  <c r="G41" i="1" l="1"/>
  <c r="H41" i="1" s="1"/>
  <c r="D42" i="1"/>
  <c r="D43" i="1" l="1"/>
  <c r="G42" i="1"/>
  <c r="H42" i="1" s="1"/>
  <c r="E42" i="1"/>
  <c r="C43" i="1" s="1"/>
  <c r="E43" i="1" s="1"/>
  <c r="C44" i="1" s="1"/>
  <c r="D44" i="1" l="1"/>
  <c r="G43" i="1"/>
  <c r="H43" i="1" s="1"/>
  <c r="D45" i="1" l="1"/>
  <c r="G44" i="1"/>
  <c r="H44" i="1" s="1"/>
  <c r="E44" i="1"/>
  <c r="C45" i="1" s="1"/>
  <c r="E45" i="1" s="1"/>
  <c r="C46" i="1" s="1"/>
  <c r="G45" i="1" l="1"/>
  <c r="H45" i="1" s="1"/>
  <c r="D46" i="1"/>
  <c r="D47" i="1" l="1"/>
  <c r="G46" i="1"/>
  <c r="H46" i="1" s="1"/>
  <c r="E46" i="1"/>
  <c r="C47" i="1" s="1"/>
  <c r="E47" i="1" s="1"/>
  <c r="C48" i="1" s="1"/>
  <c r="D48" i="1" l="1"/>
  <c r="G47" i="1"/>
  <c r="H47" i="1" s="1"/>
  <c r="D49" i="1" l="1"/>
  <c r="G48" i="1"/>
  <c r="H48" i="1" s="1"/>
  <c r="E48" i="1"/>
  <c r="C49" i="1" s="1"/>
  <c r="E49" i="1" s="1"/>
  <c r="C50" i="1" s="1"/>
  <c r="G49" i="1" l="1"/>
  <c r="H49" i="1" s="1"/>
  <c r="D50" i="1"/>
  <c r="D51" i="1" l="1"/>
  <c r="G50" i="1"/>
  <c r="H50" i="1" s="1"/>
  <c r="E50" i="1"/>
  <c r="C51" i="1" s="1"/>
  <c r="E51" i="1" s="1"/>
  <c r="C52" i="1" s="1"/>
  <c r="D52" i="1" l="1"/>
  <c r="G51" i="1"/>
  <c r="H51" i="1" s="1"/>
  <c r="D53" i="1" l="1"/>
  <c r="G52" i="1"/>
  <c r="H52" i="1" s="1"/>
  <c r="E52" i="1"/>
  <c r="C53" i="1" s="1"/>
  <c r="E53" i="1" s="1"/>
  <c r="C54" i="1" s="1"/>
  <c r="G53" i="1" l="1"/>
  <c r="H53" i="1" s="1"/>
  <c r="D54" i="1"/>
  <c r="D55" i="1" l="1"/>
  <c r="G54" i="1"/>
  <c r="H54" i="1" s="1"/>
  <c r="E54" i="1"/>
  <c r="C55" i="1" s="1"/>
  <c r="E55" i="1" s="1"/>
  <c r="C56" i="1" s="1"/>
  <c r="D56" i="1" l="1"/>
  <c r="G55" i="1"/>
  <c r="H55" i="1" s="1"/>
  <c r="D57" i="1" l="1"/>
  <c r="G56" i="1"/>
  <c r="H56" i="1" s="1"/>
  <c r="E56" i="1"/>
  <c r="C57" i="1" s="1"/>
  <c r="E57" i="1" s="1"/>
  <c r="C58" i="1" s="1"/>
  <c r="G57" i="1" l="1"/>
  <c r="H57" i="1" s="1"/>
  <c r="D58" i="1"/>
  <c r="D59" i="1" l="1"/>
  <c r="G58" i="1"/>
  <c r="H58" i="1" s="1"/>
  <c r="E58" i="1"/>
  <c r="C59" i="1" s="1"/>
  <c r="E59" i="1" s="1"/>
  <c r="C60" i="1" s="1"/>
  <c r="D60" i="1" l="1"/>
  <c r="G59" i="1"/>
  <c r="H59" i="1" s="1"/>
  <c r="D61" i="1" l="1"/>
  <c r="G60" i="1"/>
  <c r="H60" i="1" s="1"/>
  <c r="E60" i="1"/>
  <c r="C61" i="1" s="1"/>
  <c r="E61" i="1" s="1"/>
  <c r="C62" i="1" s="1"/>
  <c r="D62" i="1" l="1"/>
  <c r="G61" i="1"/>
  <c r="H61" i="1" s="1"/>
  <c r="D63" i="1" l="1"/>
  <c r="G62" i="1"/>
  <c r="H62" i="1" s="1"/>
  <c r="E62" i="1"/>
  <c r="C63" i="1" s="1"/>
  <c r="E63" i="1" s="1"/>
  <c r="C64" i="1" s="1"/>
  <c r="D64" i="1" l="1"/>
  <c r="G63" i="1"/>
  <c r="H63" i="1" s="1"/>
  <c r="D65" i="1" l="1"/>
  <c r="G64" i="1"/>
  <c r="H64" i="1" s="1"/>
  <c r="E64" i="1"/>
  <c r="C65" i="1" s="1"/>
  <c r="E65" i="1" s="1"/>
  <c r="C66" i="1" s="1"/>
  <c r="D66" i="1" l="1"/>
  <c r="G65" i="1"/>
  <c r="H65" i="1" s="1"/>
  <c r="D67" i="1" l="1"/>
  <c r="G66" i="1"/>
  <c r="H66" i="1" s="1"/>
  <c r="E66" i="1"/>
  <c r="C67" i="1" s="1"/>
  <c r="E67" i="1" s="1"/>
  <c r="C68" i="1" s="1"/>
  <c r="D68" i="1" l="1"/>
  <c r="G67" i="1"/>
  <c r="H67" i="1" s="1"/>
  <c r="D69" i="1" l="1"/>
  <c r="G68" i="1"/>
  <c r="H68" i="1" s="1"/>
  <c r="E68" i="1"/>
  <c r="C69" i="1" s="1"/>
  <c r="E69" i="1" s="1"/>
  <c r="C70" i="1" s="1"/>
  <c r="G69" i="1" l="1"/>
  <c r="H69" i="1" s="1"/>
  <c r="D70" i="1"/>
  <c r="D71" i="1" l="1"/>
  <c r="G70" i="1"/>
  <c r="H70" i="1" s="1"/>
  <c r="E70" i="1"/>
  <c r="C71" i="1" s="1"/>
  <c r="E71" i="1" s="1"/>
  <c r="C72" i="1" s="1"/>
  <c r="D72" i="1" l="1"/>
  <c r="G71" i="1"/>
  <c r="H71" i="1" s="1"/>
  <c r="D73" i="1" l="1"/>
  <c r="G72" i="1"/>
  <c r="H72" i="1" s="1"/>
  <c r="E72" i="1"/>
  <c r="C73" i="1" s="1"/>
  <c r="E73" i="1" s="1"/>
  <c r="C74" i="1" s="1"/>
  <c r="D74" i="1" l="1"/>
  <c r="G73" i="1"/>
  <c r="H73" i="1" s="1"/>
  <c r="D75" i="1" l="1"/>
  <c r="G74" i="1"/>
  <c r="H74" i="1" s="1"/>
  <c r="E74" i="1"/>
  <c r="C75" i="1" s="1"/>
  <c r="E75" i="1" s="1"/>
  <c r="C76" i="1" s="1"/>
  <c r="D76" i="1" l="1"/>
  <c r="G75" i="1"/>
  <c r="H75" i="1" s="1"/>
  <c r="D77" i="1" l="1"/>
  <c r="G76" i="1"/>
  <c r="H76" i="1" s="1"/>
  <c r="E76" i="1"/>
  <c r="C77" i="1" s="1"/>
  <c r="E77" i="1" s="1"/>
  <c r="C78" i="1" s="1"/>
  <c r="G77" i="1" l="1"/>
  <c r="H77" i="1" s="1"/>
  <c r="D78" i="1"/>
  <c r="D79" i="1" l="1"/>
  <c r="G78" i="1"/>
  <c r="H78" i="1" s="1"/>
  <c r="E78" i="1"/>
  <c r="C79" i="1" s="1"/>
  <c r="E79" i="1" s="1"/>
  <c r="C80" i="1" s="1"/>
  <c r="D80" i="1" l="1"/>
  <c r="G79" i="1"/>
  <c r="H79" i="1" s="1"/>
  <c r="D81" i="1" l="1"/>
  <c r="G80" i="1"/>
  <c r="H80" i="1" s="1"/>
  <c r="E80" i="1"/>
  <c r="C81" i="1" s="1"/>
  <c r="E81" i="1" s="1"/>
  <c r="D13" i="1" s="1"/>
  <c r="G81" i="1" l="1"/>
  <c r="H81" i="1" s="1"/>
</calcChain>
</file>

<file path=xl/sharedStrings.xml><?xml version="1.0" encoding="utf-8"?>
<sst xmlns="http://schemas.openxmlformats.org/spreadsheetml/2006/main" count="29" uniqueCount="27">
  <si>
    <t>Spending Rate</t>
  </si>
  <si>
    <t>Gap</t>
  </si>
  <si>
    <t>Spending amount as a percent of beginning year starting value. Dollar amount adjusted for inflation in subsequent years.</t>
  </si>
  <si>
    <t>Starting Spending Rate</t>
  </si>
  <si>
    <t>Annual Inflation Rate</t>
  </si>
  <si>
    <t>Annual Return</t>
  </si>
  <si>
    <t>The annual increase in a representative basket of consumer goods and services.</t>
  </si>
  <si>
    <t>The Gap = Annual return less inflation rate less the spending rate.</t>
  </si>
  <si>
    <t>Initial Gap</t>
  </si>
  <si>
    <t>Annual</t>
  </si>
  <si>
    <t>Starting Value</t>
  </si>
  <si>
    <t>Spending</t>
  </si>
  <si>
    <t>Ending Value</t>
  </si>
  <si>
    <t>Beginning Portfolio Value</t>
  </si>
  <si>
    <t>Year</t>
  </si>
  <si>
    <t>Maximum Drawdown</t>
  </si>
  <si>
    <t>Recovery Months</t>
  </si>
  <si>
    <t>Drawdown Year</t>
  </si>
  <si>
    <t>The number of months to return to the pre-drawdown value.</t>
  </si>
  <si>
    <t>The maximum single year loss in value expected.</t>
  </si>
  <si>
    <t>Drawdown Recovery Rate</t>
  </si>
  <si>
    <t>The annual return achieved on the investment portfolio during the recovery period</t>
  </si>
  <si>
    <t>Years to zero balance</t>
  </si>
  <si>
    <t>The last year in which there is a positive balance for Ending Value</t>
  </si>
  <si>
    <t>Output</t>
  </si>
  <si>
    <t>The year in which the drawdown occurs.  Recovery begins in the following year. Zero for no drawdown event.</t>
  </si>
  <si>
    <t xml:space="preserve">The nominal annual return achieved on the investment portfolio.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</si>
</sst>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0.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1" fontId="0" fillId="0" borderId="0" xfId="0" applyNumberFormat="1"/>
    <xf numFmtId="164" fontId="0" fillId="0" borderId="0" xfId="0" applyNumberFormat="1"/>
    <xf numFmtId="166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/>
    <xf numFmtId="164" fontId="5" fillId="0" borderId="0" xfId="1" applyNumberFormat="1" applyFont="1"/>
    <xf numFmtId="165" fontId="5" fillId="0" borderId="0" xfId="2" applyNumberFormat="1" applyFont="1"/>
    <xf numFmtId="1" fontId="5" fillId="0" borderId="0" xfId="2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" fontId="5" fillId="0" borderId="0" xfId="0" applyNumberFormat="1" applyFont="1"/>
    <xf numFmtId="37" fontId="5" fillId="0" borderId="0" xfId="1" applyNumberFormat="1" applyFont="1"/>
    <xf numFmtId="165" fontId="5" fillId="0" borderId="0" xfId="0" applyNumberFormat="1" applyFont="1"/>
    <xf numFmtId="164" fontId="5" fillId="0" borderId="0" xfId="0" applyNumberFormat="1" applyFont="1"/>
  </cellXfs>
  <cellStyles count="2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Asset Balance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Sheet1!$C$16</c:f>
              <c:strCache>
                <c:ptCount val="1"/>
                <c:pt idx="0">
                  <c:v>Starting Value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Sheet1!$C$17:$C$81</c:f>
              <c:numCache>
                <c:formatCode>_(* #,##0_);_(* \(#,##0\);_(* "-"??_);_(@_)</c:formatCode>
                <c:ptCount val="65"/>
                <c:pt idx="0">
                  <c:v>1000000</c:v>
                </c:pt>
                <c:pt idx="1">
                  <c:v>1017600</c:v>
                </c:pt>
                <c:pt idx="2">
                  <c:v>1034984</c:v>
                </c:pt>
                <c:pt idx="3">
                  <c:v>1052100.8800000001</c:v>
                </c:pt>
                <c:pt idx="4">
                  <c:v>1068895.3080000002</c:v>
                </c:pt>
                <c:pt idx="5">
                  <c:v>819099.9644800002</c:v>
                </c:pt>
                <c:pt idx="6">
                  <c:v>832397.08342126769</c:v>
                </c:pt>
                <c:pt idx="7">
                  <c:v>845222.42241498514</c:v>
                </c:pt>
                <c:pt idx="8">
                  <c:v>857494.59542111435</c:v>
                </c:pt>
                <c:pt idx="9">
                  <c:v>855233.21969554632</c:v>
                </c:pt>
                <c:pt idx="10">
                  <c:v>851224.82988291921</c:v>
                </c:pt>
                <c:pt idx="11">
                  <c:v>845316.26519170357</c:v>
                </c:pt>
                <c:pt idx="12">
                  <c:v>837343.72498448926</c:v>
                </c:pt>
                <c:pt idx="13">
                  <c:v>827132.08688128064</c:v>
                </c:pt>
                <c:pt idx="14">
                  <c:v>814494.18264381122</c:v>
                </c:pt>
                <c:pt idx="15">
                  <c:v>799230.02926858328</c:v>
                </c:pt>
                <c:pt idx="16">
                  <c:v>781126.01256082591</c:v>
                </c:pt>
                <c:pt idx="17">
                  <c:v>759954.02029668691</c:v>
                </c:pt>
                <c:pt idx="18">
                  <c:v>735470.52190616587</c:v>
                </c:pt>
                <c:pt idx="19">
                  <c:v>707415.59142396401</c:v>
                </c:pt>
                <c:pt idx="20">
                  <c:v>675511.87025893282</c:v>
                </c:pt>
                <c:pt idx="21">
                  <c:v>639463.46612448571</c:v>
                </c:pt>
                <c:pt idx="22">
                  <c:v>598954.7842514721</c:v>
                </c:pt>
                <c:pt idx="23">
                  <c:v>553649.28677086334</c:v>
                </c:pt>
                <c:pt idx="24">
                  <c:v>503188.1759053471</c:v>
                </c:pt>
                <c:pt idx="25">
                  <c:v>447188.9963457468</c:v>
                </c:pt>
                <c:pt idx="26">
                  <c:v>385244.1519091528</c:v>
                </c:pt>
                <c:pt idx="27">
                  <c:v>316919.331279843</c:v>
                </c:pt>
                <c:pt idx="28">
                  <c:v>241751.83732045887</c:v>
                </c:pt>
                <c:pt idx="29">
                  <c:v>159248.81410842642</c:v>
                </c:pt>
                <c:pt idx="30">
                  <c:v>68885.365500134241</c:v>
                </c:pt>
                <c:pt idx="31">
                  <c:v>-29897.441348299406</c:v>
                </c:pt>
                <c:pt idx="32">
                  <c:v>-137694.69447099231</c:v>
                </c:pt>
                <c:pt idx="33">
                  <c:v>-255139.88498030065</c:v>
                </c:pt>
                <c:pt idx="34">
                  <c:v>-382907.29218539898</c:v>
                </c:pt>
                <c:pt idx="35">
                  <c:v>-521714.51424599165</c:v>
                </c:pt>
                <c:pt idx="36">
                  <c:v>-672325.15316610399</c:v>
                </c:pt>
                <c:pt idx="37">
                  <c:v>-835551.66346338356</c:v>
                </c:pt>
                <c:pt idx="38">
                  <c:v>-1012258.3744117194</c:v>
                </c:pt>
                <c:pt idx="39">
                  <c:v>-1203364.6963511715</c:v>
                </c:pt>
                <c:pt idx="40">
                  <c:v>-1409848.522191233</c:v>
                </c:pt>
                <c:pt idx="41">
                  <c:v>-1632749.8359034681</c:v>
                </c:pt>
                <c:pt idx="42">
                  <c:v>-1873174.54050986</c:v>
                </c:pt>
                <c:pt idx="43">
                  <c:v>-2132298.5188262011</c:v>
                </c:pt>
                <c:pt idx="44">
                  <c:v>-2411371.9410180952</c:v>
                </c:pt>
                <c:pt idx="45">
                  <c:v>-2711723.8338733721</c:v>
                </c:pt>
                <c:pt idx="46">
                  <c:v>-3034766.9275917918</c:v>
                </c:pt>
                <c:pt idx="47">
                  <c:v>-3382002.7968438971</c:v>
                </c:pt>
                <c:pt idx="48">
                  <c:v>-3755027.3138590269</c:v>
                </c:pt>
                <c:pt idx="49">
                  <c:v>-4155536.4323711991</c:v>
                </c:pt>
                <c:pt idx="50">
                  <c:v>-4585332.3223845204</c:v>
                </c:pt>
                <c:pt idx="51">
                  <c:v>-5046329.8769207727</c:v>
                </c:pt>
                <c:pt idx="52">
                  <c:v>-5540563.6131849959</c:v>
                </c:pt>
                <c:pt idx="53">
                  <c:v>-6070194.9919345416</c:v>
                </c:pt>
                <c:pt idx="54">
                  <c:v>-6637520.1802678136</c:v>
                </c:pt>
                <c:pt idx="55">
                  <c:v>-7244978.2845655978</c:v>
                </c:pt>
                <c:pt idx="56">
                  <c:v>-7895160.0819257004</c:v>
                </c:pt>
                <c:pt idx="57">
                  <c:v>-8590817.2801359948</c:v>
                </c:pt>
                <c:pt idx="58">
                  <c:v>-9334872.3380377479</c:v>
                </c:pt>
                <c:pt idx="59">
                  <c:v>-10130428.880046414</c:v>
                </c:pt>
                <c:pt idx="60">
                  <c:v>-10980782.740627393</c:v>
                </c:pt>
                <c:pt idx="61">
                  <c:v>-11889433.676676577</c:v>
                </c:pt>
                <c:pt idx="62">
                  <c:v>-12860097.788037058</c:v>
                </c:pt>
                <c:pt idx="63">
                  <c:v>-13896720.688801963</c:v>
                </c:pt>
                <c:pt idx="64">
                  <c:v>-15003491.474617245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6-4EED-ACC1-0973895D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740736"/>
        <c:axId val="723743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Sheet1!$B$16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Sheet1!$B$17:$B$81</c15:sqref>
                        </c15:formulaRef>
                      </c:ext>
                    </c:extLst>
                    <c:numCache>
                      <c:formatCode>0</c:formatCode>
                      <c:ptCount val="6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96-4EED-ACC1-0973895DA3A9}"/>
                  </c:ext>
                </c:extLst>
              </c15:ser>
            </c15:filteredLineSeries>
          </c:ext>
        </c:extLst>
      </c:lineChart>
      <c:catAx>
        <c:axId val="723740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43056"/>
        <c:crosses val="autoZero"/>
        <c:auto val="1"/>
        <c:lblAlgn val="ctr"/>
        <c:lblOffset val="100"/>
        <c:noMultiLvlLbl val="0"/>
      </c:catAx>
      <c:valAx>
        <c:axId val="72374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444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958980</xdr:colOff>
      <xdr:row>3</xdr:row>
      <xdr:rowOff>177800</xdr:rowOff>
    </xdr:to>
    <xdr:pic>
      <xdr:nvPicPr>
        <xdr:cNvPr id="3" name="Picture 2" descr="money-hub-square-45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8980" cy="939800"/>
        </a:xfrm>
        <a:prstGeom prst="rect">
          <a:avLst/>
        </a:prstGeom>
      </xdr:spPr>
    </xdr:pic>
    <xdr:clientData/>
  </xdr:twoCellAnchor>
  <xdr:twoCellAnchor>
    <xdr:from>
      <xdr:col>9</xdr:col>
      <xdr:colOff>869153</xdr:colOff>
      <xdr:row>15</xdr:row>
      <xdr:rowOff>55563</xdr:rowOff>
    </xdr:from>
    <xdr:to>
      <xdr:col>23</xdr:col>
      <xdr:colOff>396874</xdr:colOff>
      <xdr:row>38</xdr:row>
      <xdr:rowOff>91281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1"/>
  <sheetViews>
    <sheetView tabSelected="1" zoomScale="80" zoomScaleNormal="80" workbookViewId="0">
      <selection activeCell="A10" sqref="A10"/>
    </sheetView>
  </sheetViews>
  <sheetFormatPr baseColWidth="10" defaultColWidth="11" defaultRowHeight="16" x14ac:dyDescent="0.2"/>
  <cols>
    <col min="1" max="1" width="12.6640625" customWidth="1"/>
    <col min="2" max="2" width="11.1640625" bestFit="1" customWidth="1"/>
    <col min="3" max="3" width="36" customWidth="1"/>
    <col min="4" max="4" width="14.6640625" customWidth="1"/>
    <col min="5" max="5" width="17.83203125" customWidth="1"/>
    <col min="6" max="6" width="6.83203125" customWidth="1"/>
    <col min="7" max="7" width="19.33203125" customWidth="1"/>
    <col min="8" max="8" width="11.33203125" bestFit="1" customWidth="1"/>
    <col min="9" max="9" width="12" bestFit="1" customWidth="1"/>
    <col min="10" max="10" width="17.1640625" customWidth="1"/>
    <col min="14" max="14" width="16.6640625" customWidth="1"/>
    <col min="15" max="15" width="14.33203125" bestFit="1" customWidth="1"/>
    <col min="16" max="16" width="14" customWidth="1"/>
  </cols>
  <sheetData>
    <row r="2" spans="2:14" ht="24" x14ac:dyDescent="0.3">
      <c r="C2" s="8" t="s">
        <v>13</v>
      </c>
      <c r="D2" s="9">
        <v>1000000</v>
      </c>
      <c r="E2" s="8"/>
      <c r="F2" s="8"/>
      <c r="G2" s="8"/>
      <c r="H2" s="8"/>
      <c r="I2" s="8"/>
      <c r="J2" s="8"/>
    </row>
    <row r="3" spans="2:14" ht="24" x14ac:dyDescent="0.3">
      <c r="C3" s="8" t="s">
        <v>3</v>
      </c>
      <c r="D3" s="10">
        <v>0.04</v>
      </c>
      <c r="E3" s="8" t="s">
        <v>2</v>
      </c>
      <c r="F3" s="8"/>
      <c r="G3" s="8"/>
      <c r="H3" s="8"/>
      <c r="I3" s="8"/>
      <c r="J3" s="8"/>
      <c r="K3" s="1"/>
      <c r="L3" s="1"/>
      <c r="M3" s="1"/>
      <c r="N3" s="1"/>
    </row>
    <row r="4" spans="2:14" ht="24" x14ac:dyDescent="0.3">
      <c r="C4" s="8" t="s">
        <v>4</v>
      </c>
      <c r="D4" s="10">
        <v>0.03</v>
      </c>
      <c r="E4" s="8" t="s">
        <v>6</v>
      </c>
      <c r="F4" s="8"/>
      <c r="G4" s="8"/>
      <c r="H4" s="8"/>
      <c r="I4" s="8"/>
      <c r="J4" s="8"/>
      <c r="K4" s="1"/>
      <c r="L4" s="1"/>
      <c r="M4" s="1"/>
      <c r="N4" s="1"/>
    </row>
    <row r="5" spans="2:14" ht="24" x14ac:dyDescent="0.3">
      <c r="C5" s="8" t="s">
        <v>5</v>
      </c>
      <c r="D5" s="10">
        <v>0.06</v>
      </c>
      <c r="E5" s="8" t="s">
        <v>26</v>
      </c>
      <c r="F5" s="8"/>
      <c r="G5" s="8"/>
      <c r="H5" s="8"/>
      <c r="I5" s="8"/>
      <c r="J5" s="8"/>
      <c r="K5" s="1"/>
      <c r="L5" s="1"/>
      <c r="M5" s="1"/>
      <c r="N5" s="1"/>
    </row>
    <row r="6" spans="2:14" ht="24" x14ac:dyDescent="0.3">
      <c r="C6" s="8" t="s">
        <v>15</v>
      </c>
      <c r="D6" s="10">
        <v>-0.2</v>
      </c>
      <c r="E6" s="8" t="s">
        <v>19</v>
      </c>
      <c r="F6" s="8"/>
      <c r="G6" s="8"/>
      <c r="H6" s="8"/>
      <c r="I6" s="8"/>
      <c r="J6" s="8"/>
      <c r="K6" s="1"/>
      <c r="L6" s="1"/>
      <c r="M6" s="1"/>
      <c r="N6" s="1"/>
    </row>
    <row r="7" spans="2:14" ht="24" x14ac:dyDescent="0.3">
      <c r="C7" s="8" t="s">
        <v>16</v>
      </c>
      <c r="D7" s="11">
        <v>36</v>
      </c>
      <c r="E7" s="8" t="s">
        <v>18</v>
      </c>
      <c r="F7" s="8"/>
      <c r="G7" s="8"/>
      <c r="H7" s="8"/>
      <c r="I7" s="8"/>
      <c r="J7" s="8"/>
      <c r="K7" s="1"/>
      <c r="L7" s="1"/>
      <c r="M7" s="1"/>
      <c r="N7" s="1"/>
    </row>
    <row r="8" spans="2:14" ht="24" x14ac:dyDescent="0.3">
      <c r="C8" s="8" t="s">
        <v>17</v>
      </c>
      <c r="D8" s="11">
        <v>5</v>
      </c>
      <c r="E8" s="8" t="s">
        <v>25</v>
      </c>
      <c r="F8" s="8"/>
      <c r="G8" s="8"/>
      <c r="H8" s="8"/>
      <c r="I8" s="8"/>
      <c r="J8" s="8"/>
      <c r="K8" s="1"/>
      <c r="L8" s="1"/>
      <c r="M8" s="1"/>
      <c r="N8" s="1"/>
    </row>
    <row r="9" spans="2:14" ht="24" x14ac:dyDescent="0.3">
      <c r="C9" s="8"/>
      <c r="D9" s="11"/>
      <c r="E9" s="8"/>
      <c r="F9" s="8"/>
      <c r="G9" s="8"/>
      <c r="H9" s="8"/>
      <c r="I9" s="8"/>
      <c r="J9" s="8"/>
      <c r="K9" s="1"/>
      <c r="L9" s="1"/>
      <c r="M9" s="1"/>
      <c r="N9" s="1"/>
    </row>
    <row r="10" spans="2:14" ht="24" x14ac:dyDescent="0.3">
      <c r="C10" s="12" t="s">
        <v>24</v>
      </c>
      <c r="D10" s="11"/>
      <c r="E10" s="8"/>
      <c r="F10" s="8"/>
      <c r="G10" s="8"/>
      <c r="H10" s="8"/>
      <c r="I10" s="8"/>
      <c r="J10" s="8"/>
      <c r="K10" s="1"/>
      <c r="L10" s="1"/>
      <c r="M10" s="1"/>
      <c r="N10" s="1"/>
    </row>
    <row r="11" spans="2:14" ht="24" x14ac:dyDescent="0.3">
      <c r="C11" s="8" t="s">
        <v>20</v>
      </c>
      <c r="D11" s="10">
        <f>(1/(1+$D$6))^(1/ROUNDUP($D$7/12,0))-1</f>
        <v>7.7217345015941907E-2</v>
      </c>
      <c r="E11" s="8" t="s">
        <v>21</v>
      </c>
      <c r="F11" s="8"/>
      <c r="G11" s="8"/>
      <c r="H11" s="8"/>
      <c r="I11" s="8"/>
      <c r="J11" s="8"/>
      <c r="K11" s="1"/>
      <c r="L11" s="1"/>
      <c r="M11" s="1"/>
      <c r="N11" s="1"/>
    </row>
    <row r="12" spans="2:14" ht="24" x14ac:dyDescent="0.3">
      <c r="C12" s="8" t="s">
        <v>8</v>
      </c>
      <c r="D12" s="10">
        <f>D5-D4-D3</f>
        <v>-1.0000000000000002E-2</v>
      </c>
      <c r="E12" s="8" t="s">
        <v>7</v>
      </c>
      <c r="F12" s="8"/>
      <c r="G12" s="8"/>
      <c r="H12" s="8"/>
      <c r="I12" s="8"/>
      <c r="J12" s="8"/>
      <c r="K12" s="1"/>
      <c r="L12" s="1"/>
      <c r="M12" s="1"/>
      <c r="N12" s="1"/>
    </row>
    <row r="13" spans="2:14" ht="24" x14ac:dyDescent="0.3">
      <c r="C13" s="8" t="s">
        <v>22</v>
      </c>
      <c r="D13" s="11">
        <f>INDEX($B$17:$B$81,MATCH(0,$E$17:$E$81,-1))</f>
        <v>30</v>
      </c>
      <c r="E13" s="8" t="s">
        <v>23</v>
      </c>
      <c r="F13" s="8"/>
      <c r="G13" s="8"/>
      <c r="H13" s="8"/>
      <c r="I13" s="8"/>
      <c r="J13" s="8"/>
      <c r="K13" s="1"/>
      <c r="L13" s="1"/>
      <c r="M13" s="1"/>
      <c r="N13" s="1"/>
    </row>
    <row r="15" spans="2:14" ht="22" customHeight="1" x14ac:dyDescent="0.3">
      <c r="B15" s="8"/>
      <c r="C15" s="8"/>
      <c r="D15" s="13" t="s">
        <v>9</v>
      </c>
      <c r="E15" s="13"/>
      <c r="F15" s="8"/>
      <c r="G15" s="13" t="s">
        <v>9</v>
      </c>
      <c r="H15" s="13" t="s">
        <v>9</v>
      </c>
    </row>
    <row r="16" spans="2:14" ht="24" x14ac:dyDescent="0.3">
      <c r="B16" s="14" t="s">
        <v>14</v>
      </c>
      <c r="C16" s="14" t="s">
        <v>10</v>
      </c>
      <c r="D16" s="14" t="s">
        <v>11</v>
      </c>
      <c r="E16" s="14" t="s">
        <v>12</v>
      </c>
      <c r="F16" s="15"/>
      <c r="G16" s="14" t="s">
        <v>0</v>
      </c>
      <c r="H16" s="14" t="s">
        <v>1</v>
      </c>
      <c r="J16" s="2"/>
    </row>
    <row r="17" spans="2:14" ht="24" x14ac:dyDescent="0.3">
      <c r="B17" s="16">
        <v>1</v>
      </c>
      <c r="C17" s="9">
        <f>D2</f>
        <v>1000000</v>
      </c>
      <c r="D17" s="9">
        <f>C17*D3</f>
        <v>40000</v>
      </c>
      <c r="E17" s="17">
        <f>IF(OR(B17&lt;$D$8,$D$8=0),(C17-D17)*(1+$D$5),IF(B17=$D$8,(C17-D17)*(1+$D$6),IF(B17&lt;$D$8+1+ROUNDUP($D$7/12,0),(C17-D17)*(1+$D$11),(C17-D17)*(1+$D$5))))</f>
        <v>1017600</v>
      </c>
      <c r="F17" s="9"/>
      <c r="G17" s="10">
        <f t="shared" ref="G17:G48" si="0">D17/C17</f>
        <v>0.04</v>
      </c>
      <c r="H17" s="18">
        <f t="shared" ref="H17:H48" si="1">D$5-D$4-G17</f>
        <v>-1.0000000000000002E-2</v>
      </c>
      <c r="J17" s="4"/>
    </row>
    <row r="18" spans="2:14" ht="24" x14ac:dyDescent="0.3">
      <c r="B18" s="16">
        <v>2</v>
      </c>
      <c r="C18" s="19">
        <f t="shared" ref="C18:C27" si="2">E17</f>
        <v>1017600</v>
      </c>
      <c r="D18" s="9">
        <f t="shared" ref="D18:D73" si="3">D17*(1+D$4)</f>
        <v>41200</v>
      </c>
      <c r="E18" s="17">
        <f t="shared" ref="E18:E81" si="4">IF(OR(B18&lt;$D$8,$D$8=0),(C18-D18)*(1+$D$5),IF(B18=$D$8,(C18-D18)*(1+$D$6),IF(B18&lt;$D$8+1+ROUNDUP($D$7/12,0),(C18-D18)*(1+$D$11),(C18-D18)*(1+$D$5))))</f>
        <v>1034984</v>
      </c>
      <c r="F18" s="9"/>
      <c r="G18" s="10">
        <f t="shared" si="0"/>
        <v>4.0487421383647797E-2</v>
      </c>
      <c r="H18" s="18">
        <f t="shared" si="1"/>
        <v>-1.0487421383647798E-2</v>
      </c>
      <c r="J18" s="4"/>
    </row>
    <row r="19" spans="2:14" ht="24" x14ac:dyDescent="0.3">
      <c r="B19" s="16">
        <v>3</v>
      </c>
      <c r="C19" s="19">
        <f t="shared" si="2"/>
        <v>1034984</v>
      </c>
      <c r="D19" s="9">
        <f t="shared" si="3"/>
        <v>42436</v>
      </c>
      <c r="E19" s="17">
        <f t="shared" si="4"/>
        <v>1052100.8800000001</v>
      </c>
      <c r="F19" s="9"/>
      <c r="G19" s="10">
        <f t="shared" si="0"/>
        <v>4.1001600024734679E-2</v>
      </c>
      <c r="H19" s="18">
        <f t="shared" si="1"/>
        <v>-1.100160002473468E-2</v>
      </c>
      <c r="J19" s="4"/>
    </row>
    <row r="20" spans="2:14" ht="24" x14ac:dyDescent="0.3">
      <c r="B20" s="16">
        <v>4</v>
      </c>
      <c r="C20" s="19">
        <f t="shared" si="2"/>
        <v>1052100.8800000001</v>
      </c>
      <c r="D20" s="9">
        <f t="shared" si="3"/>
        <v>43709.08</v>
      </c>
      <c r="E20" s="17">
        <f t="shared" si="4"/>
        <v>1068895.3080000002</v>
      </c>
      <c r="F20" s="9"/>
      <c r="G20" s="10">
        <f t="shared" si="0"/>
        <v>4.1544571277233412E-2</v>
      </c>
      <c r="H20" s="18">
        <f t="shared" si="1"/>
        <v>-1.1544571277233413E-2</v>
      </c>
      <c r="J20" s="4"/>
      <c r="K20" s="4"/>
    </row>
    <row r="21" spans="2:14" ht="24" x14ac:dyDescent="0.3">
      <c r="B21" s="16">
        <v>5</v>
      </c>
      <c r="C21" s="19">
        <f t="shared" si="2"/>
        <v>1068895.3080000002</v>
      </c>
      <c r="D21" s="9">
        <f t="shared" si="3"/>
        <v>45020.352400000003</v>
      </c>
      <c r="E21" s="17">
        <f>IF(OR(B21&lt;$D$8,$D$8=0),(C21-D21)*(1+$D$5),IF(B21=$D$8,(C21-D21)*(1+$D$6),IF(B21&lt;$D$8+1+ROUNDUP($D$7/12,0),(C21-D21)*(1+$D$11),(C21-D21)*(1+$D$5))))</f>
        <v>819099.9644800002</v>
      </c>
      <c r="F21" s="9"/>
      <c r="G21" s="10">
        <f t="shared" si="0"/>
        <v>4.2118579867505598E-2</v>
      </c>
      <c r="H21" s="18">
        <f t="shared" si="1"/>
        <v>-1.2118579867505599E-2</v>
      </c>
      <c r="J21" s="3"/>
      <c r="K21" s="2"/>
      <c r="L21" s="2"/>
      <c r="M21" s="2"/>
      <c r="N21" s="2"/>
    </row>
    <row r="22" spans="2:14" ht="24" x14ac:dyDescent="0.3">
      <c r="B22" s="16">
        <v>6</v>
      </c>
      <c r="C22" s="19">
        <f t="shared" si="2"/>
        <v>819099.9644800002</v>
      </c>
      <c r="D22" s="9">
        <f t="shared" si="3"/>
        <v>46370.962972000001</v>
      </c>
      <c r="E22" s="17">
        <f t="shared" si="4"/>
        <v>832397.08342126769</v>
      </c>
      <c r="F22" s="9"/>
      <c r="G22" s="10">
        <f t="shared" si="0"/>
        <v>5.6612092519669782E-2</v>
      </c>
      <c r="H22" s="18">
        <f t="shared" si="1"/>
        <v>-2.6612092519669783E-2</v>
      </c>
      <c r="J22" s="3"/>
      <c r="K22" s="2"/>
      <c r="L22" s="2"/>
      <c r="M22" s="2"/>
      <c r="N22" s="2"/>
    </row>
    <row r="23" spans="2:14" ht="24" x14ac:dyDescent="0.3">
      <c r="B23" s="16">
        <v>7</v>
      </c>
      <c r="C23" s="19">
        <f t="shared" si="2"/>
        <v>832397.08342126769</v>
      </c>
      <c r="D23" s="9">
        <f t="shared" si="3"/>
        <v>47762.091861159999</v>
      </c>
      <c r="E23" s="17">
        <f t="shared" si="4"/>
        <v>845222.42241498514</v>
      </c>
      <c r="F23" s="9"/>
      <c r="G23" s="10">
        <f t="shared" si="0"/>
        <v>5.7378975506318645E-2</v>
      </c>
      <c r="H23" s="18">
        <f t="shared" si="1"/>
        <v>-2.7378975506318647E-2</v>
      </c>
      <c r="J23" s="3"/>
      <c r="K23" s="2"/>
      <c r="L23" s="2"/>
      <c r="M23" s="2"/>
      <c r="N23" s="2"/>
    </row>
    <row r="24" spans="2:14" ht="24" x14ac:dyDescent="0.3">
      <c r="B24" s="16">
        <v>8</v>
      </c>
      <c r="C24" s="19">
        <f t="shared" si="2"/>
        <v>845222.42241498514</v>
      </c>
      <c r="D24" s="9">
        <f t="shared" si="3"/>
        <v>49194.954616994801</v>
      </c>
      <c r="E24" s="17">
        <f t="shared" si="4"/>
        <v>857494.59542111435</v>
      </c>
      <c r="F24" s="9"/>
      <c r="G24" s="10">
        <f t="shared" si="0"/>
        <v>5.8203560757929332E-2</v>
      </c>
      <c r="H24" s="18">
        <f t="shared" si="1"/>
        <v>-2.8203560757929333E-2</v>
      </c>
      <c r="J24" s="3"/>
      <c r="K24" s="2"/>
      <c r="L24" s="2"/>
      <c r="M24" s="2"/>
      <c r="N24" s="2"/>
    </row>
    <row r="25" spans="2:14" ht="24" x14ac:dyDescent="0.3">
      <c r="B25" s="16">
        <v>9</v>
      </c>
      <c r="C25" s="19">
        <f t="shared" si="2"/>
        <v>857494.59542111435</v>
      </c>
      <c r="D25" s="9">
        <f t="shared" si="3"/>
        <v>50670.803255504645</v>
      </c>
      <c r="E25" s="17">
        <f t="shared" si="4"/>
        <v>855233.21969554632</v>
      </c>
      <c r="F25" s="9"/>
      <c r="G25" s="10">
        <f t="shared" si="0"/>
        <v>5.9091688187982438E-2</v>
      </c>
      <c r="H25" s="18">
        <f t="shared" si="1"/>
        <v>-2.909168818798244E-2</v>
      </c>
      <c r="J25" s="3"/>
      <c r="K25" s="2"/>
      <c r="L25" s="2"/>
      <c r="M25" s="2"/>
      <c r="N25" s="2"/>
    </row>
    <row r="26" spans="2:14" ht="24" x14ac:dyDescent="0.3">
      <c r="B26" s="16">
        <v>10</v>
      </c>
      <c r="C26" s="19">
        <f t="shared" si="2"/>
        <v>855233.21969554632</v>
      </c>
      <c r="D26" s="9">
        <f t="shared" si="3"/>
        <v>52190.927353169784</v>
      </c>
      <c r="E26" s="17">
        <f t="shared" si="4"/>
        <v>851224.82988291921</v>
      </c>
      <c r="F26" s="9"/>
      <c r="G26" s="10">
        <f t="shared" si="0"/>
        <v>6.1025374308716851E-2</v>
      </c>
      <c r="H26" s="18">
        <f t="shared" si="1"/>
        <v>-3.1025374308716852E-2</v>
      </c>
      <c r="J26" s="3"/>
      <c r="K26" s="2"/>
      <c r="L26" s="2"/>
      <c r="M26" s="2"/>
      <c r="N26" s="2"/>
    </row>
    <row r="27" spans="2:14" ht="24" x14ac:dyDescent="0.3">
      <c r="B27" s="16">
        <v>11</v>
      </c>
      <c r="C27" s="19">
        <f t="shared" si="2"/>
        <v>851224.82988291921</v>
      </c>
      <c r="D27" s="9">
        <f t="shared" si="3"/>
        <v>53756.655173764877</v>
      </c>
      <c r="E27" s="17">
        <f t="shared" si="4"/>
        <v>845316.26519170357</v>
      </c>
      <c r="F27" s="9"/>
      <c r="G27" s="10">
        <f t="shared" si="0"/>
        <v>6.3152123019201381E-2</v>
      </c>
      <c r="H27" s="18">
        <f t="shared" si="1"/>
        <v>-3.3152123019201382E-2</v>
      </c>
      <c r="J27" s="4"/>
    </row>
    <row r="28" spans="2:14" ht="24" x14ac:dyDescent="0.3">
      <c r="B28" s="16">
        <v>12</v>
      </c>
      <c r="C28" s="19">
        <f t="shared" ref="C28:C81" si="5">E27</f>
        <v>845316.26519170357</v>
      </c>
      <c r="D28" s="9">
        <f t="shared" si="3"/>
        <v>55369.354828977826</v>
      </c>
      <c r="E28" s="17">
        <f t="shared" si="4"/>
        <v>837343.72498448926</v>
      </c>
      <c r="F28" s="9"/>
      <c r="G28" s="10">
        <f t="shared" si="0"/>
        <v>6.5501347967581086E-2</v>
      </c>
      <c r="H28" s="18">
        <f t="shared" si="1"/>
        <v>-3.5501347967581087E-2</v>
      </c>
      <c r="J28" s="4"/>
      <c r="K28" s="6"/>
      <c r="L28" s="5"/>
    </row>
    <row r="29" spans="2:14" ht="24" x14ac:dyDescent="0.3">
      <c r="B29" s="16">
        <v>13</v>
      </c>
      <c r="C29" s="19">
        <f t="shared" si="5"/>
        <v>837343.72498448926</v>
      </c>
      <c r="D29" s="9">
        <f t="shared" si="3"/>
        <v>57030.435473847159</v>
      </c>
      <c r="E29" s="17">
        <f t="shared" si="4"/>
        <v>827132.08688128064</v>
      </c>
      <c r="F29" s="9"/>
      <c r="G29" s="10">
        <f t="shared" si="0"/>
        <v>6.8108751247766955E-2</v>
      </c>
      <c r="H29" s="18">
        <f t="shared" si="1"/>
        <v>-3.8108751247766956E-2</v>
      </c>
      <c r="J29" s="4"/>
      <c r="K29" s="7"/>
      <c r="L29" s="5"/>
    </row>
    <row r="30" spans="2:14" ht="24" x14ac:dyDescent="0.3">
      <c r="B30" s="16">
        <v>14</v>
      </c>
      <c r="C30" s="19">
        <f t="shared" si="5"/>
        <v>827132.08688128064</v>
      </c>
      <c r="D30" s="9">
        <f t="shared" si="3"/>
        <v>58741.348538062579</v>
      </c>
      <c r="E30" s="17">
        <f t="shared" si="4"/>
        <v>814494.18264381122</v>
      </c>
      <c r="F30" s="9"/>
      <c r="G30" s="10">
        <f t="shared" si="0"/>
        <v>7.1018099127973744E-2</v>
      </c>
      <c r="H30" s="18">
        <f t="shared" si="1"/>
        <v>-4.1018099127973745E-2</v>
      </c>
      <c r="J30" s="4"/>
      <c r="L30" s="5"/>
    </row>
    <row r="31" spans="2:14" ht="24" x14ac:dyDescent="0.3">
      <c r="B31" s="16">
        <v>15</v>
      </c>
      <c r="C31" s="19">
        <f t="shared" si="5"/>
        <v>814494.18264381122</v>
      </c>
      <c r="D31" s="9">
        <f t="shared" si="3"/>
        <v>60503.58899420446</v>
      </c>
      <c r="E31" s="17">
        <f t="shared" si="4"/>
        <v>799230.02926858328</v>
      </c>
      <c r="F31" s="9"/>
      <c r="G31" s="10">
        <f t="shared" si="0"/>
        <v>7.428363551696901E-2</v>
      </c>
      <c r="H31" s="18">
        <f t="shared" si="1"/>
        <v>-4.4283635516969011E-2</v>
      </c>
      <c r="J31" s="4"/>
    </row>
    <row r="32" spans="2:14" ht="24" x14ac:dyDescent="0.3">
      <c r="B32" s="16">
        <v>16</v>
      </c>
      <c r="C32" s="19">
        <f t="shared" si="5"/>
        <v>799230.02926858328</v>
      </c>
      <c r="D32" s="9">
        <f t="shared" si="3"/>
        <v>62318.696664030598</v>
      </c>
      <c r="E32" s="17">
        <f t="shared" si="4"/>
        <v>781126.01256082591</v>
      </c>
      <c r="F32" s="9"/>
      <c r="G32" s="10">
        <f t="shared" si="0"/>
        <v>7.7973417391563299E-2</v>
      </c>
      <c r="H32" s="18">
        <f t="shared" si="1"/>
        <v>-4.79734173915633E-2</v>
      </c>
      <c r="J32" s="4"/>
    </row>
    <row r="33" spans="2:10" ht="24" x14ac:dyDescent="0.3">
      <c r="B33" s="16">
        <v>17</v>
      </c>
      <c r="C33" s="19">
        <f t="shared" si="5"/>
        <v>781126.01256082591</v>
      </c>
      <c r="D33" s="9">
        <f t="shared" si="3"/>
        <v>64188.25756395152</v>
      </c>
      <c r="E33" s="17">
        <f t="shared" si="4"/>
        <v>759954.02029668691</v>
      </c>
      <c r="F33" s="9"/>
      <c r="G33" s="10">
        <f t="shared" si="0"/>
        <v>8.2174011019704979E-2</v>
      </c>
      <c r="H33" s="18">
        <f t="shared" si="1"/>
        <v>-5.217401101970498E-2</v>
      </c>
      <c r="J33" s="4"/>
    </row>
    <row r="34" spans="2:10" ht="24" x14ac:dyDescent="0.3">
      <c r="B34" s="16">
        <v>18</v>
      </c>
      <c r="C34" s="19">
        <f t="shared" si="5"/>
        <v>759954.02029668691</v>
      </c>
      <c r="D34" s="9">
        <f t="shared" si="3"/>
        <v>66113.905290870069</v>
      </c>
      <c r="E34" s="17">
        <f t="shared" si="4"/>
        <v>735470.52190616587</v>
      </c>
      <c r="F34" s="9"/>
      <c r="G34" s="10">
        <f t="shared" si="0"/>
        <v>8.699724394517859E-2</v>
      </c>
      <c r="H34" s="18">
        <f t="shared" si="1"/>
        <v>-5.6997243945178591E-2</v>
      </c>
      <c r="J34" s="4"/>
    </row>
    <row r="35" spans="2:10" ht="24" x14ac:dyDescent="0.3">
      <c r="B35" s="16">
        <v>19</v>
      </c>
      <c r="C35" s="19">
        <f t="shared" si="5"/>
        <v>735470.52190616587</v>
      </c>
      <c r="D35" s="9">
        <f t="shared" si="3"/>
        <v>68097.322449596177</v>
      </c>
      <c r="E35" s="17">
        <f t="shared" si="4"/>
        <v>707415.59142396401</v>
      </c>
      <c r="F35" s="9"/>
      <c r="G35" s="10">
        <f t="shared" si="0"/>
        <v>9.2590145248927183E-2</v>
      </c>
      <c r="H35" s="18">
        <f t="shared" si="1"/>
        <v>-6.2590145248927184E-2</v>
      </c>
      <c r="J35" s="4"/>
    </row>
    <row r="36" spans="2:10" ht="24" x14ac:dyDescent="0.3">
      <c r="B36" s="16">
        <v>20</v>
      </c>
      <c r="C36" s="19">
        <f t="shared" si="5"/>
        <v>707415.59142396401</v>
      </c>
      <c r="D36" s="9">
        <f t="shared" si="3"/>
        <v>70140.24212308407</v>
      </c>
      <c r="E36" s="17">
        <f t="shared" si="4"/>
        <v>675511.87025893282</v>
      </c>
      <c r="F36" s="9"/>
      <c r="G36" s="10">
        <f t="shared" si="0"/>
        <v>9.9149980539583626E-2</v>
      </c>
      <c r="H36" s="18">
        <f t="shared" si="1"/>
        <v>-6.9149980539583628E-2</v>
      </c>
      <c r="J36" s="4"/>
    </row>
    <row r="37" spans="2:10" ht="24" x14ac:dyDescent="0.3">
      <c r="B37" s="16">
        <v>21</v>
      </c>
      <c r="C37" s="19">
        <f t="shared" si="5"/>
        <v>675511.87025893282</v>
      </c>
      <c r="D37" s="9">
        <f t="shared" si="3"/>
        <v>72244.4493867766</v>
      </c>
      <c r="E37" s="17">
        <f t="shared" si="4"/>
        <v>639463.46612448571</v>
      </c>
      <c r="F37" s="9"/>
      <c r="G37" s="10">
        <f t="shared" si="0"/>
        <v>0.10694771264209514</v>
      </c>
      <c r="H37" s="18">
        <f t="shared" si="1"/>
        <v>-7.6947712642095142E-2</v>
      </c>
      <c r="J37" s="4"/>
    </row>
    <row r="38" spans="2:10" ht="24" x14ac:dyDescent="0.3">
      <c r="B38" s="16">
        <v>22</v>
      </c>
      <c r="C38" s="19">
        <f t="shared" si="5"/>
        <v>639463.46612448571</v>
      </c>
      <c r="D38" s="9">
        <f t="shared" si="3"/>
        <v>74411.782868379902</v>
      </c>
      <c r="E38" s="17">
        <f t="shared" si="4"/>
        <v>598954.7842514721</v>
      </c>
      <c r="F38" s="9"/>
      <c r="G38" s="10">
        <f t="shared" si="0"/>
        <v>0.11636596429715972</v>
      </c>
      <c r="H38" s="18">
        <f t="shared" si="1"/>
        <v>-8.6365964297159717E-2</v>
      </c>
      <c r="J38" s="4"/>
    </row>
    <row r="39" spans="2:10" ht="24" x14ac:dyDescent="0.3">
      <c r="B39" s="16">
        <v>23</v>
      </c>
      <c r="C39" s="19">
        <f t="shared" si="5"/>
        <v>598954.7842514721</v>
      </c>
      <c r="D39" s="9">
        <f t="shared" si="3"/>
        <v>76644.136354431306</v>
      </c>
      <c r="E39" s="17">
        <f t="shared" si="4"/>
        <v>553649.28677086334</v>
      </c>
      <c r="F39" s="9"/>
      <c r="G39" s="10">
        <f t="shared" si="0"/>
        <v>0.12796314241018258</v>
      </c>
      <c r="H39" s="18">
        <f t="shared" si="1"/>
        <v>-9.7963142410182585E-2</v>
      </c>
      <c r="J39" s="4"/>
    </row>
    <row r="40" spans="2:10" ht="24" x14ac:dyDescent="0.3">
      <c r="B40" s="16">
        <v>24</v>
      </c>
      <c r="C40" s="19">
        <f t="shared" si="5"/>
        <v>553649.28677086334</v>
      </c>
      <c r="D40" s="9">
        <f t="shared" si="3"/>
        <v>78943.460445064251</v>
      </c>
      <c r="E40" s="17">
        <f t="shared" si="4"/>
        <v>503188.1759053471</v>
      </c>
      <c r="F40" s="9"/>
      <c r="G40" s="10">
        <f t="shared" si="0"/>
        <v>0.1425874869368996</v>
      </c>
      <c r="H40" s="18">
        <f t="shared" si="1"/>
        <v>-0.1125874869368996</v>
      </c>
      <c r="J40" s="4"/>
    </row>
    <row r="41" spans="2:10" ht="24" x14ac:dyDescent="0.3">
      <c r="B41" s="16">
        <v>25</v>
      </c>
      <c r="C41" s="19">
        <f t="shared" si="5"/>
        <v>503188.1759053471</v>
      </c>
      <c r="D41" s="9">
        <f t="shared" si="3"/>
        <v>81311.76425841618</v>
      </c>
      <c r="E41" s="17">
        <f t="shared" si="4"/>
        <v>447188.9963457468</v>
      </c>
      <c r="F41" s="9"/>
      <c r="G41" s="10">
        <f t="shared" si="0"/>
        <v>0.16159315371852348</v>
      </c>
      <c r="H41" s="18">
        <f t="shared" si="1"/>
        <v>-0.13159315371852348</v>
      </c>
      <c r="J41" s="4"/>
    </row>
    <row r="42" spans="2:10" ht="24" x14ac:dyDescent="0.3">
      <c r="B42" s="16">
        <v>26</v>
      </c>
      <c r="C42" s="19">
        <f t="shared" si="5"/>
        <v>447188.9963457468</v>
      </c>
      <c r="D42" s="9">
        <f t="shared" si="3"/>
        <v>83751.117186168674</v>
      </c>
      <c r="E42" s="17">
        <f t="shared" si="4"/>
        <v>385244.1519091528</v>
      </c>
      <c r="F42" s="9"/>
      <c r="G42" s="10">
        <f t="shared" si="0"/>
        <v>0.18728349281970258</v>
      </c>
      <c r="H42" s="18">
        <f t="shared" si="1"/>
        <v>-0.15728349281970258</v>
      </c>
      <c r="J42" s="4"/>
    </row>
    <row r="43" spans="2:10" ht="24" x14ac:dyDescent="0.3">
      <c r="B43" s="16">
        <v>27</v>
      </c>
      <c r="C43" s="19">
        <f t="shared" si="5"/>
        <v>385244.1519091528</v>
      </c>
      <c r="D43" s="9">
        <f t="shared" si="3"/>
        <v>86263.650701753737</v>
      </c>
      <c r="E43" s="17">
        <f t="shared" si="4"/>
        <v>316919.331279843</v>
      </c>
      <c r="F43" s="9"/>
      <c r="G43" s="10">
        <f t="shared" si="0"/>
        <v>0.22391942946896748</v>
      </c>
      <c r="H43" s="18">
        <f t="shared" si="1"/>
        <v>-0.19391942946896748</v>
      </c>
      <c r="J43" s="4"/>
    </row>
    <row r="44" spans="2:10" ht="24" x14ac:dyDescent="0.3">
      <c r="B44" s="16">
        <v>28</v>
      </c>
      <c r="C44" s="19">
        <f t="shared" si="5"/>
        <v>316919.331279843</v>
      </c>
      <c r="D44" s="9">
        <f t="shared" si="3"/>
        <v>88851.560222806351</v>
      </c>
      <c r="E44" s="17">
        <f t="shared" si="4"/>
        <v>241751.83732045887</v>
      </c>
      <c r="F44" s="9"/>
      <c r="G44" s="10">
        <f t="shared" si="0"/>
        <v>0.28036017829518112</v>
      </c>
      <c r="H44" s="18">
        <f t="shared" si="1"/>
        <v>-0.25036017829518109</v>
      </c>
      <c r="J44" s="4"/>
    </row>
    <row r="45" spans="2:10" ht="24" x14ac:dyDescent="0.3">
      <c r="B45" s="16">
        <v>29</v>
      </c>
      <c r="C45" s="19">
        <f t="shared" si="5"/>
        <v>241751.83732045887</v>
      </c>
      <c r="D45" s="9">
        <f t="shared" si="3"/>
        <v>91517.107029490537</v>
      </c>
      <c r="E45" s="17">
        <f t="shared" si="4"/>
        <v>159248.81410842642</v>
      </c>
      <c r="F45" s="9"/>
      <c r="G45" s="10">
        <f t="shared" si="0"/>
        <v>0.37855806203523595</v>
      </c>
      <c r="H45" s="18">
        <f t="shared" si="1"/>
        <v>-0.34855806203523598</v>
      </c>
      <c r="J45" s="4"/>
    </row>
    <row r="46" spans="2:10" ht="24" x14ac:dyDescent="0.3">
      <c r="B46" s="16">
        <v>30</v>
      </c>
      <c r="C46" s="19">
        <f t="shared" si="5"/>
        <v>159248.81410842642</v>
      </c>
      <c r="D46" s="9">
        <f t="shared" si="3"/>
        <v>94262.620240375254</v>
      </c>
      <c r="E46" s="17">
        <f t="shared" si="4"/>
        <v>68885.365500134241</v>
      </c>
      <c r="F46" s="9"/>
      <c r="G46" s="10">
        <f t="shared" si="0"/>
        <v>0.59192039054178103</v>
      </c>
      <c r="H46" s="18">
        <f t="shared" si="1"/>
        <v>-0.561920390541781</v>
      </c>
      <c r="J46" s="4"/>
    </row>
    <row r="47" spans="2:10" ht="24" x14ac:dyDescent="0.3">
      <c r="B47" s="16">
        <v>31</v>
      </c>
      <c r="C47" s="19">
        <f t="shared" si="5"/>
        <v>68885.365500134241</v>
      </c>
      <c r="D47" s="9">
        <f t="shared" si="3"/>
        <v>97090.49884758651</v>
      </c>
      <c r="E47" s="17">
        <f t="shared" si="4"/>
        <v>-29897.441348299406</v>
      </c>
      <c r="F47" s="9"/>
      <c r="G47" s="10">
        <f t="shared" si="0"/>
        <v>1.4094502967745348</v>
      </c>
      <c r="H47" s="18">
        <f t="shared" si="1"/>
        <v>-1.3794502967745348</v>
      </c>
      <c r="J47" s="4"/>
    </row>
    <row r="48" spans="2:10" ht="24" x14ac:dyDescent="0.3">
      <c r="B48" s="16">
        <v>32</v>
      </c>
      <c r="C48" s="19">
        <f t="shared" si="5"/>
        <v>-29897.441348299406</v>
      </c>
      <c r="D48" s="9">
        <f t="shared" si="3"/>
        <v>100003.21381301411</v>
      </c>
      <c r="E48" s="17">
        <f t="shared" si="4"/>
        <v>-137694.69447099231</v>
      </c>
      <c r="F48" s="9"/>
      <c r="G48" s="10">
        <f t="shared" si="0"/>
        <v>-3.3448753238779205</v>
      </c>
      <c r="H48" s="18">
        <f t="shared" si="1"/>
        <v>3.3748753238779203</v>
      </c>
      <c r="J48" s="4"/>
    </row>
    <row r="49" spans="2:10" ht="24" x14ac:dyDescent="0.3">
      <c r="B49" s="16">
        <v>33</v>
      </c>
      <c r="C49" s="19">
        <f t="shared" si="5"/>
        <v>-137694.69447099231</v>
      </c>
      <c r="D49" s="9">
        <f t="shared" si="3"/>
        <v>103003.31022740454</v>
      </c>
      <c r="E49" s="17">
        <f t="shared" si="4"/>
        <v>-255139.88498030065</v>
      </c>
      <c r="F49" s="9"/>
      <c r="G49" s="10">
        <f t="shared" ref="G49:G81" si="6">D49/C49</f>
        <v>-0.74805576658659068</v>
      </c>
      <c r="H49" s="18">
        <f t="shared" ref="H49:H80" si="7">D$5-D$4-G49</f>
        <v>0.7780557665865907</v>
      </c>
      <c r="J49" s="4"/>
    </row>
    <row r="50" spans="2:10" ht="24" x14ac:dyDescent="0.3">
      <c r="B50" s="16">
        <v>34</v>
      </c>
      <c r="C50" s="19">
        <f t="shared" si="5"/>
        <v>-255139.88498030065</v>
      </c>
      <c r="D50" s="9">
        <f t="shared" si="3"/>
        <v>106093.40953422668</v>
      </c>
      <c r="E50" s="17">
        <f t="shared" si="4"/>
        <v>-382907.29218539898</v>
      </c>
      <c r="F50" s="9"/>
      <c r="G50" s="10">
        <f t="shared" si="6"/>
        <v>-0.4158244781776011</v>
      </c>
      <c r="H50" s="18">
        <f t="shared" si="7"/>
        <v>0.44582447817760107</v>
      </c>
      <c r="J50" s="4"/>
    </row>
    <row r="51" spans="2:10" ht="24" x14ac:dyDescent="0.3">
      <c r="B51" s="16">
        <v>35</v>
      </c>
      <c r="C51" s="19">
        <f t="shared" si="5"/>
        <v>-382907.29218539898</v>
      </c>
      <c r="D51" s="9">
        <f t="shared" si="3"/>
        <v>109276.21182025349</v>
      </c>
      <c r="E51" s="17">
        <f t="shared" si="4"/>
        <v>-521714.51424599165</v>
      </c>
      <c r="F51" s="9"/>
      <c r="G51" s="10">
        <f t="shared" si="6"/>
        <v>-0.28538555950860112</v>
      </c>
      <c r="H51" s="18">
        <f t="shared" si="7"/>
        <v>0.31538555950860114</v>
      </c>
      <c r="J51" s="4"/>
    </row>
    <row r="52" spans="2:10" ht="24" x14ac:dyDescent="0.3">
      <c r="B52" s="16">
        <v>36</v>
      </c>
      <c r="C52" s="19">
        <f t="shared" si="5"/>
        <v>-521714.51424599165</v>
      </c>
      <c r="D52" s="9">
        <f t="shared" si="3"/>
        <v>112554.4981748611</v>
      </c>
      <c r="E52" s="17">
        <f t="shared" si="4"/>
        <v>-672325.15316610399</v>
      </c>
      <c r="F52" s="9"/>
      <c r="G52" s="10">
        <f t="shared" si="6"/>
        <v>-0.21573963365295787</v>
      </c>
      <c r="H52" s="18">
        <f t="shared" si="7"/>
        <v>0.24573963365295787</v>
      </c>
      <c r="J52" s="4"/>
    </row>
    <row r="53" spans="2:10" ht="24" x14ac:dyDescent="0.3">
      <c r="B53" s="16">
        <v>37</v>
      </c>
      <c r="C53" s="19">
        <f t="shared" si="5"/>
        <v>-672325.15316610399</v>
      </c>
      <c r="D53" s="9">
        <f t="shared" si="3"/>
        <v>115931.13312010694</v>
      </c>
      <c r="E53" s="17">
        <f t="shared" si="4"/>
        <v>-835551.66346338356</v>
      </c>
      <c r="F53" s="9"/>
      <c r="G53" s="10">
        <f t="shared" si="6"/>
        <v>-0.17243313384032369</v>
      </c>
      <c r="H53" s="18">
        <f t="shared" si="7"/>
        <v>0.20243313384032369</v>
      </c>
      <c r="J53" s="4"/>
    </row>
    <row r="54" spans="2:10" ht="24" x14ac:dyDescent="0.3">
      <c r="B54" s="16">
        <v>38</v>
      </c>
      <c r="C54" s="19">
        <f t="shared" si="5"/>
        <v>-835551.66346338356</v>
      </c>
      <c r="D54" s="9">
        <f t="shared" si="3"/>
        <v>119409.06711371015</v>
      </c>
      <c r="E54" s="17">
        <f t="shared" si="4"/>
        <v>-1012258.3744117194</v>
      </c>
      <c r="F54" s="9"/>
      <c r="G54" s="10">
        <f t="shared" si="6"/>
        <v>-0.14291045345868433</v>
      </c>
      <c r="H54" s="18">
        <f t="shared" si="7"/>
        <v>0.17291045345868433</v>
      </c>
      <c r="J54" s="4"/>
    </row>
    <row r="55" spans="2:10" ht="24" x14ac:dyDescent="0.3">
      <c r="B55" s="16">
        <v>39</v>
      </c>
      <c r="C55" s="19">
        <f t="shared" si="5"/>
        <v>-1012258.3744117194</v>
      </c>
      <c r="D55" s="9">
        <f t="shared" si="3"/>
        <v>122991.33912712145</v>
      </c>
      <c r="E55" s="17">
        <f t="shared" si="4"/>
        <v>-1203364.6963511715</v>
      </c>
      <c r="F55" s="9"/>
      <c r="G55" s="10">
        <f t="shared" si="6"/>
        <v>-0.12150192306247767</v>
      </c>
      <c r="H55" s="18">
        <f t="shared" si="7"/>
        <v>0.15150192306247767</v>
      </c>
      <c r="J55" s="4"/>
    </row>
    <row r="56" spans="2:10" ht="24" x14ac:dyDescent="0.3">
      <c r="B56" s="16">
        <v>40</v>
      </c>
      <c r="C56" s="19">
        <f t="shared" si="5"/>
        <v>-1203364.6963511715</v>
      </c>
      <c r="D56" s="9">
        <f t="shared" si="3"/>
        <v>126681.07930093509</v>
      </c>
      <c r="E56" s="17">
        <f t="shared" si="4"/>
        <v>-1409848.522191233</v>
      </c>
      <c r="F56" s="9"/>
      <c r="G56" s="10">
        <f t="shared" si="6"/>
        <v>-0.10527239139145098</v>
      </c>
      <c r="H56" s="18">
        <f t="shared" si="7"/>
        <v>0.13527239139145097</v>
      </c>
      <c r="J56" s="4"/>
    </row>
    <row r="57" spans="2:10" ht="24" x14ac:dyDescent="0.3">
      <c r="B57" s="16">
        <v>41</v>
      </c>
      <c r="C57" s="19">
        <f t="shared" si="5"/>
        <v>-1409848.522191233</v>
      </c>
      <c r="D57" s="9">
        <f t="shared" si="3"/>
        <v>130481.51167996315</v>
      </c>
      <c r="E57" s="17">
        <f t="shared" si="4"/>
        <v>-1632749.8359034681</v>
      </c>
      <c r="F57" s="9"/>
      <c r="G57" s="10">
        <f t="shared" si="6"/>
        <v>-9.2550021953539008E-2</v>
      </c>
      <c r="H57" s="18">
        <f t="shared" si="7"/>
        <v>0.12255002195353901</v>
      </c>
      <c r="J57" s="4"/>
    </row>
    <row r="58" spans="2:10" ht="24" x14ac:dyDescent="0.3">
      <c r="B58" s="16">
        <v>42</v>
      </c>
      <c r="C58" s="19">
        <f t="shared" si="5"/>
        <v>-1632749.8359034681</v>
      </c>
      <c r="D58" s="9">
        <f t="shared" si="3"/>
        <v>134395.95703036204</v>
      </c>
      <c r="E58" s="17">
        <f t="shared" si="4"/>
        <v>-1873174.54050986</v>
      </c>
      <c r="F58" s="9"/>
      <c r="G58" s="10">
        <f t="shared" si="6"/>
        <v>-8.2312644640993152E-2</v>
      </c>
      <c r="H58" s="18">
        <f t="shared" si="7"/>
        <v>0.11231264464099315</v>
      </c>
      <c r="J58" s="4"/>
    </row>
    <row r="59" spans="2:10" ht="24" x14ac:dyDescent="0.3">
      <c r="B59" s="16">
        <v>43</v>
      </c>
      <c r="C59" s="19">
        <f t="shared" si="5"/>
        <v>-1873174.54050986</v>
      </c>
      <c r="D59" s="9">
        <f t="shared" si="3"/>
        <v>138427.83574127289</v>
      </c>
      <c r="E59" s="17">
        <f t="shared" si="4"/>
        <v>-2132298.5188262011</v>
      </c>
      <c r="F59" s="9"/>
      <c r="G59" s="10">
        <f t="shared" si="6"/>
        <v>-7.3900126628666532E-2</v>
      </c>
      <c r="H59" s="18">
        <f t="shared" si="7"/>
        <v>0.10390012662866653</v>
      </c>
      <c r="J59" s="4"/>
    </row>
    <row r="60" spans="2:10" ht="24" x14ac:dyDescent="0.3">
      <c r="B60" s="16">
        <v>44</v>
      </c>
      <c r="C60" s="19">
        <f t="shared" si="5"/>
        <v>-2132298.5188262011</v>
      </c>
      <c r="D60" s="9">
        <f t="shared" si="3"/>
        <v>142580.6708135111</v>
      </c>
      <c r="E60" s="17">
        <f t="shared" si="4"/>
        <v>-2411371.9410180952</v>
      </c>
      <c r="F60" s="9"/>
      <c r="G60" s="10">
        <f t="shared" si="6"/>
        <v>-6.6867124633186753E-2</v>
      </c>
      <c r="H60" s="18">
        <f t="shared" si="7"/>
        <v>9.6867124633186752E-2</v>
      </c>
      <c r="J60" s="4"/>
    </row>
    <row r="61" spans="2:10" ht="24" x14ac:dyDescent="0.3">
      <c r="B61" s="16">
        <v>45</v>
      </c>
      <c r="C61" s="19">
        <f t="shared" si="5"/>
        <v>-2411371.9410180952</v>
      </c>
      <c r="D61" s="9">
        <f t="shared" si="3"/>
        <v>146858.09093791642</v>
      </c>
      <c r="E61" s="17">
        <f t="shared" si="4"/>
        <v>-2711723.8338733721</v>
      </c>
      <c r="F61" s="9"/>
      <c r="G61" s="10">
        <f t="shared" si="6"/>
        <v>-6.0902297335313639E-2</v>
      </c>
      <c r="H61" s="18">
        <f t="shared" si="7"/>
        <v>9.0902297335313631E-2</v>
      </c>
      <c r="J61" s="4"/>
    </row>
    <row r="62" spans="2:10" ht="24" x14ac:dyDescent="0.3">
      <c r="B62" s="16">
        <v>46</v>
      </c>
      <c r="C62" s="19">
        <f t="shared" si="5"/>
        <v>-2711723.8338733721</v>
      </c>
      <c r="D62" s="9">
        <f t="shared" si="3"/>
        <v>151263.83366605392</v>
      </c>
      <c r="E62" s="17">
        <f t="shared" si="4"/>
        <v>-3034766.9275917918</v>
      </c>
      <c r="F62" s="9"/>
      <c r="G62" s="10">
        <f t="shared" si="6"/>
        <v>-5.5781430165029636E-2</v>
      </c>
      <c r="H62" s="18">
        <f t="shared" si="7"/>
        <v>8.5781430165029635E-2</v>
      </c>
      <c r="J62" s="4"/>
    </row>
    <row r="63" spans="2:10" ht="24" x14ac:dyDescent="0.3">
      <c r="B63" s="16">
        <v>47</v>
      </c>
      <c r="C63" s="19">
        <f t="shared" si="5"/>
        <v>-3034766.9275917918</v>
      </c>
      <c r="D63" s="9">
        <f t="shared" si="3"/>
        <v>155801.74867603555</v>
      </c>
      <c r="E63" s="17">
        <f t="shared" si="4"/>
        <v>-3382002.7968438971</v>
      </c>
      <c r="F63" s="9"/>
      <c r="G63" s="10">
        <f t="shared" si="6"/>
        <v>-5.1338950368643443E-2</v>
      </c>
      <c r="H63" s="18">
        <f t="shared" si="7"/>
        <v>8.1338950368643442E-2</v>
      </c>
      <c r="J63" s="4"/>
    </row>
    <row r="64" spans="2:10" ht="24" x14ac:dyDescent="0.3">
      <c r="B64" s="16">
        <v>48</v>
      </c>
      <c r="C64" s="19">
        <f t="shared" si="5"/>
        <v>-3382002.7968438971</v>
      </c>
      <c r="D64" s="9">
        <f t="shared" si="3"/>
        <v>160475.80113631662</v>
      </c>
      <c r="E64" s="17">
        <f t="shared" si="4"/>
        <v>-3755027.3138590269</v>
      </c>
      <c r="F64" s="9"/>
      <c r="G64" s="10">
        <f t="shared" si="6"/>
        <v>-4.7449931527576941E-2</v>
      </c>
      <c r="H64" s="18">
        <f t="shared" si="7"/>
        <v>7.744993152757694E-2</v>
      </c>
      <c r="J64" s="4"/>
    </row>
    <row r="65" spans="2:10" ht="24" x14ac:dyDescent="0.3">
      <c r="B65" s="16">
        <v>49</v>
      </c>
      <c r="C65" s="19">
        <f t="shared" si="5"/>
        <v>-3755027.3138590269</v>
      </c>
      <c r="D65" s="9">
        <f t="shared" si="3"/>
        <v>165290.07517040611</v>
      </c>
      <c r="E65" s="17">
        <f t="shared" si="4"/>
        <v>-4155536.4323711991</v>
      </c>
      <c r="F65" s="9"/>
      <c r="G65" s="10">
        <f t="shared" si="6"/>
        <v>-4.4018341640380279E-2</v>
      </c>
      <c r="H65" s="18">
        <f t="shared" si="7"/>
        <v>7.4018341640380278E-2</v>
      </c>
      <c r="J65" s="4"/>
    </row>
    <row r="66" spans="2:10" ht="24" x14ac:dyDescent="0.3">
      <c r="B66" s="16">
        <v>50</v>
      </c>
      <c r="C66" s="19">
        <f t="shared" si="5"/>
        <v>-4155536.4323711991</v>
      </c>
      <c r="D66" s="9">
        <f t="shared" si="3"/>
        <v>170248.77742551829</v>
      </c>
      <c r="E66" s="17">
        <f t="shared" si="4"/>
        <v>-4585332.3223845204</v>
      </c>
      <c r="F66" s="9"/>
      <c r="G66" s="10">
        <f t="shared" si="6"/>
        <v>-4.0969145667764557E-2</v>
      </c>
      <c r="H66" s="18">
        <f t="shared" si="7"/>
        <v>7.0969145667764549E-2</v>
      </c>
      <c r="J66" s="4"/>
    </row>
    <row r="67" spans="2:10" ht="24" x14ac:dyDescent="0.3">
      <c r="B67" s="16">
        <v>51</v>
      </c>
      <c r="C67" s="19">
        <f t="shared" si="5"/>
        <v>-4585332.3223845204</v>
      </c>
      <c r="D67" s="9">
        <f t="shared" si="3"/>
        <v>175356.24074828383</v>
      </c>
      <c r="E67" s="17">
        <f t="shared" si="4"/>
        <v>-5046329.8769207727</v>
      </c>
      <c r="F67" s="9"/>
      <c r="G67" s="10">
        <f t="shared" si="6"/>
        <v>-3.8242864076009422E-2</v>
      </c>
      <c r="H67" s="18">
        <f t="shared" si="7"/>
        <v>6.8242864076009421E-2</v>
      </c>
      <c r="J67" s="4"/>
    </row>
    <row r="68" spans="2:10" ht="24" x14ac:dyDescent="0.3">
      <c r="B68" s="16">
        <v>52</v>
      </c>
      <c r="C68" s="19">
        <f t="shared" si="5"/>
        <v>-5046329.8769207727</v>
      </c>
      <c r="D68" s="9">
        <f t="shared" si="3"/>
        <v>180616.92797073236</v>
      </c>
      <c r="E68" s="17">
        <f t="shared" si="4"/>
        <v>-5540563.6131849959</v>
      </c>
      <c r="F68" s="9"/>
      <c r="G68" s="10">
        <f t="shared" si="6"/>
        <v>-3.5791740210400845E-2</v>
      </c>
      <c r="H68" s="18">
        <f t="shared" si="7"/>
        <v>6.5791740210400851E-2</v>
      </c>
      <c r="J68" s="4"/>
    </row>
    <row r="69" spans="2:10" ht="24" x14ac:dyDescent="0.3">
      <c r="B69" s="16">
        <v>53</v>
      </c>
      <c r="C69" s="19">
        <f t="shared" si="5"/>
        <v>-5540563.6131849959</v>
      </c>
      <c r="D69" s="9">
        <f t="shared" si="3"/>
        <v>186035.43580985433</v>
      </c>
      <c r="E69" s="17">
        <f t="shared" si="4"/>
        <v>-6070194.9919345416</v>
      </c>
      <c r="F69" s="9"/>
      <c r="G69" s="10">
        <f t="shared" si="6"/>
        <v>-3.3576987613163016E-2</v>
      </c>
      <c r="H69" s="18">
        <f t="shared" si="7"/>
        <v>6.3576987613163022E-2</v>
      </c>
      <c r="J69" s="4"/>
    </row>
    <row r="70" spans="2:10" ht="24" x14ac:dyDescent="0.3">
      <c r="B70" s="16">
        <v>54</v>
      </c>
      <c r="C70" s="19">
        <f t="shared" si="5"/>
        <v>-6070194.9919345416</v>
      </c>
      <c r="D70" s="9">
        <f t="shared" si="3"/>
        <v>191616.49888414997</v>
      </c>
      <c r="E70" s="17">
        <f t="shared" si="4"/>
        <v>-6637520.1802678136</v>
      </c>
      <c r="F70" s="9"/>
      <c r="G70" s="10">
        <f t="shared" si="6"/>
        <v>-3.1566778190610108E-2</v>
      </c>
      <c r="H70" s="18">
        <f t="shared" si="7"/>
        <v>6.1566778190610107E-2</v>
      </c>
      <c r="J70" s="4"/>
    </row>
    <row r="71" spans="2:10" ht="24" x14ac:dyDescent="0.3">
      <c r="B71" s="16">
        <v>55</v>
      </c>
      <c r="C71" s="19">
        <f t="shared" si="5"/>
        <v>-6637520.1802678136</v>
      </c>
      <c r="D71" s="9">
        <f t="shared" si="3"/>
        <v>197364.99385067448</v>
      </c>
      <c r="E71" s="17">
        <f t="shared" si="4"/>
        <v>-7244978.2845655978</v>
      </c>
      <c r="F71" s="9"/>
      <c r="G71" s="10">
        <f t="shared" si="6"/>
        <v>-2.9734748594423273E-2</v>
      </c>
      <c r="H71" s="18">
        <f t="shared" si="7"/>
        <v>5.9734748594423272E-2</v>
      </c>
      <c r="J71" s="4"/>
    </row>
    <row r="72" spans="2:10" ht="24" x14ac:dyDescent="0.3">
      <c r="B72" s="16">
        <v>56</v>
      </c>
      <c r="C72" s="19">
        <f t="shared" si="5"/>
        <v>-7244978.2845655978</v>
      </c>
      <c r="D72" s="9">
        <f t="shared" si="3"/>
        <v>203285.94366619471</v>
      </c>
      <c r="E72" s="17">
        <f t="shared" si="4"/>
        <v>-7895160.0819257004</v>
      </c>
      <c r="F72" s="9"/>
      <c r="G72" s="10">
        <f t="shared" si="6"/>
        <v>-2.8058875497151824E-2</v>
      </c>
      <c r="H72" s="18">
        <f t="shared" si="7"/>
        <v>5.8058875497151823E-2</v>
      </c>
      <c r="J72" s="4"/>
    </row>
    <row r="73" spans="2:10" ht="24" x14ac:dyDescent="0.3">
      <c r="B73" s="16">
        <v>57</v>
      </c>
      <c r="C73" s="19">
        <f t="shared" si="5"/>
        <v>-7895160.0819257004</v>
      </c>
      <c r="D73" s="9">
        <f t="shared" si="3"/>
        <v>209384.52197618055</v>
      </c>
      <c r="E73" s="17">
        <f t="shared" si="4"/>
        <v>-8590817.2801359948</v>
      </c>
      <c r="F73" s="9"/>
      <c r="G73" s="10">
        <f t="shared" si="6"/>
        <v>-2.6520617669997869E-2</v>
      </c>
      <c r="H73" s="18">
        <f t="shared" si="7"/>
        <v>5.6520617669997872E-2</v>
      </c>
      <c r="J73" s="4"/>
    </row>
    <row r="74" spans="2:10" ht="24" x14ac:dyDescent="0.3">
      <c r="B74" s="16">
        <v>58</v>
      </c>
      <c r="C74" s="19">
        <f t="shared" si="5"/>
        <v>-8590817.2801359948</v>
      </c>
      <c r="D74" s="9">
        <f t="shared" ref="D74:D81" si="8">D73*(1+D$4)</f>
        <v>215666.05763546596</v>
      </c>
      <c r="E74" s="17">
        <f t="shared" si="4"/>
        <v>-9334872.3380377479</v>
      </c>
      <c r="F74" s="9"/>
      <c r="G74" s="10">
        <f t="shared" si="6"/>
        <v>-2.5104253833233888E-2</v>
      </c>
      <c r="H74" s="18">
        <f t="shared" si="7"/>
        <v>5.510425383323389E-2</v>
      </c>
      <c r="J74" s="4"/>
    </row>
    <row r="75" spans="2:10" ht="24" x14ac:dyDescent="0.3">
      <c r="B75" s="16">
        <v>59</v>
      </c>
      <c r="C75" s="19">
        <f t="shared" si="5"/>
        <v>-9334872.3380377479</v>
      </c>
      <c r="D75" s="9">
        <f t="shared" si="8"/>
        <v>222136.03936452995</v>
      </c>
      <c r="E75" s="17">
        <f t="shared" si="4"/>
        <v>-10130428.880046414</v>
      </c>
      <c r="F75" s="9"/>
      <c r="G75" s="10">
        <f t="shared" si="6"/>
        <v>-2.379636606912874E-2</v>
      </c>
      <c r="H75" s="18">
        <f t="shared" si="7"/>
        <v>5.3796366069128743E-2</v>
      </c>
      <c r="J75" s="4"/>
    </row>
    <row r="76" spans="2:10" ht="24" x14ac:dyDescent="0.3">
      <c r="B76" s="16">
        <v>60</v>
      </c>
      <c r="C76" s="19">
        <f t="shared" si="5"/>
        <v>-10130428.880046414</v>
      </c>
      <c r="D76" s="9">
        <f t="shared" si="8"/>
        <v>228800.12054546585</v>
      </c>
      <c r="E76" s="17">
        <f t="shared" si="4"/>
        <v>-10980782.740627393</v>
      </c>
      <c r="F76" s="9"/>
      <c r="G76" s="10">
        <f t="shared" si="6"/>
        <v>-2.2585432784205831E-2</v>
      </c>
      <c r="H76" s="18">
        <f t="shared" si="7"/>
        <v>5.2585432784205827E-2</v>
      </c>
      <c r="J76" s="4"/>
    </row>
    <row r="77" spans="2:10" ht="24" x14ac:dyDescent="0.3">
      <c r="B77" s="16">
        <v>61</v>
      </c>
      <c r="C77" s="19">
        <f t="shared" si="5"/>
        <v>-10980782.740627393</v>
      </c>
      <c r="D77" s="9">
        <f t="shared" si="8"/>
        <v>235664.12416182982</v>
      </c>
      <c r="E77" s="17">
        <f t="shared" si="4"/>
        <v>-11889433.676676577</v>
      </c>
      <c r="F77" s="9"/>
      <c r="G77" s="10">
        <f t="shared" si="6"/>
        <v>-2.1461505042796706E-2</v>
      </c>
      <c r="H77" s="18">
        <f t="shared" si="7"/>
        <v>5.1461505042796701E-2</v>
      </c>
      <c r="J77" s="4"/>
    </row>
    <row r="78" spans="2:10" ht="24" x14ac:dyDescent="0.3">
      <c r="B78" s="16">
        <v>62</v>
      </c>
      <c r="C78" s="19">
        <f t="shared" si="5"/>
        <v>-11889433.676676577</v>
      </c>
      <c r="D78" s="9">
        <f t="shared" si="8"/>
        <v>242734.04788668471</v>
      </c>
      <c r="E78" s="17">
        <f t="shared" si="4"/>
        <v>-12860097.788037058</v>
      </c>
      <c r="F78" s="9"/>
      <c r="G78" s="10">
        <f t="shared" si="6"/>
        <v>-2.0415947007034866E-2</v>
      </c>
      <c r="H78" s="18">
        <f t="shared" si="7"/>
        <v>5.0415947007034861E-2</v>
      </c>
      <c r="J78" s="4"/>
    </row>
    <row r="79" spans="2:10" ht="24" x14ac:dyDescent="0.3">
      <c r="B79" s="16">
        <v>63</v>
      </c>
      <c r="C79" s="19">
        <f t="shared" si="5"/>
        <v>-12860097.788037058</v>
      </c>
      <c r="D79" s="9">
        <f t="shared" si="8"/>
        <v>250016.06932328525</v>
      </c>
      <c r="E79" s="17">
        <f t="shared" si="4"/>
        <v>-13896720.688801963</v>
      </c>
      <c r="F79" s="9"/>
      <c r="G79" s="10">
        <f t="shared" si="6"/>
        <v>-1.9441226143385903E-2</v>
      </c>
      <c r="H79" s="18">
        <f t="shared" si="7"/>
        <v>4.9441226143385905E-2</v>
      </c>
      <c r="J79" s="4"/>
    </row>
    <row r="80" spans="2:10" ht="24" x14ac:dyDescent="0.3">
      <c r="B80" s="16">
        <v>64</v>
      </c>
      <c r="C80" s="19">
        <f t="shared" si="5"/>
        <v>-13896720.688801963</v>
      </c>
      <c r="D80" s="9">
        <f t="shared" si="8"/>
        <v>257516.55140298381</v>
      </c>
      <c r="E80" s="17">
        <f t="shared" si="4"/>
        <v>-15003491.474617245</v>
      </c>
      <c r="F80" s="9"/>
      <c r="G80" s="10">
        <f t="shared" si="6"/>
        <v>-1.8530742408206544E-2</v>
      </c>
      <c r="H80" s="18">
        <f t="shared" si="7"/>
        <v>4.853074240820654E-2</v>
      </c>
      <c r="J80" s="4"/>
    </row>
    <row r="81" spans="2:10" ht="24" x14ac:dyDescent="0.3">
      <c r="B81" s="16">
        <v>65</v>
      </c>
      <c r="C81" s="19">
        <f t="shared" si="5"/>
        <v>-15003491.474617245</v>
      </c>
      <c r="D81" s="9">
        <f t="shared" si="8"/>
        <v>265242.04794507334</v>
      </c>
      <c r="E81" s="17">
        <f t="shared" si="4"/>
        <v>-16184857.533916058</v>
      </c>
      <c r="F81" s="9"/>
      <c r="G81" s="10">
        <f t="shared" si="6"/>
        <v>-1.7678688216926516E-2</v>
      </c>
      <c r="H81" s="18">
        <f t="shared" ref="H81" si="9">D$5-D$4-G81</f>
        <v>4.7678688216926515E-2</v>
      </c>
      <c r="J81" s="4"/>
    </row>
  </sheetData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Stein</dc:creator>
  <cp:lastModifiedBy>David Stein</cp:lastModifiedBy>
  <dcterms:created xsi:type="dcterms:W3CDTF">2014-11-24T15:28:56Z</dcterms:created>
  <dcterms:modified xsi:type="dcterms:W3CDTF">2020-09-21T12:27:18Z</dcterms:modified>
</cp:coreProperties>
</file>