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C6EC67D6-E14B-4B18-BDDF-6ED2119D25CF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H9" i="1" l="1"/>
  <c r="H18" i="1" l="1"/>
  <c r="G11" i="1"/>
  <c r="G14" i="1" s="1"/>
  <c r="G20" i="1" s="1"/>
  <c r="G22" i="1" s="1"/>
  <c r="G8" i="1"/>
  <c r="H5" i="1"/>
  <c r="H11" i="1" s="1"/>
  <c r="H14" i="1" s="1"/>
  <c r="H3" i="1"/>
  <c r="H20" i="1" l="1"/>
  <c r="H22" i="1" s="1"/>
  <c r="H8" i="1"/>
  <c r="H23" i="1" l="1"/>
</calcChain>
</file>

<file path=xl/sharedStrings.xml><?xml version="1.0" encoding="utf-8"?>
<sst xmlns="http://schemas.openxmlformats.org/spreadsheetml/2006/main" count="27" uniqueCount="27">
  <si>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</si>
  <si>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</si>
  <si>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</si>
  <si>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</si>
  <si>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</si>
  <si>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</si>
  <si>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</si>
  <si>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Invested Capital (IC)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</si>
  <si>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Invested Capital (IC)</t>
    </r>
  </si>
  <si>
    <t>Invested Capital</t>
  </si>
  <si>
    <t>Invested Capital (IC)</t>
  </si>
  <si>
    <t>Net Working Capital (NWC)</t>
  </si>
  <si>
    <t>Minimum Cash Balance</t>
  </si>
  <si>
    <t>NOPAT</t>
  </si>
  <si>
    <t>Net Revenue</t>
  </si>
  <si>
    <t>($ in million)</t>
  </si>
  <si>
    <t>(+) Inventory</t>
  </si>
  <si>
    <t>Cash % Revenue</t>
  </si>
  <si>
    <t>Accounts Payable</t>
  </si>
  <si>
    <t>(+) Accounts Receivable</t>
  </si>
  <si>
    <t>(+) Accrued Expense</t>
  </si>
  <si>
    <t>YoY Growth Rate (%)</t>
  </si>
  <si>
    <t>NOPAT Margin (%)</t>
  </si>
  <si>
    <t>(+) PP&amp;E, net</t>
  </si>
  <si>
    <t>ROIC (%)</t>
  </si>
  <si>
    <t>Operating Current Assets</t>
  </si>
  <si>
    <t>Operating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</si>
</sst>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%_);\(#,##0.0%\);\-\-_);@_)"/>
    <numFmt numFmtId="167" formatCode="&quot;$&quot;#,##0_);\(&quot;$&quot;#,##0\);\-\-_);@_)"/>
    <numFmt numFmtId="170" formatCode="yyyy&quot;A&quot;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i/>
      <sz val="10"/>
      <color theme="1"/>
      <name val="Arial"/>
      <family val="2"/>
      <scheme val="major"/>
    </font>
    <font>
      <i/>
      <sz val="10"/>
      <color rgb="FF0000FF"/>
      <name val="Arial"/>
      <family val="2"/>
      <scheme val="major"/>
    </font>
    <font>
      <b/>
      <sz val="10"/>
      <color rgb="FF0000FF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/>
    <xf numFmtId="166" fontId="25" fillId="0" borderId="19" xfId="0" applyNumberFormat="1" applyFont="1" applyBorder="1" applyAlignment="1">
      <alignment horizontal="center"/>
    </xf>
    <xf numFmtId="164" fontId="26" fillId="0" borderId="0" xfId="0" applyNumberFormat="1" applyFont="1" applyAlignment="1">
      <alignment horizontal="right"/>
    </xf>
    <xf numFmtId="164" fontId="22" fillId="0" borderId="0" xfId="0" applyNumberFormat="1" applyFont="1" applyAlignment="1"/>
    <xf numFmtId="164" fontId="24" fillId="0" borderId="0" xfId="0" applyNumberFormat="1" applyFont="1" applyAlignment="1"/>
    <xf numFmtId="164" fontId="24" fillId="9" borderId="0" xfId="0" applyNumberFormat="1" applyFont="1" applyFill="1" applyAlignment="1"/>
    <xf numFmtId="164" fontId="23" fillId="0" borderId="18" xfId="0" applyNumberFormat="1" applyFont="1" applyBorder="1" applyAlignment="1"/>
    <xf numFmtId="170" fontId="23" fillId="0" borderId="18" xfId="0" applyNumberFormat="1" applyFont="1" applyBorder="1" applyAlignment="1"/>
    <xf numFmtId="167" fontId="23" fillId="0" borderId="0" xfId="0" applyNumberFormat="1" applyFont="1" applyAlignment="1"/>
    <xf numFmtId="164" fontId="25" fillId="0" borderId="0" xfId="0" applyNumberFormat="1" applyFont="1" applyAlignment="1"/>
    <xf numFmtId="167" fontId="25" fillId="0" borderId="0" xfId="0" applyNumberFormat="1" applyFont="1" applyAlignment="1"/>
    <xf numFmtId="164" fontId="23" fillId="0" borderId="0" xfId="0" applyNumberFormat="1" applyFont="1" applyBorder="1" applyAlignment="1"/>
    <xf numFmtId="167" fontId="23" fillId="0" borderId="0" xfId="0" applyNumberFormat="1" applyFont="1" applyBorder="1" applyAlignment="1"/>
    <xf numFmtId="164" fontId="25" fillId="0" borderId="0" xfId="0" applyNumberFormat="1" applyFont="1" applyBorder="1" applyAlignment="1"/>
    <xf numFmtId="164" fontId="24" fillId="0" borderId="0" xfId="0" applyNumberFormat="1" applyFont="1" applyBorder="1" applyAlignment="1"/>
    <xf numFmtId="164" fontId="24" fillId="0" borderId="17" xfId="0" applyNumberFormat="1" applyFont="1" applyBorder="1" applyAlignment="1"/>
    <xf numFmtId="167" fontId="24" fillId="0" borderId="17" xfId="0" applyNumberFormat="1" applyFont="1" applyBorder="1" applyAlignment="1"/>
    <xf numFmtId="164" fontId="24" fillId="12" borderId="17" xfId="0" applyNumberFormat="1" applyFont="1" applyFill="1" applyBorder="1" applyAlignment="1"/>
    <xf numFmtId="167" fontId="24" fillId="12" borderId="17" xfId="0" applyNumberFormat="1" applyFont="1" applyFill="1" applyBorder="1" applyAlignment="1"/>
    <xf numFmtId="166" fontId="27" fillId="0" borderId="0" xfId="0" applyNumberFormat="1" applyFont="1" applyFill="1" applyBorder="1" applyAlignment="1">
      <alignment horizontal="right"/>
    </xf>
    <xf numFmtId="164" fontId="23" fillId="0" borderId="0" xfId="0" applyNumberFormat="1" applyFont="1" applyFill="1" applyAlignment="1"/>
    <xf numFmtId="164" fontId="24" fillId="0" borderId="0" xfId="0" applyNumberFormat="1" applyFont="1" applyFill="1" applyBorder="1" applyAlignment="1"/>
    <xf numFmtId="167" fontId="24" fillId="0" borderId="0" xfId="0" applyNumberFormat="1" applyFont="1" applyFill="1" applyBorder="1" applyAlignment="1"/>
    <xf numFmtId="167" fontId="28" fillId="0" borderId="0" xfId="0" applyNumberFormat="1" applyFont="1" applyFill="1" applyBorder="1" applyAlignment="1"/>
    <xf numFmtId="164" fontId="26" fillId="0" borderId="0" xfId="0" applyNumberFormat="1" applyFont="1" applyBorder="1" applyAlignment="1"/>
    <xf numFmtId="164" fontId="26" fillId="0" borderId="0" xfId="0" applyNumberFormat="1" applyFont="1" applyFill="1" applyBorder="1" applyAlignment="1">
      <alignment horizontal="left"/>
    </xf>
    <xf numFmtId="164" fontId="26" fillId="0" borderId="0" xfId="0" applyNumberFormat="1" applyFont="1" applyFill="1" applyBorder="1" applyAlignment="1"/>
    <xf numFmtId="166" fontId="26" fillId="0" borderId="0" xfId="0" applyNumberFormat="1" applyFont="1" applyFill="1" applyBorder="1" applyAlignment="1"/>
    <xf numFmtId="164" fontId="24" fillId="12" borderId="20" xfId="0" applyNumberFormat="1" applyFont="1" applyFill="1" applyBorder="1" applyAlignment="1">
      <alignment horizontal="left"/>
    </xf>
    <xf numFmtId="164" fontId="24" fillId="12" borderId="20" xfId="0" applyNumberFormat="1" applyFont="1" applyFill="1" applyBorder="1" applyAlignment="1"/>
    <xf numFmtId="166" fontId="24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vested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qjvJ4O1rB2Z5bDItmaM1g+0WreakJXUPEW7IdoRwvtaLtsmcBqi442S8aF7U9zwkKH4KCtMdqjszrHdDNqeIQ==" saltValue="OsfYG6pdZIT2APVYH/wG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vested Capital (I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23"/>
  <sheetViews>
    <sheetView showGridLines="0" zoomScaleNormal="100" workbookViewId="0"/>
  </sheetViews>
  <sheetFormatPr defaultColWidth="10.7109375" defaultRowHeight="12.75" customHeight="1" x14ac:dyDescent="0.2"/>
  <cols>
    <col min="1" max="1" width="2.7109375" style="51" customWidth="1"/>
    <col min="2" max="8" width="10.7109375" style="51" customWidth="1"/>
    <col min="9" max="16384" width="10.7109375" style="51"/>
  </cols>
  <sheetData>
    <row r="1" spans="1:8" ht="12.75" customHeight="1" x14ac:dyDescent="0.2">
      <c r="A1" s="54"/>
    </row>
    <row r="2" spans="1:8" s="55" customFormat="1" ht="12.75" customHeight="1" x14ac:dyDescent="0.2">
      <c r="B2" s="56" t="s">
        <v>10</v>
      </c>
      <c r="C2" s="56"/>
      <c r="D2" s="56"/>
      <c r="E2" s="56"/>
      <c r="F2" s="56"/>
      <c r="G2" s="56"/>
      <c r="H2" s="56"/>
    </row>
    <row r="3" spans="1:8" s="55" customFormat="1" ht="12.75" customHeight="1" x14ac:dyDescent="0.2">
      <c r="B3" s="57" t="s">
        <v>15</v>
      </c>
      <c r="C3" s="57"/>
      <c r="D3" s="57"/>
      <c r="E3" s="57"/>
      <c r="F3" s="57"/>
      <c r="G3" s="58">
        <v>44561</v>
      </c>
      <c r="H3" s="58">
        <f>+EOMONTH(G3,12)</f>
        <v>44926</v>
      </c>
    </row>
    <row r="5" spans="1:8" s="65" customFormat="1" ht="12.75" customHeight="1" x14ac:dyDescent="0.2">
      <c r="B5" s="72" t="s">
        <v>14</v>
      </c>
      <c r="C5" s="72"/>
      <c r="D5" s="72"/>
      <c r="E5" s="72"/>
      <c r="F5" s="72"/>
      <c r="G5" s="74">
        <v>100</v>
      </c>
      <c r="H5" s="73">
        <f>+G5*(1+H6)</f>
        <v>105</v>
      </c>
    </row>
    <row r="6" spans="1:8" s="75" customFormat="1" ht="12.75" customHeight="1" x14ac:dyDescent="0.2">
      <c r="B6" s="76" t="s">
        <v>21</v>
      </c>
      <c r="C6" s="76"/>
      <c r="D6" s="77"/>
      <c r="E6" s="77"/>
      <c r="F6" s="77"/>
      <c r="G6" s="70">
        <v>0</v>
      </c>
      <c r="H6" s="70">
        <v>0.05</v>
      </c>
    </row>
    <row r="7" spans="1:8" ht="12.75" customHeight="1" x14ac:dyDescent="0.2">
      <c r="B7" s="71"/>
      <c r="C7" s="71"/>
      <c r="D7" s="71"/>
      <c r="E7" s="71"/>
      <c r="F7" s="71"/>
      <c r="G7" s="71"/>
      <c r="H7" s="71"/>
    </row>
    <row r="8" spans="1:8" s="65" customFormat="1" ht="12.75" customHeight="1" x14ac:dyDescent="0.2">
      <c r="B8" s="72" t="s">
        <v>13</v>
      </c>
      <c r="C8" s="72"/>
      <c r="D8" s="72"/>
      <c r="E8" s="72"/>
      <c r="F8" s="72"/>
      <c r="G8" s="73">
        <f>+G9*G5</f>
        <v>25</v>
      </c>
      <c r="H8" s="73">
        <f>+H9*H5</f>
        <v>26.25</v>
      </c>
    </row>
    <row r="9" spans="1:8" s="75" customFormat="1" ht="12.75" customHeight="1" x14ac:dyDescent="0.2">
      <c r="B9" s="76" t="s">
        <v>22</v>
      </c>
      <c r="C9" s="76"/>
      <c r="D9" s="77"/>
      <c r="E9" s="77"/>
      <c r="F9" s="77"/>
      <c r="G9" s="70">
        <v>0.25</v>
      </c>
      <c r="H9" s="78">
        <f>+G9</f>
        <v>0.25</v>
      </c>
    </row>
    <row r="10" spans="1:8" ht="12.75" customHeight="1" x14ac:dyDescent="0.2">
      <c r="B10" s="71"/>
      <c r="C10" s="71"/>
      <c r="D10" s="71"/>
      <c r="E10" s="71"/>
      <c r="F10" s="71"/>
      <c r="G10" s="71"/>
      <c r="H10" s="71"/>
    </row>
    <row r="11" spans="1:8" ht="12.75" customHeight="1" x14ac:dyDescent="0.2">
      <c r="B11" s="51" t="s">
        <v>12</v>
      </c>
      <c r="E11" s="53" t="s">
        <v>17</v>
      </c>
      <c r="F11" s="52">
        <v>0.02</v>
      </c>
      <c r="G11" s="59">
        <f>+$F11*G5</f>
        <v>2</v>
      </c>
      <c r="H11" s="59">
        <f>+$F11*H5</f>
        <v>2.1</v>
      </c>
    </row>
    <row r="12" spans="1:8" ht="12.75" customHeight="1" x14ac:dyDescent="0.2">
      <c r="B12" s="51" t="s">
        <v>19</v>
      </c>
      <c r="G12" s="60">
        <v>50</v>
      </c>
      <c r="H12" s="60">
        <v>60</v>
      </c>
    </row>
    <row r="13" spans="1:8" ht="12.75" customHeight="1" x14ac:dyDescent="0.2">
      <c r="B13" s="51" t="s">
        <v>16</v>
      </c>
      <c r="G13" s="60">
        <v>10</v>
      </c>
      <c r="H13" s="60">
        <v>12</v>
      </c>
    </row>
    <row r="14" spans="1:8" s="55" customFormat="1" ht="12.75" customHeight="1" x14ac:dyDescent="0.2">
      <c r="B14" s="66" t="s">
        <v>25</v>
      </c>
      <c r="C14" s="66"/>
      <c r="D14" s="66"/>
      <c r="E14" s="66"/>
      <c r="F14" s="66"/>
      <c r="G14" s="67">
        <f>SUM(G11:G13)</f>
        <v>62</v>
      </c>
      <c r="H14" s="67">
        <f t="shared" ref="H14" si="0">SUM(H11:H13)</f>
        <v>74.099999999999994</v>
      </c>
    </row>
    <row r="16" spans="1:8" ht="12.75" customHeight="1" x14ac:dyDescent="0.2">
      <c r="B16" s="51" t="s">
        <v>18</v>
      </c>
      <c r="G16" s="61">
        <v>34</v>
      </c>
      <c r="H16" s="61">
        <v>38</v>
      </c>
    </row>
    <row r="17" spans="2:8" ht="12.75" customHeight="1" x14ac:dyDescent="0.2">
      <c r="B17" s="51" t="s">
        <v>20</v>
      </c>
      <c r="G17" s="60">
        <v>6</v>
      </c>
      <c r="H17" s="60">
        <v>8</v>
      </c>
    </row>
    <row r="18" spans="2:8" s="55" customFormat="1" ht="12.75" customHeight="1" x14ac:dyDescent="0.2">
      <c r="B18" s="66" t="s">
        <v>26</v>
      </c>
      <c r="C18" s="66"/>
      <c r="D18" s="66"/>
      <c r="E18" s="66"/>
      <c r="F18" s="66"/>
      <c r="G18" s="67">
        <f>+SUM(G16:G17)</f>
        <v>40</v>
      </c>
      <c r="H18" s="67">
        <f t="shared" ref="H18" si="1">+SUM(H16:H17)</f>
        <v>46</v>
      </c>
    </row>
    <row r="20" spans="2:8" ht="12.75" customHeight="1" x14ac:dyDescent="0.2">
      <c r="B20" s="62" t="s">
        <v>11</v>
      </c>
      <c r="C20" s="62"/>
      <c r="D20" s="62"/>
      <c r="E20" s="62"/>
      <c r="F20" s="62"/>
      <c r="G20" s="63">
        <f>+G14-G18</f>
        <v>22</v>
      </c>
      <c r="H20" s="63">
        <f>+H14-H18</f>
        <v>28.099999999999994</v>
      </c>
    </row>
    <row r="21" spans="2:8" ht="12.75" customHeight="1" x14ac:dyDescent="0.2">
      <c r="B21" s="62" t="s">
        <v>23</v>
      </c>
      <c r="C21" s="62"/>
      <c r="D21" s="62"/>
      <c r="E21" s="62"/>
      <c r="F21" s="62"/>
      <c r="G21" s="64">
        <v>130</v>
      </c>
      <c r="H21" s="64">
        <v>140</v>
      </c>
    </row>
    <row r="22" spans="2:8" s="55" customFormat="1" ht="12.75" customHeight="1" x14ac:dyDescent="0.2">
      <c r="B22" s="68" t="s">
        <v>9</v>
      </c>
      <c r="C22" s="68"/>
      <c r="D22" s="68"/>
      <c r="E22" s="68"/>
      <c r="F22" s="68"/>
      <c r="G22" s="69">
        <f>SUM(G20:G21)</f>
        <v>152</v>
      </c>
      <c r="H22" s="69">
        <f t="shared" ref="H22" si="2">SUM(H20:H21)</f>
        <v>168.1</v>
      </c>
    </row>
    <row r="23" spans="2:8" s="55" customFormat="1" ht="12.75" customHeight="1" x14ac:dyDescent="0.2">
      <c r="B23" s="79" t="s">
        <v>24</v>
      </c>
      <c r="C23" s="79"/>
      <c r="D23" s="80"/>
      <c r="E23" s="80"/>
      <c r="F23" s="80"/>
      <c r="G23" s="80"/>
      <c r="H23" s="81">
        <f>+H8/AVERAGE(G22:H22)</f>
        <v>0.16401124648547327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2023-08-27T02:20:14Z</dcterms:modified>
</cp:coreProperties>
</file>