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0" documentId="13_ncr:1_{F564FDAC-8A46-4E25-8917-2708D69BB7C4}" xr6:coauthVersionLast="47" xr6:coauthVersionMax="47" xr10:uidLastSave="{00000000-0000-0000-0000-000000000000}"/>
  <bookViews>
    <workbookView xWindow="25490" yWindow="-7270" windowWidth="38620" windowHeight="21220" xr2:uid="{CBBF5E9B-B9C7-4C6E-9350-758AFBF05ADD}"/>
  </bookViews>
  <sheets>
    <sheet name="Waterfall" sheetId="1" r:id="rId1"/>
  </sheets>
  <definedNames>
    <definedName name="_xlnm.Print_Area" localSheetId="0">Waterfall!$B$5:$J$26</definedName>
  </definedName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0" i="1" l="1"/>
  <c r="I60" i="1" s="1"/>
  <c r="E56" i="1"/>
  <c r="E61" i="1" s="1"/>
  <c r="G8" i="1"/>
  <c r="I8" i="1" s="1"/>
  <c r="E33" i="1"/>
  <c r="F33" i="1" s="1"/>
  <c r="E70" i="1"/>
  <c r="E68" i="1"/>
  <c r="E66" i="1"/>
  <c r="E44" i="1"/>
  <c r="F44" i="1" s="1"/>
  <c r="G44" i="1" s="1"/>
  <c r="H44" i="1" s="1"/>
  <c r="I44" i="1" s="1"/>
  <c r="J56" i="1"/>
  <c r="J58" i="1"/>
  <c r="I58" i="1" s="1"/>
  <c r="J57" i="1"/>
  <c r="I57" i="1" s="1"/>
  <c r="J59" i="1"/>
  <c r="I59" i="1" s="1"/>
  <c r="I56" i="1" l="1"/>
  <c r="I61" i="1" s="1"/>
  <c r="I64" i="1" l="1"/>
  <c r="I65" i="1" s="1"/>
  <c r="C46" i="1"/>
  <c r="C47" i="1" s="1"/>
  <c r="C48" i="1" s="1"/>
  <c r="C49" i="1" s="1"/>
  <c r="C50" i="1" s="1"/>
  <c r="C35" i="1"/>
  <c r="C36" i="1" s="1"/>
  <c r="C37" i="1" s="1"/>
  <c r="C38" i="1" s="1"/>
  <c r="C39" i="1" s="1"/>
  <c r="G33" i="1"/>
  <c r="H33" i="1" s="1"/>
  <c r="I33" i="1" s="1"/>
  <c r="G9" i="1"/>
  <c r="I9" i="1" s="1"/>
  <c r="J64" i="1" l="1"/>
  <c r="G11" i="1"/>
  <c r="I11" i="1" s="1"/>
  <c r="E10" i="1"/>
  <c r="G56" i="1"/>
  <c r="E12" i="1" l="1"/>
  <c r="I66" i="1"/>
  <c r="G60" i="1"/>
  <c r="G59" i="1"/>
  <c r="G58" i="1"/>
  <c r="G57" i="1"/>
  <c r="E15" i="1" l="1"/>
  <c r="F15" i="1" s="1"/>
  <c r="I67" i="1"/>
  <c r="I68" i="1" s="1"/>
  <c r="J66" i="1"/>
  <c r="G61" i="1"/>
  <c r="E16" i="1" l="1"/>
  <c r="E19" i="1" s="1"/>
  <c r="F19" i="1" s="1"/>
  <c r="J68" i="1"/>
  <c r="I69" i="1"/>
  <c r="I70" i="1" s="1"/>
  <c r="I71" i="1" s="1"/>
  <c r="G64" i="1"/>
  <c r="H64" i="1" s="1"/>
  <c r="E20" i="1" l="1"/>
  <c r="G65" i="1"/>
  <c r="J70" i="1"/>
  <c r="I10" i="1"/>
  <c r="G10" i="1"/>
  <c r="E23" i="1" l="1"/>
  <c r="F23" i="1" s="1"/>
  <c r="G12" i="1"/>
  <c r="I12" i="1"/>
  <c r="G66" i="1"/>
  <c r="G67" i="1" s="1"/>
  <c r="G15" i="1" l="1"/>
  <c r="H15" i="1" s="1"/>
  <c r="E26" i="1"/>
  <c r="E24" i="1"/>
  <c r="I15" i="1"/>
  <c r="J15" i="1" s="1"/>
  <c r="G68" i="1"/>
  <c r="G69" i="1" s="1"/>
  <c r="G70" i="1" s="1"/>
  <c r="H66" i="1"/>
  <c r="C44" i="1"/>
  <c r="C33" i="1"/>
  <c r="G16" i="1" l="1"/>
  <c r="G19" i="1" s="1"/>
  <c r="H19" i="1" s="1"/>
  <c r="I16" i="1"/>
  <c r="H68" i="1"/>
  <c r="I19" i="1" l="1"/>
  <c r="J19" i="1" s="1"/>
  <c r="G20" i="1"/>
  <c r="G23" i="1" s="1"/>
  <c r="H23" i="1" s="1"/>
  <c r="I20" i="1" l="1"/>
  <c r="I23" i="1" s="1"/>
  <c r="J23" i="1" s="1"/>
  <c r="G26" i="1"/>
  <c r="G24" i="1"/>
  <c r="I26" i="1" l="1"/>
  <c r="I24" i="1"/>
  <c r="G71" i="1"/>
  <c r="H70" i="1" l="1"/>
</calcChain>
</file>

<file path=xl/sharedStrings.xml><?xml version="1.0" encoding="utf-8"?>
<sst xmlns="http://schemas.openxmlformats.org/spreadsheetml/2006/main" count="61" uniqueCount="43">
  <si>
    <t>($ in millions)</t>
  </si>
  <si>
    <t>Low</t>
  </si>
  <si>
    <t>High</t>
  </si>
  <si>
    <t>Assets</t>
  </si>
  <si>
    <t>Book Value</t>
  </si>
  <si>
    <t>Inventories</t>
  </si>
  <si>
    <t>PP&amp;E</t>
  </si>
  <si>
    <t>Intangible Assets</t>
  </si>
  <si>
    <t>Residual Equity Value</t>
  </si>
  <si>
    <t>EBITDA</t>
  </si>
  <si>
    <t>Remaining Distributable Value</t>
  </si>
  <si>
    <t>Less: Unsecured Claims</t>
  </si>
  <si>
    <t>Less: Secured Claims</t>
  </si>
  <si>
    <t>"Run-Rate" EBITDA</t>
  </si>
  <si>
    <t>Remaining Value</t>
  </si>
  <si>
    <t>Run-Rate EBITDA</t>
  </si>
  <si>
    <t>Midpoint</t>
  </si>
  <si>
    <t>A/R</t>
  </si>
  <si>
    <t>Rate</t>
  </si>
  <si>
    <t>Recovery</t>
  </si>
  <si>
    <t>Multiple</t>
  </si>
  <si>
    <t>Secured Claims Recovery Rate</t>
  </si>
  <si>
    <t>Unsecured Claims Recovery Rate</t>
  </si>
  <si>
    <t>Amount</t>
  </si>
  <si>
    <t>% of Claim</t>
  </si>
  <si>
    <t>Less: Total Recovery</t>
  </si>
  <si>
    <t>Enterprise Value</t>
  </si>
  <si>
    <t>Estimated Recoveries: Sensitivity Analysis</t>
  </si>
  <si>
    <t>Gross Liquidation Proceeds</t>
  </si>
  <si>
    <t>Liquidation Costs</t>
  </si>
  <si>
    <t>Less: "Super Priority" Claims</t>
  </si>
  <si>
    <t>Plus: Cash &amp; Cash Equivalents</t>
  </si>
  <si>
    <t>Cash &amp; Cash Equivalents</t>
  </si>
  <si>
    <t>Chapter 7 Conversion: Liquidation Analysis</t>
  </si>
  <si>
    <t>(x) Comps-Derived EV Multiple</t>
  </si>
  <si>
    <t>"Super Priority" Claims</t>
  </si>
  <si>
    <t>Less: Chapter 7 Trustee Fees &amp; Wind-Down Costs</t>
  </si>
  <si>
    <t>Simple Recovery Analysis</t>
  </si>
  <si>
    <t>Net Liquidation Proceeds (Post Wind-Down)</t>
  </si>
  <si>
    <t>Secured Claims</t>
  </si>
  <si>
    <t>Unsecured Claims</t>
  </si>
  <si>
    <t>Chapter 11: "Going Concern" Valuation</t>
  </si>
  <si>
    <t>Total Distributable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</si>
</sst>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_)"/>
    <numFmt numFmtId="165" formatCode="0.0&quot;x&quot;_)"/>
    <numFmt numFmtId="166" formatCode="&quot;$&quot;0_);\(&quot;$&quot;0\)_);&quot;--&quot;_)"/>
    <numFmt numFmtId="167" formatCode="0_);\(0\)_);&quot;--&quot;_)"/>
    <numFmt numFmtId="168" formatCode=";;;"/>
    <numFmt numFmtId="169" formatCode="0%_);\(0%\)_);&quot;--&quot;_)"/>
  </numFmts>
  <fonts count="1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04C7C"/>
        <bgColor indexed="64"/>
      </patternFill>
    </fill>
    <fill>
      <patternFill patternType="solid">
        <fgColor rgb="FFE0EC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110">
    <xf numFmtId="0" fontId="0" fillId="0" borderId="0" xfId="0"/>
    <xf numFmtId="164" fontId="1" fillId="0" borderId="0" xfId="0" applyNumberFormat="1" applyFont="1"/>
    <xf numFmtId="164" fontId="0" fillId="0" borderId="0" xfId="0" applyNumberFormat="1" applyFont="1"/>
    <xf numFmtId="0" fontId="0" fillId="0" borderId="0" xfId="0" applyFont="1"/>
    <xf numFmtId="0" fontId="2" fillId="0" borderId="0" xfId="1" applyFont="1" applyAlignment="1">
      <alignment horizontal="right"/>
    </xf>
    <xf numFmtId="164" fontId="0" fillId="0" borderId="8" xfId="0" applyNumberFormat="1" applyFont="1" applyBorder="1"/>
    <xf numFmtId="164" fontId="0" fillId="0" borderId="1" xfId="0" applyNumberFormat="1" applyFont="1" applyBorder="1"/>
    <xf numFmtId="0" fontId="0" fillId="0" borderId="1" xfId="0" applyFont="1" applyBorder="1"/>
    <xf numFmtId="164" fontId="0" fillId="0" borderId="6" xfId="0" applyNumberFormat="1" applyFont="1" applyBorder="1"/>
    <xf numFmtId="164" fontId="0" fillId="0" borderId="0" xfId="0" applyNumberFormat="1" applyFont="1" applyBorder="1"/>
    <xf numFmtId="0" fontId="0" fillId="0" borderId="0" xfId="0" applyFont="1" applyBorder="1"/>
    <xf numFmtId="164" fontId="0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0" fontId="1" fillId="0" borderId="0" xfId="0" applyFont="1" applyBorder="1"/>
    <xf numFmtId="169" fontId="0" fillId="0" borderId="1" xfId="0" applyNumberFormat="1" applyFont="1" applyBorder="1" applyAlignment="1">
      <alignment horizontal="right"/>
    </xf>
    <xf numFmtId="166" fontId="0" fillId="0" borderId="0" xfId="0" applyNumberFormat="1" applyFont="1" applyBorder="1"/>
    <xf numFmtId="0" fontId="0" fillId="0" borderId="7" xfId="0" applyFont="1" applyBorder="1"/>
    <xf numFmtId="0" fontId="0" fillId="0" borderId="0" xfId="0" applyFont="1" applyBorder="1" applyAlignment="1">
      <alignment horizontal="centerContinuous"/>
    </xf>
    <xf numFmtId="168" fontId="0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0" fillId="0" borderId="9" xfId="0" applyFont="1" applyBorder="1"/>
    <xf numFmtId="9" fontId="0" fillId="0" borderId="0" xfId="2" applyFont="1"/>
    <xf numFmtId="164" fontId="1" fillId="0" borderId="4" xfId="0" applyNumberFormat="1" applyFont="1" applyBorder="1"/>
    <xf numFmtId="164" fontId="4" fillId="2" borderId="4" xfId="0" applyNumberFormat="1" applyFont="1" applyFill="1" applyBorder="1" applyAlignment="1">
      <alignment horizontal="centerContinuous"/>
    </xf>
    <xf numFmtId="164" fontId="4" fillId="2" borderId="5" xfId="0" applyNumberFormat="1" applyFont="1" applyFill="1" applyBorder="1" applyAlignment="1">
      <alignment horizontal="centerContinuous"/>
    </xf>
    <xf numFmtId="164" fontId="7" fillId="3" borderId="4" xfId="0" applyNumberFormat="1" applyFont="1" applyFill="1" applyBorder="1" applyAlignment="1">
      <alignment horizontal="centerContinuous"/>
    </xf>
    <xf numFmtId="164" fontId="7" fillId="3" borderId="5" xfId="0" applyNumberFormat="1" applyFont="1" applyFill="1" applyBorder="1" applyAlignment="1">
      <alignment horizontal="centerContinuous"/>
    </xf>
    <xf numFmtId="49" fontId="1" fillId="0" borderId="6" xfId="0" quotePrefix="1" applyNumberFormat="1" applyFont="1" applyBorder="1" applyAlignment="1">
      <alignment horizontal="right"/>
    </xf>
    <xf numFmtId="49" fontId="0" fillId="0" borderId="0" xfId="0" quotePrefix="1" applyNumberFormat="1" applyFont="1" applyBorder="1" applyAlignment="1">
      <alignment horizontal="center"/>
    </xf>
    <xf numFmtId="49" fontId="1" fillId="0" borderId="0" xfId="0" quotePrefix="1" applyNumberFormat="1" applyFont="1" applyBorder="1" applyAlignment="1">
      <alignment horizontal="centerContinuous"/>
    </xf>
    <xf numFmtId="49" fontId="4" fillId="2" borderId="3" xfId="0" quotePrefix="1" applyNumberFormat="1" applyFont="1" applyFill="1" applyBorder="1" applyAlignment="1">
      <alignment horizontal="centerContinuous"/>
    </xf>
    <xf numFmtId="49" fontId="7" fillId="3" borderId="3" xfId="0" quotePrefix="1" applyNumberFormat="1" applyFont="1" applyFill="1" applyBorder="1" applyAlignment="1">
      <alignment horizontal="centerContinuous"/>
    </xf>
    <xf numFmtId="49" fontId="9" fillId="0" borderId="0" xfId="0" quotePrefix="1" applyNumberFormat="1" applyFont="1"/>
    <xf numFmtId="49" fontId="0" fillId="0" borderId="8" xfId="0" quotePrefix="1" applyNumberFormat="1" applyFont="1" applyBorder="1"/>
    <xf numFmtId="49" fontId="0" fillId="0" borderId="6" xfId="0" applyNumberFormat="1" applyFont="1" applyBorder="1"/>
    <xf numFmtId="49" fontId="0" fillId="0" borderId="6" xfId="0" quotePrefix="1" applyNumberFormat="1" applyFont="1" applyBorder="1"/>
    <xf numFmtId="49" fontId="1" fillId="0" borderId="6" xfId="0" quotePrefix="1" applyNumberFormat="1" applyFont="1" applyBorder="1"/>
    <xf numFmtId="49" fontId="1" fillId="0" borderId="6" xfId="0" applyNumberFormat="1" applyFont="1" applyBorder="1"/>
    <xf numFmtId="49" fontId="1" fillId="0" borderId="3" xfId="0" quotePrefix="1" applyNumberFormat="1" applyFont="1" applyBorder="1"/>
    <xf numFmtId="164" fontId="0" fillId="0" borderId="0" xfId="0" applyNumberFormat="1" applyFont="1" applyBorder="1" applyAlignment="1">
      <alignment horizontal="centerContinuous"/>
    </xf>
    <xf numFmtId="164" fontId="10" fillId="0" borderId="0" xfId="0" quotePrefix="1" applyNumberFormat="1" applyFont="1"/>
    <xf numFmtId="166" fontId="5" fillId="0" borderId="0" xfId="0" applyNumberFormat="1" applyFont="1" applyBorder="1" applyAlignment="1">
      <alignment horizontal="center"/>
    </xf>
    <xf numFmtId="166" fontId="0" fillId="0" borderId="0" xfId="0" applyNumberFormat="1" applyFont="1" applyBorder="1" applyAlignment="1">
      <alignment horizontal="center"/>
    </xf>
    <xf numFmtId="169" fontId="0" fillId="0" borderId="2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66" fontId="6" fillId="0" borderId="0" xfId="0" applyNumberFormat="1" applyFont="1" applyBorder="1" applyAlignment="1">
      <alignment horizontal="center"/>
    </xf>
    <xf numFmtId="167" fontId="0" fillId="0" borderId="0" xfId="0" applyNumberFormat="1" applyFont="1" applyBorder="1" applyAlignment="1">
      <alignment horizontal="center"/>
    </xf>
    <xf numFmtId="169" fontId="0" fillId="0" borderId="9" xfId="0" applyNumberFormat="1" applyFont="1" applyBorder="1" applyAlignment="1">
      <alignment horizontal="center"/>
    </xf>
    <xf numFmtId="0" fontId="1" fillId="0" borderId="4" xfId="0" applyFont="1" applyBorder="1"/>
    <xf numFmtId="166" fontId="6" fillId="0" borderId="6" xfId="0" applyNumberFormat="1" applyFont="1" applyBorder="1" applyAlignment="1">
      <alignment horizontal="center"/>
    </xf>
    <xf numFmtId="49" fontId="12" fillId="0" borderId="6" xfId="0" quotePrefix="1" applyNumberFormat="1" applyFont="1" applyBorder="1"/>
    <xf numFmtId="49" fontId="1" fillId="4" borderId="3" xfId="0" quotePrefix="1" applyNumberFormat="1" applyFont="1" applyFill="1" applyBorder="1" applyAlignment="1">
      <alignment horizontal="centerContinuous"/>
    </xf>
    <xf numFmtId="164" fontId="0" fillId="4" borderId="4" xfId="0" applyNumberFormat="1" applyFont="1" applyFill="1" applyBorder="1" applyAlignment="1">
      <alignment horizontal="centerContinuous"/>
    </xf>
    <xf numFmtId="0" fontId="1" fillId="4" borderId="4" xfId="0" applyFont="1" applyFill="1" applyBorder="1" applyAlignment="1">
      <alignment horizontal="centerContinuous"/>
    </xf>
    <xf numFmtId="0" fontId="1" fillId="4" borderId="5" xfId="0" applyFont="1" applyFill="1" applyBorder="1" applyAlignment="1">
      <alignment horizontal="centerContinuous"/>
    </xf>
    <xf numFmtId="49" fontId="0" fillId="4" borderId="8" xfId="0" quotePrefix="1" applyNumberFormat="1" applyFont="1" applyFill="1" applyBorder="1"/>
    <xf numFmtId="164" fontId="0" fillId="4" borderId="1" xfId="0" applyNumberFormat="1" applyFont="1" applyFill="1" applyBorder="1"/>
    <xf numFmtId="49" fontId="0" fillId="4" borderId="1" xfId="0" applyNumberFormat="1" applyFont="1" applyFill="1" applyBorder="1"/>
    <xf numFmtId="49" fontId="0" fillId="4" borderId="3" xfId="0" quotePrefix="1" applyNumberFormat="1" applyFont="1" applyFill="1" applyBorder="1"/>
    <xf numFmtId="164" fontId="0" fillId="4" borderId="4" xfId="0" applyNumberFormat="1" applyFont="1" applyFill="1" applyBorder="1"/>
    <xf numFmtId="0" fontId="0" fillId="4" borderId="4" xfId="0" applyFont="1" applyFill="1" applyBorder="1"/>
    <xf numFmtId="166" fontId="5" fillId="5" borderId="2" xfId="0" applyNumberFormat="1" applyFont="1" applyFill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66" fontId="0" fillId="0" borderId="6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65" fontId="0" fillId="0" borderId="8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7" fontId="11" fillId="0" borderId="9" xfId="0" applyNumberFormat="1" applyFont="1" applyBorder="1" applyAlignment="1">
      <alignment horizontal="center"/>
    </xf>
    <xf numFmtId="167" fontId="6" fillId="0" borderId="8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67" fontId="0" fillId="0" borderId="8" xfId="0" applyNumberFormat="1" applyFont="1" applyBorder="1" applyAlignment="1">
      <alignment horizontal="center"/>
    </xf>
    <xf numFmtId="167" fontId="0" fillId="0" borderId="1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165" fontId="5" fillId="5" borderId="2" xfId="0" applyNumberFormat="1" applyFont="1" applyFill="1" applyBorder="1" applyAlignment="1">
      <alignment horizontal="center"/>
    </xf>
    <xf numFmtId="167" fontId="5" fillId="5" borderId="2" xfId="0" applyNumberFormat="1" applyFont="1" applyFill="1" applyBorder="1" applyAlignment="1">
      <alignment horizontal="center"/>
    </xf>
    <xf numFmtId="0" fontId="8" fillId="0" borderId="7" xfId="0" quotePrefix="1" applyFont="1" applyBorder="1" applyAlignment="1">
      <alignment horizontal="center"/>
    </xf>
    <xf numFmtId="164" fontId="8" fillId="0" borderId="0" xfId="0" quotePrefix="1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164" fontId="8" fillId="0" borderId="6" xfId="0" quotePrefix="1" applyNumberFormat="1" applyFont="1" applyBorder="1" applyAlignment="1">
      <alignment horizontal="center"/>
    </xf>
    <xf numFmtId="164" fontId="8" fillId="0" borderId="7" xfId="0" quotePrefix="1" applyNumberFormat="1" applyFont="1" applyBorder="1" applyAlignment="1">
      <alignment horizontal="center"/>
    </xf>
    <xf numFmtId="169" fontId="6" fillId="0" borderId="7" xfId="0" applyNumberFormat="1" applyFont="1" applyBorder="1" applyAlignment="1">
      <alignment horizontal="center"/>
    </xf>
    <xf numFmtId="167" fontId="0" fillId="0" borderId="6" xfId="0" applyNumberFormat="1" applyFont="1" applyBorder="1" applyAlignment="1">
      <alignment horizontal="center"/>
    </xf>
    <xf numFmtId="169" fontId="6" fillId="0" borderId="9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9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6" fontId="0" fillId="0" borderId="1" xfId="0" applyNumberFormat="1" applyFont="1" applyBorder="1" applyAlignment="1">
      <alignment horizontal="center"/>
    </xf>
    <xf numFmtId="166" fontId="0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166" fontId="1" fillId="0" borderId="5" xfId="0" applyNumberFormat="1" applyFont="1" applyBorder="1" applyAlignment="1">
      <alignment horizontal="center"/>
    </xf>
    <xf numFmtId="0" fontId="0" fillId="0" borderId="7" xfId="0" quotePrefix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169" fontId="5" fillId="5" borderId="2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Continuous"/>
    </xf>
    <xf numFmtId="164" fontId="1" fillId="4" borderId="3" xfId="0" quotePrefix="1" applyNumberFormat="1" applyFont="1" applyFill="1" applyBorder="1" applyAlignment="1">
      <alignment horizontal="centerContinuous"/>
    </xf>
    <xf numFmtId="164" fontId="1" fillId="4" borderId="5" xfId="0" applyNumberFormat="1" applyFont="1" applyFill="1" applyBorder="1" applyAlignment="1">
      <alignment horizontal="centerContinuous"/>
    </xf>
    <xf numFmtId="0" fontId="1" fillId="4" borderId="5" xfId="0" quotePrefix="1" applyFont="1" applyFill="1" applyBorder="1" applyAlignment="1">
      <alignment horizontal="centerContinuous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  <color rgb="FFE0ECF4"/>
      <color rgb="FF0000FF"/>
      <color rgb="FF204C7C"/>
      <color rgb="FF304562"/>
      <color rgb="FFDEE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46078</xdr:colOff>
      <xdr:row>1</xdr:row>
      <xdr:rowOff>942</xdr:rowOff>
    </xdr:from>
    <xdr:to>
      <xdr:col>1</xdr:col>
      <xdr:colOff>1352074</xdr:colOff>
      <xdr:row>1</xdr:row>
      <xdr:rowOff>174162</xdr:rowOff>
    </xdr:to>
    <xdr:pic>
      <xdr:nvPicPr>
        <xdr:cNvPr id="5" name="Google Shape;17;p2">
          <a:extLst>
            <a:ext uri="{FF2B5EF4-FFF2-40B4-BE49-F238E27FC236}">
              <a16:creationId xmlns:a16="http://schemas.microsoft.com/office/drawing/2014/main" id="{13B2A7D5-26F2-461F-891A-0EA4ABE5A10B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59940" y="158597"/>
          <a:ext cx="1280160" cy="177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ED017-B6FE-4EB1-9064-6D7F1A78E610}">
  <sheetPr>
    <tabColor rgb="FF204C7C"/>
  </sheetPr>
  <dimension ref="B2:R76"/>
  <sheetViews>
    <sheetView showGridLines="0" tabSelected="1" zoomScale="120" zoomScaleNormal="120" workbookViewId="0">
      <pane ySplit="3" topLeftCell="A4" activePane="bottomLeft" state="frozen"/>
      <selection pane="bottomLeft"/>
    </sheetView>
  </sheetViews>
  <sheetFormatPr defaultColWidth="8.69140625" defaultRowHeight="12.45" x14ac:dyDescent="0.3"/>
  <cols>
    <col min="1" max="1" width="1.61328125" style="3" bestFit="1" customWidth="1"/>
    <col min="2" max="2" width="25.69140625" style="2" customWidth="1"/>
    <col min="3" max="6" width="9.3046875" style="2" customWidth="1"/>
    <col min="7" max="10" width="9.3046875" style="3" customWidth="1"/>
    <col min="11" max="11" width="10.61328125" style="3" customWidth="1"/>
    <col min="12" max="12" width="11.15234375" style="3" customWidth="1"/>
    <col min="13" max="15" width="12.61328125" style="3" customWidth="1"/>
    <col min="16" max="19" width="10.61328125" style="3" customWidth="1"/>
    <col min="20" max="16384" width="8.69140625" style="3"/>
  </cols>
  <sheetData>
    <row r="2" spans="2:18" ht="15.45" x14ac:dyDescent="0.4">
      <c r="B2" s="42"/>
      <c r="E2" s="1"/>
      <c r="F2" s="1"/>
    </row>
    <row r="3" spans="2:18" ht="14.15" x14ac:dyDescent="0.35">
      <c r="B3" s="34" t="s">
        <v>37</v>
      </c>
      <c r="C3" s="1"/>
      <c r="D3" s="1"/>
      <c r="J3" s="4"/>
      <c r="R3" s="4"/>
    </row>
    <row r="5" spans="2:18" x14ac:dyDescent="0.3">
      <c r="B5" s="32" t="s">
        <v>41</v>
      </c>
      <c r="C5" s="25"/>
      <c r="D5" s="25"/>
      <c r="E5" s="25"/>
      <c r="F5" s="25"/>
      <c r="G5" s="25"/>
      <c r="H5" s="25"/>
      <c r="I5" s="25"/>
      <c r="J5" s="26"/>
    </row>
    <row r="6" spans="2:18" x14ac:dyDescent="0.3">
      <c r="B6" s="67" t="s">
        <v>0</v>
      </c>
      <c r="C6" s="68"/>
      <c r="D6" s="69"/>
      <c r="E6" s="107" t="s">
        <v>1</v>
      </c>
      <c r="F6" s="108"/>
      <c r="G6" s="107" t="s">
        <v>16</v>
      </c>
      <c r="H6" s="109"/>
      <c r="I6" s="107" t="s">
        <v>2</v>
      </c>
      <c r="J6" s="109"/>
    </row>
    <row r="7" spans="2:18" ht="12.9" x14ac:dyDescent="0.35">
      <c r="B7" s="36"/>
      <c r="C7" s="9"/>
      <c r="D7" s="10"/>
      <c r="E7" s="71"/>
      <c r="F7" s="72"/>
      <c r="G7" s="71"/>
      <c r="H7" s="72"/>
      <c r="I7" s="46"/>
      <c r="J7" s="72"/>
    </row>
    <row r="8" spans="2:18" ht="12.9" x14ac:dyDescent="0.35">
      <c r="B8" s="37" t="s">
        <v>13</v>
      </c>
      <c r="C8" s="9"/>
      <c r="D8" s="10"/>
      <c r="E8" s="70">
        <v>60</v>
      </c>
      <c r="F8" s="72"/>
      <c r="G8" s="73">
        <f>+E8+10</f>
        <v>70</v>
      </c>
      <c r="H8" s="72"/>
      <c r="I8" s="44">
        <f>+G8+10</f>
        <v>80</v>
      </c>
      <c r="J8" s="72"/>
    </row>
    <row r="9" spans="2:18" ht="12.9" x14ac:dyDescent="0.35">
      <c r="B9" s="35" t="s">
        <v>34</v>
      </c>
      <c r="C9" s="6"/>
      <c r="D9" s="7"/>
      <c r="E9" s="85">
        <v>5</v>
      </c>
      <c r="F9" s="74"/>
      <c r="G9" s="75">
        <f>+E9+0.5</f>
        <v>5.5</v>
      </c>
      <c r="H9" s="74"/>
      <c r="I9" s="49">
        <f>+G9+0.5</f>
        <v>6</v>
      </c>
      <c r="J9" s="74"/>
    </row>
    <row r="10" spans="2:18" ht="12.9" x14ac:dyDescent="0.35">
      <c r="B10" s="38" t="s">
        <v>26</v>
      </c>
      <c r="C10" s="12"/>
      <c r="D10" s="13"/>
      <c r="E10" s="76">
        <f>+E8*E9</f>
        <v>300</v>
      </c>
      <c r="F10" s="72"/>
      <c r="G10" s="76">
        <f t="shared" ref="G10" si="0">+G8*G9</f>
        <v>385</v>
      </c>
      <c r="H10" s="72"/>
      <c r="I10" s="51">
        <f>+I8*I9</f>
        <v>480</v>
      </c>
      <c r="J10" s="72"/>
    </row>
    <row r="11" spans="2:18" ht="12.9" x14ac:dyDescent="0.35">
      <c r="B11" s="35" t="s">
        <v>31</v>
      </c>
      <c r="C11" s="6"/>
      <c r="D11" s="7"/>
      <c r="E11" s="86">
        <v>50</v>
      </c>
      <c r="F11" s="77"/>
      <c r="G11" s="78">
        <f>+E11+25</f>
        <v>75</v>
      </c>
      <c r="H11" s="77"/>
      <c r="I11" s="79">
        <f>+G11+25</f>
        <v>100</v>
      </c>
      <c r="J11" s="77"/>
    </row>
    <row r="12" spans="2:18" ht="12.9" x14ac:dyDescent="0.35">
      <c r="B12" s="38" t="s">
        <v>42</v>
      </c>
      <c r="C12" s="12"/>
      <c r="D12" s="13"/>
      <c r="E12" s="76">
        <f>E10+E11</f>
        <v>350</v>
      </c>
      <c r="F12" s="72"/>
      <c r="G12" s="76">
        <f>G10+G11</f>
        <v>460</v>
      </c>
      <c r="H12" s="72"/>
      <c r="I12" s="51">
        <f>I10+I11</f>
        <v>580</v>
      </c>
      <c r="J12" s="72"/>
    </row>
    <row r="13" spans="2:18" ht="12.9" x14ac:dyDescent="0.35">
      <c r="B13" s="36"/>
      <c r="C13" s="9"/>
      <c r="D13" s="10"/>
      <c r="E13" s="80"/>
      <c r="F13" s="72"/>
      <c r="G13" s="80"/>
      <c r="H13" s="72"/>
      <c r="I13" s="47"/>
      <c r="J13" s="72"/>
    </row>
    <row r="14" spans="2:18" x14ac:dyDescent="0.3">
      <c r="B14" s="37" t="s">
        <v>35</v>
      </c>
      <c r="C14" s="30" t="s">
        <v>23</v>
      </c>
      <c r="E14" s="80"/>
      <c r="F14" s="87" t="s">
        <v>24</v>
      </c>
      <c r="G14" s="58"/>
      <c r="H14" s="87" t="s">
        <v>24</v>
      </c>
      <c r="I14" s="54"/>
      <c r="J14" s="87" t="s">
        <v>24</v>
      </c>
    </row>
    <row r="15" spans="2:18" x14ac:dyDescent="0.3">
      <c r="B15" s="35" t="s">
        <v>25</v>
      </c>
      <c r="C15" s="70">
        <v>120</v>
      </c>
      <c r="D15" s="6"/>
      <c r="E15" s="81">
        <f>-MAX(MIN(E12,$C$15),0)</f>
        <v>-120</v>
      </c>
      <c r="F15" s="56">
        <f>-E15/$C$15</f>
        <v>1</v>
      </c>
      <c r="G15" s="81">
        <f>-MAX(MIN(G12,$C$15),0)</f>
        <v>-120</v>
      </c>
      <c r="H15" s="56">
        <f>-G15/$C$15</f>
        <v>1</v>
      </c>
      <c r="I15" s="82">
        <f>-MAX(MIN(I12,$C$15),0)</f>
        <v>-120</v>
      </c>
      <c r="J15" s="56">
        <f>-I15/$C$15</f>
        <v>1</v>
      </c>
    </row>
    <row r="16" spans="2:18" x14ac:dyDescent="0.3">
      <c r="B16" s="38" t="s">
        <v>10</v>
      </c>
      <c r="C16" s="13"/>
      <c r="D16" s="3"/>
      <c r="E16" s="76">
        <f>E12+E15</f>
        <v>230</v>
      </c>
      <c r="F16" s="53"/>
      <c r="G16" s="76">
        <f>G12+G15</f>
        <v>340</v>
      </c>
      <c r="H16" s="53"/>
      <c r="I16" s="51">
        <f>I12+I15</f>
        <v>460</v>
      </c>
      <c r="J16" s="53"/>
    </row>
    <row r="17" spans="2:10" x14ac:dyDescent="0.3">
      <c r="B17" s="36"/>
      <c r="C17" s="10"/>
      <c r="D17" s="3"/>
      <c r="E17" s="80"/>
      <c r="F17" s="53"/>
      <c r="G17" s="80"/>
      <c r="H17" s="53"/>
      <c r="I17" s="47"/>
      <c r="J17" s="53"/>
    </row>
    <row r="18" spans="2:10" x14ac:dyDescent="0.3">
      <c r="B18" s="37" t="s">
        <v>39</v>
      </c>
      <c r="C18" s="30" t="s">
        <v>23</v>
      </c>
      <c r="D18" s="3"/>
      <c r="E18" s="80"/>
      <c r="F18" s="103"/>
      <c r="G18" s="58"/>
      <c r="H18" s="103"/>
      <c r="I18" s="54"/>
      <c r="J18" s="103"/>
    </row>
    <row r="19" spans="2:10" x14ac:dyDescent="0.3">
      <c r="B19" s="35" t="s">
        <v>25</v>
      </c>
      <c r="C19" s="70">
        <v>240</v>
      </c>
      <c r="D19" s="7"/>
      <c r="E19" s="81">
        <f>-MAX(MIN(E16,$C$19),0)</f>
        <v>-230</v>
      </c>
      <c r="F19" s="56">
        <f>-E19/$C$19</f>
        <v>0.95833333333333337</v>
      </c>
      <c r="G19" s="81">
        <f>-MAX(MIN(G16,$C$19),0)</f>
        <v>-240</v>
      </c>
      <c r="H19" s="56">
        <f>-G19/$C$19</f>
        <v>1</v>
      </c>
      <c r="I19" s="82">
        <f>-MAX(MIN(I16,$C$19),0)</f>
        <v>-240</v>
      </c>
      <c r="J19" s="56">
        <f>-I19/$C$19</f>
        <v>1</v>
      </c>
    </row>
    <row r="20" spans="2:10" x14ac:dyDescent="0.3">
      <c r="B20" s="38" t="s">
        <v>10</v>
      </c>
      <c r="C20" s="13"/>
      <c r="D20" s="3"/>
      <c r="E20" s="76">
        <f>E16+E19</f>
        <v>0</v>
      </c>
      <c r="F20" s="53"/>
      <c r="G20" s="76">
        <f>G16+G19</f>
        <v>100</v>
      </c>
      <c r="H20" s="53"/>
      <c r="I20" s="51">
        <f>I16+I19</f>
        <v>220</v>
      </c>
      <c r="J20" s="53"/>
    </row>
    <row r="21" spans="2:10" x14ac:dyDescent="0.3">
      <c r="B21" s="39"/>
      <c r="C21" s="13"/>
      <c r="D21" s="3"/>
      <c r="E21" s="76"/>
      <c r="F21" s="53"/>
      <c r="G21" s="76"/>
      <c r="H21" s="53"/>
      <c r="I21" s="51"/>
      <c r="J21" s="53"/>
    </row>
    <row r="22" spans="2:10" x14ac:dyDescent="0.3">
      <c r="B22" s="37" t="s">
        <v>40</v>
      </c>
      <c r="C22" s="30" t="s">
        <v>23</v>
      </c>
      <c r="D22" s="3"/>
      <c r="E22" s="80"/>
      <c r="F22" s="103"/>
      <c r="G22" s="58"/>
      <c r="H22" s="103"/>
      <c r="I22" s="54"/>
      <c r="J22" s="103"/>
    </row>
    <row r="23" spans="2:10" x14ac:dyDescent="0.3">
      <c r="B23" s="35" t="s">
        <v>25</v>
      </c>
      <c r="C23" s="70">
        <v>180</v>
      </c>
      <c r="D23" s="7"/>
      <c r="E23" s="81">
        <f>-MAX(MIN(E20,$C$23),0)</f>
        <v>0</v>
      </c>
      <c r="F23" s="56">
        <f>-E23/$C$23</f>
        <v>0</v>
      </c>
      <c r="G23" s="81">
        <f>-MAX(MIN(G20,$C$23),0)</f>
        <v>-100</v>
      </c>
      <c r="H23" s="56">
        <f>-G23/$C$23</f>
        <v>0.55555555555555558</v>
      </c>
      <c r="I23" s="82">
        <f>-MAX(MIN(I20,$C$23),0)</f>
        <v>-180</v>
      </c>
      <c r="J23" s="56">
        <f>-I23/$C$23</f>
        <v>1</v>
      </c>
    </row>
    <row r="24" spans="2:10" x14ac:dyDescent="0.3">
      <c r="B24" s="38" t="s">
        <v>10</v>
      </c>
      <c r="C24" s="12"/>
      <c r="D24" s="13"/>
      <c r="E24" s="76">
        <f>E20+E23</f>
        <v>0</v>
      </c>
      <c r="F24" s="53"/>
      <c r="G24" s="76">
        <f>G20+G23</f>
        <v>0</v>
      </c>
      <c r="H24" s="53"/>
      <c r="I24" s="51">
        <f>I20+I23</f>
        <v>40</v>
      </c>
      <c r="J24" s="53"/>
    </row>
    <row r="25" spans="2:10" x14ac:dyDescent="0.3">
      <c r="B25" s="36"/>
      <c r="C25" s="10"/>
      <c r="D25" s="13"/>
      <c r="E25" s="71"/>
      <c r="F25" s="53"/>
      <c r="G25" s="71"/>
      <c r="H25" s="53"/>
      <c r="I25" s="46"/>
      <c r="J25" s="53"/>
    </row>
    <row r="26" spans="2:10" x14ac:dyDescent="0.3">
      <c r="B26" s="40" t="s">
        <v>8</v>
      </c>
      <c r="C26" s="24"/>
      <c r="D26" s="57"/>
      <c r="E26" s="83">
        <f>E20+E23</f>
        <v>0</v>
      </c>
      <c r="F26" s="104"/>
      <c r="G26" s="83">
        <f>G20+G23</f>
        <v>0</v>
      </c>
      <c r="H26" s="104"/>
      <c r="I26" s="84">
        <f>I20+I23</f>
        <v>40</v>
      </c>
      <c r="J26" s="104"/>
    </row>
    <row r="28" spans="2:10" x14ac:dyDescent="0.3">
      <c r="B28" s="33" t="s">
        <v>27</v>
      </c>
      <c r="C28" s="27"/>
      <c r="D28" s="27"/>
      <c r="E28" s="27"/>
      <c r="F28" s="27"/>
      <c r="G28" s="27"/>
      <c r="H28" s="27"/>
      <c r="I28" s="27"/>
      <c r="J28" s="28"/>
    </row>
    <row r="29" spans="2:10" x14ac:dyDescent="0.3">
      <c r="B29" s="8"/>
      <c r="C29" s="9"/>
      <c r="D29" s="9"/>
      <c r="E29" s="15"/>
      <c r="F29" s="11"/>
      <c r="G29" s="11"/>
      <c r="H29" s="11"/>
      <c r="I29" s="11"/>
      <c r="J29" s="16"/>
    </row>
    <row r="30" spans="2:10" x14ac:dyDescent="0.3">
      <c r="B30" s="8"/>
      <c r="C30" s="60" t="s">
        <v>21</v>
      </c>
      <c r="D30" s="61"/>
      <c r="E30" s="62"/>
      <c r="F30" s="62"/>
      <c r="G30" s="62"/>
      <c r="H30" s="62"/>
      <c r="I30" s="63"/>
      <c r="J30" s="16"/>
    </row>
    <row r="31" spans="2:10" x14ac:dyDescent="0.3">
      <c r="B31" s="8"/>
      <c r="C31" s="10"/>
      <c r="D31" s="9"/>
      <c r="E31" s="10"/>
      <c r="F31" s="10"/>
      <c r="G31" s="10"/>
      <c r="H31" s="10"/>
      <c r="I31" s="10"/>
      <c r="J31" s="16"/>
    </row>
    <row r="32" spans="2:10" x14ac:dyDescent="0.3">
      <c r="B32" s="8"/>
      <c r="C32" s="31" t="s">
        <v>15</v>
      </c>
      <c r="D32" s="41"/>
      <c r="E32" s="17"/>
      <c r="F32" s="17"/>
      <c r="G32" s="17"/>
      <c r="H32" s="17"/>
      <c r="I32" s="17"/>
      <c r="J32" s="16"/>
    </row>
    <row r="33" spans="2:10" x14ac:dyDescent="0.3">
      <c r="B33" s="8"/>
      <c r="C33" s="18">
        <f>+F19</f>
        <v>0.95833333333333337</v>
      </c>
      <c r="D33" s="43">
        <v>55</v>
      </c>
      <c r="E33" s="44">
        <f>+D33+5</f>
        <v>60</v>
      </c>
      <c r="F33" s="44">
        <f t="shared" ref="F33" si="1">+E33+5</f>
        <v>65</v>
      </c>
      <c r="G33" s="44">
        <f t="shared" ref="G33:I33" si="2">+F33+5</f>
        <v>70</v>
      </c>
      <c r="H33" s="44">
        <f t="shared" si="2"/>
        <v>75</v>
      </c>
      <c r="I33" s="44">
        <f t="shared" si="2"/>
        <v>80</v>
      </c>
      <c r="J33" s="16"/>
    </row>
    <row r="34" spans="2:10" x14ac:dyDescent="0.3">
      <c r="B34" s="8"/>
      <c r="C34" s="19">
        <v>4</v>
      </c>
      <c r="D34" s="45">
        <f t="dataTable" ref="D34:I39" dt2D="1" dtr="1" r1="E9" r2="E8" ca="1"/>
        <v>0.625</v>
      </c>
      <c r="E34" s="45">
        <v>0.70833333333333337</v>
      </c>
      <c r="F34" s="45">
        <v>0.79166666666666663</v>
      </c>
      <c r="G34" s="45">
        <v>0.875</v>
      </c>
      <c r="H34" s="45">
        <v>0.95833333333333337</v>
      </c>
      <c r="I34" s="45">
        <v>1</v>
      </c>
      <c r="J34" s="16"/>
    </row>
    <row r="35" spans="2:10" x14ac:dyDescent="0.3">
      <c r="B35" s="8"/>
      <c r="C35" s="20">
        <f>+C34+0.5</f>
        <v>4.5</v>
      </c>
      <c r="D35" s="45">
        <v>0.73958333333333337</v>
      </c>
      <c r="E35" s="45">
        <v>0.83333333333333337</v>
      </c>
      <c r="F35" s="45">
        <v>0.92708333333333337</v>
      </c>
      <c r="G35" s="45">
        <v>1</v>
      </c>
      <c r="H35" s="45">
        <v>1</v>
      </c>
      <c r="I35" s="45">
        <v>1</v>
      </c>
      <c r="J35" s="16"/>
    </row>
    <row r="36" spans="2:10" x14ac:dyDescent="0.3">
      <c r="B36" s="29" t="s">
        <v>9</v>
      </c>
      <c r="C36" s="20">
        <f t="shared" ref="C36:C39" si="3">+C35+0.5</f>
        <v>5</v>
      </c>
      <c r="D36" s="45">
        <v>0.85416666666666663</v>
      </c>
      <c r="E36" s="45">
        <v>0.95833333333333337</v>
      </c>
      <c r="F36" s="45">
        <v>1</v>
      </c>
      <c r="G36" s="45">
        <v>1</v>
      </c>
      <c r="H36" s="45">
        <v>1</v>
      </c>
      <c r="I36" s="45">
        <v>1</v>
      </c>
      <c r="J36" s="16"/>
    </row>
    <row r="37" spans="2:10" x14ac:dyDescent="0.3">
      <c r="B37" s="29" t="s">
        <v>20</v>
      </c>
      <c r="C37" s="20">
        <f t="shared" si="3"/>
        <v>5.5</v>
      </c>
      <c r="D37" s="45">
        <v>0.96875</v>
      </c>
      <c r="E37" s="45">
        <v>1</v>
      </c>
      <c r="F37" s="45">
        <v>1</v>
      </c>
      <c r="G37" s="45">
        <v>1</v>
      </c>
      <c r="H37" s="45">
        <v>1</v>
      </c>
      <c r="I37" s="45">
        <v>1</v>
      </c>
      <c r="J37" s="16"/>
    </row>
    <row r="38" spans="2:10" x14ac:dyDescent="0.3">
      <c r="B38" s="8"/>
      <c r="C38" s="20">
        <f t="shared" si="3"/>
        <v>6</v>
      </c>
      <c r="D38" s="45">
        <v>1</v>
      </c>
      <c r="E38" s="45">
        <v>1</v>
      </c>
      <c r="F38" s="45">
        <v>1</v>
      </c>
      <c r="G38" s="45">
        <v>1</v>
      </c>
      <c r="H38" s="45">
        <v>1</v>
      </c>
      <c r="I38" s="45">
        <v>1</v>
      </c>
      <c r="J38" s="16"/>
    </row>
    <row r="39" spans="2:10" x14ac:dyDescent="0.3">
      <c r="B39" s="8"/>
      <c r="C39" s="20">
        <f t="shared" si="3"/>
        <v>6.5</v>
      </c>
      <c r="D39" s="45">
        <v>1</v>
      </c>
      <c r="E39" s="45">
        <v>1</v>
      </c>
      <c r="F39" s="45">
        <v>1</v>
      </c>
      <c r="G39" s="45">
        <v>1</v>
      </c>
      <c r="H39" s="45">
        <v>1</v>
      </c>
      <c r="I39" s="45">
        <v>1</v>
      </c>
      <c r="J39" s="16"/>
    </row>
    <row r="40" spans="2:10" x14ac:dyDescent="0.3">
      <c r="B40" s="8"/>
      <c r="C40" s="10"/>
      <c r="D40" s="9"/>
      <c r="E40" s="10"/>
      <c r="F40" s="10"/>
      <c r="G40" s="10"/>
      <c r="H40" s="10"/>
      <c r="I40" s="10"/>
      <c r="J40" s="16"/>
    </row>
    <row r="41" spans="2:10" x14ac:dyDescent="0.3">
      <c r="B41" s="8"/>
      <c r="C41" s="60" t="s">
        <v>22</v>
      </c>
      <c r="D41" s="61"/>
      <c r="E41" s="62"/>
      <c r="F41" s="62"/>
      <c r="G41" s="62"/>
      <c r="H41" s="62"/>
      <c r="I41" s="63"/>
      <c r="J41" s="16"/>
    </row>
    <row r="42" spans="2:10" x14ac:dyDescent="0.3">
      <c r="B42" s="8"/>
      <c r="C42" s="10"/>
      <c r="D42" s="9"/>
      <c r="E42" s="10"/>
      <c r="F42" s="10"/>
      <c r="G42" s="10"/>
      <c r="H42" s="10"/>
      <c r="I42" s="10"/>
      <c r="J42" s="16"/>
    </row>
    <row r="43" spans="2:10" x14ac:dyDescent="0.3">
      <c r="B43" s="8"/>
      <c r="C43" s="31" t="s">
        <v>15</v>
      </c>
      <c r="D43" s="41"/>
      <c r="E43" s="17"/>
      <c r="F43" s="17"/>
      <c r="G43" s="17"/>
      <c r="H43" s="17"/>
      <c r="I43" s="17"/>
      <c r="J43" s="16"/>
    </row>
    <row r="44" spans="2:10" x14ac:dyDescent="0.3">
      <c r="B44" s="8"/>
      <c r="C44" s="18">
        <f>+F23</f>
        <v>0</v>
      </c>
      <c r="D44" s="43">
        <v>55</v>
      </c>
      <c r="E44" s="44">
        <f t="shared" ref="E44" si="4">+D44+5</f>
        <v>60</v>
      </c>
      <c r="F44" s="44">
        <f t="shared" ref="F44" si="5">+E44+5</f>
        <v>65</v>
      </c>
      <c r="G44" s="44">
        <f t="shared" ref="G44" si="6">+F44+5</f>
        <v>70</v>
      </c>
      <c r="H44" s="44">
        <f t="shared" ref="H44" si="7">+G44+5</f>
        <v>75</v>
      </c>
      <c r="I44" s="44">
        <f t="shared" ref="I44" si="8">+H44+5</f>
        <v>80</v>
      </c>
      <c r="J44" s="16"/>
    </row>
    <row r="45" spans="2:10" x14ac:dyDescent="0.3">
      <c r="B45" s="8"/>
      <c r="C45" s="19">
        <v>4</v>
      </c>
      <c r="D45" s="45">
        <f t="dataTable" ref="D45:I50" dt2D="1" dtr="1" r1="E9" r2="E8"/>
        <v>0</v>
      </c>
      <c r="E45" s="45">
        <v>0</v>
      </c>
      <c r="F45" s="45">
        <v>0</v>
      </c>
      <c r="G45" s="45">
        <v>0</v>
      </c>
      <c r="H45" s="45">
        <v>0</v>
      </c>
      <c r="I45" s="45">
        <v>5.5555555555555552E-2</v>
      </c>
      <c r="J45" s="16"/>
    </row>
    <row r="46" spans="2:10" x14ac:dyDescent="0.3">
      <c r="B46" s="8"/>
      <c r="C46" s="20">
        <f>+C45+0.5</f>
        <v>4.5</v>
      </c>
      <c r="D46" s="45">
        <v>0</v>
      </c>
      <c r="E46" s="45">
        <v>0</v>
      </c>
      <c r="F46" s="45">
        <v>0</v>
      </c>
      <c r="G46" s="45">
        <v>2.7777777777777776E-2</v>
      </c>
      <c r="H46" s="45">
        <v>0.15277777777777779</v>
      </c>
      <c r="I46" s="45">
        <v>0.27777777777777779</v>
      </c>
      <c r="J46" s="16"/>
    </row>
    <row r="47" spans="2:10" x14ac:dyDescent="0.3">
      <c r="B47" s="29" t="s">
        <v>9</v>
      </c>
      <c r="C47" s="20">
        <f t="shared" ref="C47:C50" si="9">+C46+0.5</f>
        <v>5</v>
      </c>
      <c r="D47" s="45">
        <v>0</v>
      </c>
      <c r="E47" s="45">
        <v>0</v>
      </c>
      <c r="F47" s="45">
        <v>8.3333333333333329E-2</v>
      </c>
      <c r="G47" s="45">
        <v>0.22222222222222221</v>
      </c>
      <c r="H47" s="45">
        <v>0.3611111111111111</v>
      </c>
      <c r="I47" s="45">
        <v>0.5</v>
      </c>
      <c r="J47" s="16"/>
    </row>
    <row r="48" spans="2:10" x14ac:dyDescent="0.3">
      <c r="B48" s="29" t="s">
        <v>20</v>
      </c>
      <c r="C48" s="20">
        <f t="shared" si="9"/>
        <v>5.5</v>
      </c>
      <c r="D48" s="45">
        <v>0</v>
      </c>
      <c r="E48" s="45">
        <v>0.1111111111111111</v>
      </c>
      <c r="F48" s="45">
        <v>0.2638888888888889</v>
      </c>
      <c r="G48" s="45">
        <v>0.41666666666666669</v>
      </c>
      <c r="H48" s="45">
        <v>0.56944444444444442</v>
      </c>
      <c r="I48" s="45">
        <v>0.72222222222222221</v>
      </c>
      <c r="J48" s="16"/>
    </row>
    <row r="49" spans="2:10" x14ac:dyDescent="0.3">
      <c r="B49" s="8"/>
      <c r="C49" s="20">
        <f t="shared" si="9"/>
        <v>6</v>
      </c>
      <c r="D49" s="45">
        <v>0.1111111111111111</v>
      </c>
      <c r="E49" s="45">
        <v>0.27777777777777779</v>
      </c>
      <c r="F49" s="45">
        <v>0.44444444444444442</v>
      </c>
      <c r="G49" s="45">
        <v>0.61111111111111116</v>
      </c>
      <c r="H49" s="45">
        <v>0.77777777777777779</v>
      </c>
      <c r="I49" s="45">
        <v>0.94444444444444442</v>
      </c>
      <c r="J49" s="16"/>
    </row>
    <row r="50" spans="2:10" x14ac:dyDescent="0.3">
      <c r="B50" s="8"/>
      <c r="C50" s="20">
        <f t="shared" si="9"/>
        <v>6.5</v>
      </c>
      <c r="D50" s="45">
        <v>0.2638888888888889</v>
      </c>
      <c r="E50" s="45">
        <v>0.44444444444444442</v>
      </c>
      <c r="F50" s="45">
        <v>0.625</v>
      </c>
      <c r="G50" s="45">
        <v>0.80555555555555558</v>
      </c>
      <c r="H50" s="45">
        <v>0.98611111111111116</v>
      </c>
      <c r="I50" s="45">
        <v>1</v>
      </c>
      <c r="J50" s="16"/>
    </row>
    <row r="51" spans="2:10" x14ac:dyDescent="0.3">
      <c r="B51" s="5"/>
      <c r="C51" s="6"/>
      <c r="D51" s="6"/>
      <c r="E51" s="21"/>
      <c r="F51" s="14"/>
      <c r="G51" s="14"/>
      <c r="H51" s="14"/>
      <c r="I51" s="14"/>
      <c r="J51" s="22"/>
    </row>
    <row r="53" spans="2:10" x14ac:dyDescent="0.3">
      <c r="B53" s="32" t="s">
        <v>33</v>
      </c>
      <c r="C53" s="25"/>
      <c r="D53" s="25"/>
      <c r="E53" s="25"/>
      <c r="F53" s="25"/>
      <c r="G53" s="25"/>
      <c r="H53" s="25"/>
      <c r="I53" s="25"/>
      <c r="J53" s="26"/>
    </row>
    <row r="54" spans="2:10" x14ac:dyDescent="0.3">
      <c r="B54" s="64" t="s">
        <v>0</v>
      </c>
      <c r="C54" s="65"/>
      <c r="D54" s="65"/>
      <c r="E54" s="66"/>
      <c r="F54" s="66"/>
      <c r="G54" s="60" t="s">
        <v>1</v>
      </c>
      <c r="H54" s="106"/>
      <c r="I54" s="60" t="s">
        <v>2</v>
      </c>
      <c r="J54" s="106"/>
    </row>
    <row r="55" spans="2:10" x14ac:dyDescent="0.3">
      <c r="B55" s="59" t="s">
        <v>3</v>
      </c>
      <c r="C55" s="12"/>
      <c r="D55" s="12"/>
      <c r="E55" s="88" t="s">
        <v>4</v>
      </c>
      <c r="F55" s="89"/>
      <c r="G55" s="90" t="s">
        <v>19</v>
      </c>
      <c r="H55" s="91" t="s">
        <v>18</v>
      </c>
      <c r="I55" s="90" t="s">
        <v>19</v>
      </c>
      <c r="J55" s="91" t="s">
        <v>18</v>
      </c>
    </row>
    <row r="56" spans="2:10" x14ac:dyDescent="0.3">
      <c r="B56" s="37" t="s">
        <v>32</v>
      </c>
      <c r="C56" s="9"/>
      <c r="D56" s="9"/>
      <c r="E56" s="54">
        <f>+E11</f>
        <v>50</v>
      </c>
      <c r="F56" s="89"/>
      <c r="G56" s="73">
        <f>+$E56*H56</f>
        <v>47.5</v>
      </c>
      <c r="H56" s="105">
        <v>0.95</v>
      </c>
      <c r="I56" s="44">
        <f>+$E56*J56</f>
        <v>50</v>
      </c>
      <c r="J56" s="92">
        <f>+H56+5%</f>
        <v>1</v>
      </c>
    </row>
    <row r="57" spans="2:10" x14ac:dyDescent="0.3">
      <c r="B57" s="37" t="s">
        <v>17</v>
      </c>
      <c r="C57" s="9"/>
      <c r="D57" s="9"/>
      <c r="E57" s="86">
        <v>125</v>
      </c>
      <c r="F57" s="89"/>
      <c r="G57" s="93">
        <f>+$E57*H57</f>
        <v>93.75</v>
      </c>
      <c r="H57" s="105">
        <v>0.75</v>
      </c>
      <c r="I57" s="55">
        <f>+$E57*J57</f>
        <v>106.25</v>
      </c>
      <c r="J57" s="92">
        <f>+H57+10%</f>
        <v>0.85</v>
      </c>
    </row>
    <row r="58" spans="2:10" x14ac:dyDescent="0.3">
      <c r="B58" s="37" t="s">
        <v>5</v>
      </c>
      <c r="C58" s="9"/>
      <c r="D58" s="9"/>
      <c r="E58" s="86">
        <v>160</v>
      </c>
      <c r="F58" s="89"/>
      <c r="G58" s="93">
        <f>+$E58*H58</f>
        <v>80</v>
      </c>
      <c r="H58" s="105">
        <v>0.5</v>
      </c>
      <c r="I58" s="55">
        <f>+$E58*J58</f>
        <v>96</v>
      </c>
      <c r="J58" s="92">
        <f>+H58+10%</f>
        <v>0.6</v>
      </c>
    </row>
    <row r="59" spans="2:10" x14ac:dyDescent="0.3">
      <c r="B59" s="37" t="s">
        <v>6</v>
      </c>
      <c r="C59" s="9"/>
      <c r="D59" s="9"/>
      <c r="E59" s="86">
        <v>185</v>
      </c>
      <c r="F59" s="89"/>
      <c r="G59" s="93">
        <f>+$E59*H59</f>
        <v>27.75</v>
      </c>
      <c r="H59" s="105">
        <v>0.15</v>
      </c>
      <c r="I59" s="55">
        <f>+$E59*J59</f>
        <v>46.25</v>
      </c>
      <c r="J59" s="92">
        <f>+H59+10%</f>
        <v>0.25</v>
      </c>
    </row>
    <row r="60" spans="2:10" x14ac:dyDescent="0.3">
      <c r="B60" s="35" t="s">
        <v>7</v>
      </c>
      <c r="C60" s="6"/>
      <c r="D60" s="6"/>
      <c r="E60" s="86">
        <v>25</v>
      </c>
      <c r="F60" s="48"/>
      <c r="G60" s="81">
        <f>+$E60*H60</f>
        <v>0</v>
      </c>
      <c r="H60" s="105">
        <v>0</v>
      </c>
      <c r="I60" s="82">
        <f>+$E60*J60</f>
        <v>1.25</v>
      </c>
      <c r="J60" s="94">
        <f>+H60+5%</f>
        <v>0.05</v>
      </c>
    </row>
    <row r="61" spans="2:10" x14ac:dyDescent="0.3">
      <c r="B61" s="38" t="s">
        <v>28</v>
      </c>
      <c r="C61" s="12"/>
      <c r="D61" s="12"/>
      <c r="E61" s="95">
        <f>SUM(E56:E60)</f>
        <v>545</v>
      </c>
      <c r="F61" s="89"/>
      <c r="G61" s="76">
        <f>SUM(G56:G60)</f>
        <v>249</v>
      </c>
      <c r="H61" s="96"/>
      <c r="I61" s="76">
        <f>SUM(I56:I60)</f>
        <v>299.75</v>
      </c>
      <c r="J61" s="96"/>
    </row>
    <row r="62" spans="2:10" x14ac:dyDescent="0.3">
      <c r="B62" s="36"/>
      <c r="C62" s="9"/>
      <c r="D62" s="9"/>
      <c r="E62" s="47"/>
      <c r="F62" s="89"/>
      <c r="G62" s="80"/>
      <c r="H62" s="53"/>
      <c r="I62" s="80"/>
      <c r="J62" s="53"/>
    </row>
    <row r="63" spans="2:10" x14ac:dyDescent="0.3">
      <c r="B63" s="59" t="s">
        <v>29</v>
      </c>
      <c r="C63" s="12"/>
      <c r="D63" s="12"/>
      <c r="E63" s="50"/>
      <c r="F63" s="89"/>
      <c r="G63" s="76"/>
      <c r="H63" s="97"/>
      <c r="I63" s="76"/>
      <c r="J63" s="97"/>
    </row>
    <row r="64" spans="2:10" x14ac:dyDescent="0.3">
      <c r="B64" s="35" t="s">
        <v>36</v>
      </c>
      <c r="C64" s="6"/>
      <c r="D64" s="6"/>
      <c r="E64" s="70">
        <v>20</v>
      </c>
      <c r="F64" s="98"/>
      <c r="G64" s="99">
        <f>-MIN($E64,G$61)</f>
        <v>-20</v>
      </c>
      <c r="H64" s="56">
        <f>+IF(G$61&gt;0,-G64/$E64,0)</f>
        <v>1</v>
      </c>
      <c r="I64" s="99">
        <f>-MIN($E64,I$61)</f>
        <v>-20</v>
      </c>
      <c r="J64" s="56">
        <f>+IF(I$61&gt;0,-I64/$E64,0)</f>
        <v>1</v>
      </c>
    </row>
    <row r="65" spans="2:12" x14ac:dyDescent="0.3">
      <c r="B65" s="38" t="s">
        <v>38</v>
      </c>
      <c r="C65" s="12"/>
      <c r="D65" s="12"/>
      <c r="E65" s="50"/>
      <c r="F65" s="89"/>
      <c r="G65" s="76">
        <f>MAX(SUM(G61,G64),0)</f>
        <v>229</v>
      </c>
      <c r="H65" s="97"/>
      <c r="I65" s="76">
        <f>MAX(SUM(I61,I64),0)</f>
        <v>279.75</v>
      </c>
      <c r="J65" s="97"/>
    </row>
    <row r="66" spans="2:12" x14ac:dyDescent="0.3">
      <c r="B66" s="35" t="s">
        <v>30</v>
      </c>
      <c r="C66" s="6"/>
      <c r="D66" s="6"/>
      <c r="E66" s="52">
        <f>+C15</f>
        <v>120</v>
      </c>
      <c r="F66" s="48"/>
      <c r="G66" s="81">
        <f>-MIN($E66,G65)</f>
        <v>-120</v>
      </c>
      <c r="H66" s="56">
        <f>+IF(G65&gt;0,-G66/$E66,0)</f>
        <v>1</v>
      </c>
      <c r="I66" s="81">
        <f>-MIN($E66,I65)</f>
        <v>-120</v>
      </c>
      <c r="J66" s="56">
        <f>+IF(I65&gt;0,-I66/$E66,0)</f>
        <v>1</v>
      </c>
    </row>
    <row r="67" spans="2:12" x14ac:dyDescent="0.3">
      <c r="B67" s="38" t="s">
        <v>14</v>
      </c>
      <c r="C67" s="12"/>
      <c r="D67" s="12"/>
      <c r="E67" s="50"/>
      <c r="F67" s="89"/>
      <c r="G67" s="76">
        <f>MAX(SUM(G65:G66),0)</f>
        <v>109</v>
      </c>
      <c r="H67" s="97"/>
      <c r="I67" s="76">
        <f>MAX(SUM(I65:I66),0)</f>
        <v>159.75</v>
      </c>
      <c r="J67" s="97"/>
    </row>
    <row r="68" spans="2:12" x14ac:dyDescent="0.3">
      <c r="B68" s="35" t="s">
        <v>12</v>
      </c>
      <c r="C68" s="6"/>
      <c r="D68" s="6"/>
      <c r="E68" s="52">
        <f>+C19</f>
        <v>240</v>
      </c>
      <c r="F68" s="48"/>
      <c r="G68" s="81">
        <f>-MIN($E68,G67)</f>
        <v>-109</v>
      </c>
      <c r="H68" s="56">
        <f>+IF(G67&gt;0,-G68/$E68,0)</f>
        <v>0.45416666666666666</v>
      </c>
      <c r="I68" s="81">
        <f>-MIN($E68,I67)</f>
        <v>-159.75</v>
      </c>
      <c r="J68" s="56">
        <f>+IF(I67&gt;0,-I68/$E68,0)</f>
        <v>0.66562500000000002</v>
      </c>
    </row>
    <row r="69" spans="2:12" x14ac:dyDescent="0.3">
      <c r="B69" s="38" t="s">
        <v>14</v>
      </c>
      <c r="C69" s="12"/>
      <c r="D69" s="12"/>
      <c r="E69" s="50"/>
      <c r="F69" s="89"/>
      <c r="G69" s="76">
        <f>MAX(SUM(G67:G68),0)</f>
        <v>0</v>
      </c>
      <c r="H69" s="97"/>
      <c r="I69" s="76">
        <f>MAX(SUM(I67:I68),0)</f>
        <v>0</v>
      </c>
      <c r="J69" s="97"/>
    </row>
    <row r="70" spans="2:12" x14ac:dyDescent="0.3">
      <c r="B70" s="35" t="s">
        <v>11</v>
      </c>
      <c r="C70" s="6"/>
      <c r="D70" s="6"/>
      <c r="E70" s="52">
        <f>+C23</f>
        <v>180</v>
      </c>
      <c r="F70" s="48"/>
      <c r="G70" s="81">
        <f>-MIN($E70,G69)</f>
        <v>0</v>
      </c>
      <c r="H70" s="56">
        <f>+IF(G69&gt;0,-G70/$E70,0)</f>
        <v>0</v>
      </c>
      <c r="I70" s="81">
        <f>-MIN($E70,I69)</f>
        <v>0</v>
      </c>
      <c r="J70" s="56">
        <f>+IF(I69&gt;0,-I70/$E70,0)</f>
        <v>0</v>
      </c>
    </row>
    <row r="71" spans="2:12" x14ac:dyDescent="0.3">
      <c r="B71" s="40" t="s">
        <v>8</v>
      </c>
      <c r="C71" s="24"/>
      <c r="D71" s="24"/>
      <c r="E71" s="100"/>
      <c r="F71" s="101"/>
      <c r="G71" s="83">
        <f>+G69+G70</f>
        <v>0</v>
      </c>
      <c r="H71" s="102"/>
      <c r="I71" s="83">
        <f>+I69+I70</f>
        <v>0</v>
      </c>
      <c r="J71" s="102"/>
    </row>
    <row r="72" spans="2:12" x14ac:dyDescent="0.3">
      <c r="B72" s="9"/>
      <c r="C72" s="9"/>
      <c r="D72" s="9"/>
      <c r="E72" s="9"/>
      <c r="F72" s="9"/>
      <c r="G72" s="10"/>
      <c r="H72" s="10"/>
      <c r="I72" s="10"/>
      <c r="J72" s="10"/>
    </row>
    <row r="76" spans="2:12" x14ac:dyDescent="0.3">
      <c r="L76" s="2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Waterfall</vt:lpstr>
      <vt:lpstr>Waterfall!Print_Area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2021-06-14T06:06:01Z</dcterms:created>
  <dcterms:modified xsi:type="dcterms:W3CDTF">2021-06-22T07:23:52Z</dcterms:modified>
</cp:coreProperties>
</file>