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andsynod-my.sharepoint.com/personal/deaconlaura_eandsynod_org/Documents/Communications/Vital Leaders Endowment/"/>
    </mc:Choice>
  </mc:AlternateContent>
  <xr:revisionPtr revIDLastSave="0" documentId="8_{DAE1F1B9-82B1-4FDF-A5A3-CB567D9364DC}" xr6:coauthVersionLast="47" xr6:coauthVersionMax="47" xr10:uidLastSave="{00000000-0000-0000-0000-000000000000}"/>
  <bookViews>
    <workbookView xWindow="-110" yWindow="-110" windowWidth="22780" windowHeight="14660" xr2:uid="{00000000-000D-0000-FFFF-FFFF00000000}"/>
  </bookViews>
  <sheets>
    <sheet name="Cover Sheet" sheetId="2" r:id="rId1"/>
    <sheet name="Calculation 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M20" i="3" l="1"/>
  <c r="C22" i="3" s="1"/>
  <c r="I6" i="3" l="1"/>
  <c r="I7" i="3"/>
  <c r="I8" i="3"/>
  <c r="I9" i="3"/>
  <c r="D10" i="3"/>
  <c r="I10" i="3"/>
  <c r="I11" i="3"/>
  <c r="D12" i="3"/>
  <c r="F31" i="3" s="1"/>
  <c r="I12" i="3"/>
  <c r="I13" i="3"/>
  <c r="I14" i="3"/>
  <c r="I15" i="3"/>
  <c r="I16" i="3"/>
  <c r="B41" i="3"/>
  <c r="B40" i="3"/>
  <c r="B39" i="3"/>
  <c r="B38" i="3"/>
  <c r="B36" i="3"/>
  <c r="B35" i="3"/>
  <c r="B34" i="3"/>
  <c r="B32" i="3"/>
  <c r="H22" i="3"/>
  <c r="H23" i="3" s="1"/>
  <c r="H24" i="3" s="1"/>
  <c r="H25" i="3" s="1"/>
  <c r="H26" i="3" s="1"/>
  <c r="H27" i="3" s="1"/>
  <c r="H28" i="3" s="1"/>
  <c r="H29" i="3" s="1"/>
  <c r="H30" i="3" s="1"/>
  <c r="H31" i="3" s="1"/>
  <c r="H32" i="3" s="1"/>
  <c r="H33" i="3" s="1"/>
  <c r="H34" i="3" s="1"/>
  <c r="H35" i="3" s="1"/>
  <c r="H36" i="3" s="1"/>
  <c r="H37" i="3" s="1"/>
  <c r="H38" i="3" s="1"/>
  <c r="H39" i="3" s="1"/>
  <c r="H40" i="3" s="1"/>
  <c r="H41" i="3" s="1"/>
  <c r="G22" i="3"/>
  <c r="G23" i="3" s="1"/>
  <c r="G24" i="3" s="1"/>
  <c r="G25" i="3" s="1"/>
  <c r="G26" i="3" s="1"/>
  <c r="G27" i="3" s="1"/>
  <c r="G28" i="3" s="1"/>
  <c r="G29" i="3" s="1"/>
  <c r="G30" i="3" s="1"/>
  <c r="G31" i="3" s="1"/>
  <c r="G32" i="3" s="1"/>
  <c r="G33" i="3" s="1"/>
  <c r="G34" i="3" s="1"/>
  <c r="G35" i="3" s="1"/>
  <c r="G36" i="3" s="1"/>
  <c r="G37" i="3" s="1"/>
  <c r="G38" i="3" s="1"/>
  <c r="G39" i="3" s="1"/>
  <c r="G40" i="3" s="1"/>
  <c r="K28" i="3" l="1"/>
  <c r="K27" i="3"/>
  <c r="K26" i="3"/>
  <c r="K23" i="3"/>
  <c r="K30" i="3"/>
  <c r="K29" i="3"/>
  <c r="F22" i="3"/>
  <c r="F24" i="3"/>
  <c r="F28" i="3"/>
  <c r="F32" i="3"/>
  <c r="F33" i="3"/>
  <c r="F34" i="3"/>
  <c r="F35" i="3"/>
  <c r="F36" i="3"/>
  <c r="F37" i="3"/>
  <c r="F38" i="3"/>
  <c r="F25" i="3"/>
  <c r="F29" i="3"/>
  <c r="F39" i="3"/>
  <c r="F40" i="3"/>
  <c r="F41" i="3"/>
  <c r="F23" i="3"/>
  <c r="F21" i="3" s="1"/>
  <c r="F26" i="3"/>
  <c r="F30" i="3"/>
  <c r="F27" i="3"/>
  <c r="F42" i="3" l="1"/>
  <c r="I24" i="3" s="1"/>
  <c r="K24" i="3" s="1"/>
  <c r="B37" i="3" l="1"/>
  <c r="I28" i="3"/>
  <c r="I27" i="3"/>
  <c r="I26" i="3"/>
  <c r="I29" i="3"/>
  <c r="I25" i="3"/>
  <c r="K25" i="3" s="1"/>
  <c r="K31" i="3" l="1"/>
  <c r="C24" i="3" l="1"/>
  <c r="B31" i="3" s="1"/>
  <c r="B33" i="3"/>
  <c r="C39" i="3" l="1"/>
  <c r="B42" i="3"/>
  <c r="C25" i="3" s="1"/>
</calcChain>
</file>

<file path=xl/sharedStrings.xml><?xml version="1.0" encoding="utf-8"?>
<sst xmlns="http://schemas.openxmlformats.org/spreadsheetml/2006/main" count="92" uniqueCount="86">
  <si>
    <t xml:space="preserve"> EaND Synod Vital Leaders Endowment Grant Application - Student Loan Repayment </t>
  </si>
  <si>
    <t xml:space="preserve">IMPORTANT REMINDERS: </t>
  </si>
  <si>
    <t>1) There are two forms (tabs) to the application - the Cover Sheet and the Calculation Sheet (3 total pages).</t>
  </si>
  <si>
    <r>
      <t xml:space="preserve">2) All application data must be entered into the excel document. </t>
    </r>
    <r>
      <rPr>
        <sz val="11"/>
        <color rgb="FFFF0000"/>
        <rFont val="Calibri"/>
        <family val="2"/>
        <scheme val="minor"/>
      </rPr>
      <t xml:space="preserve">No handwritten applications will be accepted. </t>
    </r>
  </si>
  <si>
    <t>3) Supporting documentation of all loan payments must accompany this application.</t>
  </si>
  <si>
    <t xml:space="preserve">                 Eastern North Dakota Synod Office</t>
  </si>
  <si>
    <t xml:space="preserve">                 PO Box 2019</t>
  </si>
  <si>
    <t xml:space="preserve">                 Fargo, ND 58107-2019</t>
  </si>
  <si>
    <t xml:space="preserve">Sorry, for protection of your personal data, electronic submissions are not accepted. </t>
  </si>
  <si>
    <t xml:space="preserve">The purpose of this grant is to care for Rostered Ministers in our synod who faithfully contribute to the work we do together as a synod. To maintain a healthy culture in Eastern North Dakota Synod, it is expected that Rostered Ministers faithfully participate in synod assembly, fall theological conference, and complete boundaries training every three years. Grants may be denied to leaders who've not met this expectation. If you have not met these guidelines, but feel you have a compelling reason for exception, please provide information in the comments field. </t>
  </si>
  <si>
    <t>APPLICANT INFORMATION</t>
  </si>
  <si>
    <t xml:space="preserve">NAME: </t>
  </si>
  <si>
    <t>ARE YOU ON THE ROSTER OF THE ELCA?           Yes           No      IF NO, WHICH ROSTER ARE YOU ON?</t>
  </si>
  <si>
    <t xml:space="preserve">DATE OF LAST BOUNDARIES TRAINING: </t>
  </si>
  <si>
    <t xml:space="preserve">COMMENTS: </t>
  </si>
  <si>
    <t xml:space="preserve">You are responsible for updating the synod office with any changes to your lender information between the time this grant is submitted and the time grants are awarded. If grants are returned to the synod office because of incorrect lender informaiton, they will be forfieted. </t>
  </si>
  <si>
    <t>Applicant Signature: ______________________________________________ Date: ________________________</t>
  </si>
  <si>
    <t xml:space="preserve">Are you grateful for the generous support of this gift? </t>
  </si>
  <si>
    <t xml:space="preserve">Say "THANK YOU" to your congregation for this gift. It is one of the many ways that we are in ministry together as a synod. </t>
  </si>
  <si>
    <t xml:space="preserve"> EaND Synod Vital Leaders Endowment Grant Application</t>
  </si>
  <si>
    <t>Name:</t>
  </si>
  <si>
    <t>Call Status:</t>
  </si>
  <si>
    <t>Seminary/Undergraduate Loan</t>
  </si>
  <si>
    <t>Address:</t>
  </si>
  <si>
    <t>(Place an "x" by your current status)</t>
  </si>
  <si>
    <t>City,ST,Z:</t>
  </si>
  <si>
    <t>Full Time</t>
  </si>
  <si>
    <t>X</t>
  </si>
  <si>
    <t xml:space="preserve">          Supporting documentation of all loan </t>
  </si>
  <si>
    <t>Email:</t>
  </si>
  <si>
    <t>7/8 time</t>
  </si>
  <si>
    <t xml:space="preserve"> </t>
  </si>
  <si>
    <t xml:space="preserve">  payments made must accompany application. </t>
  </si>
  <si>
    <t>Cell Phone:</t>
  </si>
  <si>
    <t>3/4 time</t>
  </si>
  <si>
    <t>January</t>
  </si>
  <si>
    <t>5/7 time</t>
  </si>
  <si>
    <t>February</t>
  </si>
  <si>
    <r>
      <t xml:space="preserve">Number of </t>
    </r>
    <r>
      <rPr>
        <b/>
        <i/>
        <sz val="12"/>
        <color theme="1"/>
        <rFont val="Calibri"/>
        <family val="2"/>
        <scheme val="minor"/>
      </rPr>
      <t>complete</t>
    </r>
    <r>
      <rPr>
        <b/>
        <sz val="12"/>
        <color theme="1"/>
        <rFont val="Calibri"/>
        <family val="2"/>
        <scheme val="minor"/>
      </rPr>
      <t xml:space="preserve"> years of serving in the EaND Synod:</t>
    </r>
  </si>
  <si>
    <t>2/3 time</t>
  </si>
  <si>
    <t>March</t>
  </si>
  <si>
    <t>4/7 time</t>
  </si>
  <si>
    <t>April</t>
  </si>
  <si>
    <t>1/2 time</t>
  </si>
  <si>
    <t>May</t>
  </si>
  <si>
    <t xml:space="preserve">PRIMARY </t>
  </si>
  <si>
    <t>If you wish for your grant to be allocated to multiple lenders, please include additional information with your application</t>
  </si>
  <si>
    <t>3/7 time</t>
  </si>
  <si>
    <t>June</t>
  </si>
  <si>
    <t>Lender:</t>
  </si>
  <si>
    <t>1/3 time</t>
  </si>
  <si>
    <t xml:space="preserve">July </t>
  </si>
  <si>
    <t>2/7 time</t>
  </si>
  <si>
    <t>August</t>
  </si>
  <si>
    <t>City/ST/Zip:</t>
  </si>
  <si>
    <t>1/4 time</t>
  </si>
  <si>
    <t>September</t>
  </si>
  <si>
    <t>Account #:</t>
  </si>
  <si>
    <t>October</t>
  </si>
  <si>
    <t>November</t>
  </si>
  <si>
    <t>For Office Use Only</t>
  </si>
  <si>
    <t>December</t>
  </si>
  <si>
    <t>Formulas for each year in the synod below:</t>
  </si>
  <si>
    <t>Years</t>
  </si>
  <si>
    <t>Total:</t>
  </si>
  <si>
    <t>Total Payments Allowed:</t>
  </si>
  <si>
    <t>Years *1/12</t>
  </si>
  <si>
    <t>Years in the Synod</t>
  </si>
  <si>
    <t>Full Time Maximum Grant (to potentially be awarded):</t>
  </si>
  <si>
    <t>Potential Pro-rated Grant amount based upon call status:</t>
  </si>
  <si>
    <t>20+</t>
  </si>
  <si>
    <t xml:space="preserve">For the sake of this application, we use a January - December calendar year for counting purposes. </t>
  </si>
  <si>
    <r>
      <t xml:space="preserve">Due </t>
    </r>
    <r>
      <rPr>
        <b/>
        <i/>
        <sz val="14"/>
        <color theme="1"/>
        <rFont val="Calibri"/>
        <family val="2"/>
        <scheme val="minor"/>
      </rPr>
      <t>April 30, 2026</t>
    </r>
  </si>
  <si>
    <t>Payments made Jan 1, 2025 - Dec 31, 2025</t>
  </si>
  <si>
    <r>
      <t xml:space="preserve">Application Deadline: </t>
    </r>
    <r>
      <rPr>
        <b/>
        <i/>
        <sz val="14"/>
        <color theme="1"/>
        <rFont val="Calibri"/>
        <family val="2"/>
        <scheme val="minor"/>
      </rPr>
      <t>April 30, 2026</t>
    </r>
  </si>
  <si>
    <r>
      <t>This grant is available to</t>
    </r>
    <r>
      <rPr>
        <sz val="11"/>
        <rFont val="Calibri"/>
        <family val="2"/>
        <scheme val="minor"/>
      </rPr>
      <t xml:space="preserve"> Rostered Ministers</t>
    </r>
    <r>
      <rPr>
        <sz val="11"/>
        <color theme="1"/>
        <rFont val="Calibri"/>
        <family val="2"/>
        <scheme val="minor"/>
      </rPr>
      <t xml:space="preserve"> who served in Eastern North Dakota Synod during 2025</t>
    </r>
  </si>
  <si>
    <t xml:space="preserve">4) If you received a debt repayment grant last year, please make sure that the synod payment is NOT included in your total paid for 2025. </t>
  </si>
  <si>
    <t xml:space="preserve">5) Completed applications should be mailed to the synod office and must be postmarked no later than April 30, 2026. </t>
  </si>
  <si>
    <t>Questions?  Contact the synod office or endowment@eandsynod.org</t>
  </si>
  <si>
    <t>MONTHS SERVED IN EaND SYNOD IN 2025:</t>
  </si>
  <si>
    <t>I PARTICIPATED IN 2025 SYNOD ASSEMBLY:     Yes           No</t>
  </si>
  <si>
    <t xml:space="preserve">If date is prior to 2023, do you intend to participate in training within the next 12 months?          Yes          No </t>
  </si>
  <si>
    <t xml:space="preserve">Grants will be distributed by June 30, 2026. You will be notified via email when your grant has been mailed. </t>
  </si>
  <si>
    <t>Join us in encouraging support for this fund by participating in Synod Endowment Sunday each Fall</t>
  </si>
  <si>
    <t>If you did not attend Synod Assembly or Fall Theological, was your absence approved by the bishop?</t>
  </si>
  <si>
    <t>I PARTICIPATED IN 2025 FALL THEOLOGIAL CONFERENCE:      Yes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</si>
</sst>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22"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6"/>
      <color theme="1"/>
      <name val="Calibri"/>
      <family val="2"/>
      <scheme val="minor"/>
    </font>
    <font>
      <u/>
      <sz val="11"/>
      <color theme="1"/>
      <name val="Calibri"/>
      <family val="2"/>
      <scheme val="minor"/>
    </font>
    <font>
      <sz val="11"/>
      <color rgb="FF006100"/>
      <name val="Calibri"/>
      <family val="2"/>
      <scheme val="minor"/>
    </font>
    <font>
      <b/>
      <sz val="12"/>
      <color theme="1"/>
      <name val="Calibri"/>
      <family val="2"/>
      <scheme val="minor"/>
    </font>
    <font>
      <b/>
      <sz val="24"/>
      <color theme="1"/>
      <name val="Calibri"/>
      <family val="2"/>
      <scheme val="minor"/>
    </font>
    <font>
      <b/>
      <i/>
      <sz val="12"/>
      <color theme="1"/>
      <name val="Calibri"/>
      <family val="2"/>
      <scheme val="minor"/>
    </font>
    <font>
      <sz val="14"/>
      <color theme="1"/>
      <name val="Calibri"/>
      <family val="2"/>
      <scheme val="minor"/>
    </font>
    <font>
      <b/>
      <i/>
      <sz val="14"/>
      <color theme="1"/>
      <name val="Calibri"/>
      <family val="2"/>
      <scheme val="minor"/>
    </font>
    <font>
      <b/>
      <sz val="18"/>
      <color theme="1"/>
      <name val="Calibri"/>
      <family val="2"/>
      <scheme val="minor"/>
    </font>
    <font>
      <sz val="18"/>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11"/>
      <name val="Calibri"/>
      <family val="2"/>
      <scheme val="minor"/>
    </font>
    <font>
      <sz val="11"/>
      <color rgb="FFFF0000"/>
      <name val="Calibri"/>
      <family val="2"/>
      <scheme val="minor"/>
    </font>
    <font>
      <i/>
      <sz val="12"/>
      <color theme="1"/>
      <name val="Calibri"/>
      <family val="2"/>
      <scheme val="minor"/>
    </font>
    <font>
      <b/>
      <i/>
      <sz val="11"/>
      <name val="Calibri"/>
      <family val="2"/>
      <scheme val="minor"/>
    </font>
  </fonts>
  <fills count="5">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9"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44" fontId="1" fillId="0" borderId="0" applyFont="0" applyFill="0" applyBorder="0" applyAlignment="0" applyProtection="0"/>
    <xf numFmtId="0" fontId="6" fillId="2" borderId="0" applyNumberFormat="0" applyBorder="0" applyAlignment="0" applyProtection="0"/>
  </cellStyleXfs>
  <cellXfs count="70">
    <xf numFmtId="0" fontId="0" fillId="0" borderId="0" xfId="0"/>
    <xf numFmtId="0" fontId="0" fillId="0" borderId="1" xfId="0" applyBorder="1" applyAlignment="1">
      <alignment horizontal="center"/>
    </xf>
    <xf numFmtId="44" fontId="0" fillId="0" borderId="1" xfId="1" applyFont="1" applyBorder="1" applyAlignment="1">
      <alignment horizontal="center"/>
    </xf>
    <xf numFmtId="0" fontId="0" fillId="0" borderId="1" xfId="0" applyBorder="1"/>
    <xf numFmtId="0" fontId="0" fillId="0" borderId="0" xfId="0" applyProtection="1">
      <protection locked="0"/>
    </xf>
    <xf numFmtId="164" fontId="0" fillId="0" borderId="0" xfId="0" applyNumberFormat="1" applyAlignment="1" applyProtection="1">
      <alignment horizontal="center"/>
      <protection locked="0"/>
    </xf>
    <xf numFmtId="164" fontId="0" fillId="0" borderId="0" xfId="0" applyNumberFormat="1" applyAlignment="1">
      <alignment horizontal="center"/>
    </xf>
    <xf numFmtId="0" fontId="2" fillId="0" borderId="0" xfId="0" applyFont="1" applyAlignment="1">
      <alignment horizontal="center"/>
    </xf>
    <xf numFmtId="0" fontId="0" fillId="0" borderId="4" xfId="0" applyBorder="1"/>
    <xf numFmtId="0" fontId="0" fillId="0" borderId="5" xfId="0" applyBorder="1" applyProtection="1">
      <protection locked="0"/>
    </xf>
    <xf numFmtId="0" fontId="2" fillId="0" borderId="0" xfId="0" applyFont="1" applyProtection="1">
      <protection locked="0"/>
    </xf>
    <xf numFmtId="0" fontId="0" fillId="0" borderId="6" xfId="0" applyBorder="1"/>
    <xf numFmtId="0" fontId="0" fillId="0" borderId="6" xfId="0" applyBorder="1" applyProtection="1">
      <protection locked="0"/>
    </xf>
    <xf numFmtId="44" fontId="0" fillId="0" borderId="0" xfId="1" applyFont="1" applyBorder="1"/>
    <xf numFmtId="44" fontId="0" fillId="0" borderId="5" xfId="0" applyNumberFormat="1" applyBorder="1" applyProtection="1">
      <protection locked="0"/>
    </xf>
    <xf numFmtId="44" fontId="0" fillId="0" borderId="5" xfId="1" applyFont="1" applyBorder="1" applyProtection="1">
      <protection locked="0"/>
    </xf>
    <xf numFmtId="0" fontId="2" fillId="0" borderId="0" xfId="0" applyFont="1" applyAlignment="1" applyProtection="1">
      <alignment horizontal="right"/>
      <protection locked="0"/>
    </xf>
    <xf numFmtId="44" fontId="0" fillId="0" borderId="0" xfId="1" applyFont="1" applyBorder="1" applyProtection="1">
      <protection locked="0"/>
    </xf>
    <xf numFmtId="0" fontId="0" fillId="0" borderId="8" xfId="0" applyBorder="1" applyProtection="1">
      <protection locked="0"/>
    </xf>
    <xf numFmtId="0" fontId="0" fillId="0" borderId="2" xfId="0" applyBorder="1"/>
    <xf numFmtId="0" fontId="0" fillId="0" borderId="3" xfId="0" applyBorder="1"/>
    <xf numFmtId="0" fontId="3" fillId="3" borderId="2" xfId="0" applyFont="1" applyFill="1" applyBorder="1" applyAlignment="1">
      <alignment horizontal="right"/>
    </xf>
    <xf numFmtId="0" fontId="0" fillId="3" borderId="4" xfId="0" applyFill="1" applyBorder="1" applyProtection="1">
      <protection locked="0"/>
    </xf>
    <xf numFmtId="0" fontId="0" fillId="3" borderId="5" xfId="0" applyFill="1" applyBorder="1" applyAlignment="1">
      <alignment horizontal="right"/>
    </xf>
    <xf numFmtId="44" fontId="0" fillId="3" borderId="6" xfId="0" applyNumberFormat="1" applyFill="1" applyBorder="1" applyProtection="1">
      <protection locked="0"/>
    </xf>
    <xf numFmtId="0" fontId="5" fillId="3" borderId="5" xfId="0" applyFont="1" applyFill="1" applyBorder="1" applyAlignment="1">
      <alignment horizontal="right"/>
    </xf>
    <xf numFmtId="44" fontId="5" fillId="3" borderId="6" xfId="1" applyFont="1" applyFill="1" applyBorder="1" applyProtection="1">
      <protection locked="0"/>
    </xf>
    <xf numFmtId="0" fontId="0" fillId="3" borderId="5" xfId="0" applyFill="1" applyBorder="1"/>
    <xf numFmtId="0" fontId="0" fillId="3" borderId="6" xfId="0" applyFill="1" applyBorder="1" applyProtection="1">
      <protection locked="0"/>
    </xf>
    <xf numFmtId="0" fontId="0" fillId="3" borderId="7" xfId="0" applyFill="1" applyBorder="1" applyAlignment="1">
      <alignment horizontal="right"/>
    </xf>
    <xf numFmtId="44" fontId="0" fillId="3" borderId="9" xfId="1" applyFont="1" applyFill="1" applyBorder="1" applyProtection="1">
      <protection locked="0"/>
    </xf>
    <xf numFmtId="0" fontId="2" fillId="0" borderId="0" xfId="0" applyFont="1"/>
    <xf numFmtId="0" fontId="8" fillId="0" borderId="0" xfId="0" applyFont="1" applyProtection="1">
      <protection locked="0"/>
    </xf>
    <xf numFmtId="0" fontId="10" fillId="0" borderId="0" xfId="0" applyFont="1" applyProtection="1">
      <protection locked="0"/>
    </xf>
    <xf numFmtId="0" fontId="0" fillId="0" borderId="1" xfId="0" applyBorder="1" applyAlignment="1" applyProtection="1">
      <alignment horizontal="center"/>
      <protection locked="0"/>
    </xf>
    <xf numFmtId="0" fontId="0" fillId="0" borderId="5" xfId="0" applyBorder="1"/>
    <xf numFmtId="0" fontId="0" fillId="0" borderId="6" xfId="0" applyBorder="1" applyAlignment="1">
      <alignment horizontal="right"/>
    </xf>
    <xf numFmtId="164" fontId="0" fillId="0" borderId="6" xfId="0" applyNumberFormat="1" applyBorder="1" applyAlignment="1" applyProtection="1">
      <alignment horizontal="center"/>
      <protection locked="0"/>
    </xf>
    <xf numFmtId="0" fontId="0" fillId="0" borderId="7" xfId="0" applyBorder="1"/>
    <xf numFmtId="0" fontId="0" fillId="0" borderId="8" xfId="0" applyBorder="1"/>
    <xf numFmtId="0" fontId="0" fillId="0" borderId="9" xfId="0" applyBorder="1"/>
    <xf numFmtId="0" fontId="0" fillId="0" borderId="5" xfId="0" applyBorder="1" applyAlignment="1">
      <alignment horizontal="center"/>
    </xf>
    <xf numFmtId="0" fontId="6" fillId="4" borderId="7" xfId="2" applyFill="1" applyBorder="1" applyAlignment="1" applyProtection="1">
      <alignment horizontal="right"/>
    </xf>
    <xf numFmtId="44" fontId="6" fillId="4" borderId="9" xfId="2" applyNumberFormat="1" applyFill="1" applyBorder="1"/>
    <xf numFmtId="0" fontId="7" fillId="0" borderId="0" xfId="0" applyFont="1" applyAlignment="1">
      <alignment horizontal="left"/>
    </xf>
    <xf numFmtId="0" fontId="7" fillId="0" borderId="0" xfId="0" applyFont="1"/>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12" fillId="0" borderId="0" xfId="0" applyFont="1" applyProtection="1">
      <protection locked="0"/>
    </xf>
    <xf numFmtId="0" fontId="13" fillId="0" borderId="0" xfId="0" applyFont="1"/>
    <xf numFmtId="0" fontId="13" fillId="0" borderId="0" xfId="0" applyFont="1" applyProtection="1">
      <protection locked="0"/>
    </xf>
    <xf numFmtId="0" fontId="3" fillId="0" borderId="0" xfId="0" applyFont="1"/>
    <xf numFmtId="0" fontId="0" fillId="0" borderId="0" xfId="0" applyAlignment="1">
      <alignment wrapText="1"/>
    </xf>
    <xf numFmtId="0" fontId="14" fillId="0" borderId="0" xfId="0" applyFont="1"/>
    <xf numFmtId="0" fontId="3" fillId="0" borderId="0" xfId="0" applyFont="1" applyAlignment="1">
      <alignment vertical="center"/>
    </xf>
    <xf numFmtId="0" fontId="0" fillId="0" borderId="7" xfId="0" applyBorder="1" applyProtection="1">
      <protection locked="0"/>
    </xf>
    <xf numFmtId="0" fontId="0" fillId="0" borderId="9" xfId="0" applyBorder="1" applyProtection="1">
      <protection locked="0"/>
    </xf>
    <xf numFmtId="0" fontId="4" fillId="0" borderId="5" xfId="0" applyFont="1" applyBorder="1" applyProtection="1">
      <protection locked="0"/>
    </xf>
    <xf numFmtId="0" fontId="0" fillId="0" borderId="0" xfId="0" applyAlignment="1">
      <alignment horizontal="center"/>
    </xf>
    <xf numFmtId="0" fontId="15" fillId="0" borderId="0" xfId="0" applyFont="1"/>
    <xf numFmtId="0" fontId="7" fillId="0" borderId="0" xfId="0" applyFont="1" applyAlignment="1">
      <alignment horizontal="center"/>
    </xf>
    <xf numFmtId="0" fontId="2" fillId="0" borderId="0" xfId="0" applyFont="1" applyAlignment="1">
      <alignment wrapText="1"/>
    </xf>
    <xf numFmtId="0" fontId="16" fillId="3" borderId="5" xfId="0" applyFont="1" applyFill="1" applyBorder="1" applyProtection="1">
      <protection locked="0"/>
    </xf>
    <xf numFmtId="0" fontId="16" fillId="3" borderId="0" xfId="0" applyFont="1" applyFill="1"/>
    <xf numFmtId="0" fontId="17" fillId="3" borderId="0" xfId="0" applyFont="1" applyFill="1" applyAlignment="1" applyProtection="1">
      <alignment horizontal="center"/>
      <protection locked="0"/>
    </xf>
    <xf numFmtId="0" fontId="16" fillId="3" borderId="6" xfId="0" applyFont="1" applyFill="1" applyBorder="1" applyProtection="1">
      <protection locked="0"/>
    </xf>
    <xf numFmtId="0" fontId="16" fillId="3" borderId="0" xfId="0" applyFont="1" applyFill="1" applyProtection="1">
      <protection locked="0"/>
    </xf>
    <xf numFmtId="0" fontId="20" fillId="0" borderId="0" xfId="0" applyFont="1" applyAlignment="1">
      <alignment horizontal="center" wrapText="1"/>
    </xf>
    <xf numFmtId="0" fontId="21" fillId="0" borderId="0" xfId="0" applyFont="1" applyAlignment="1">
      <alignment wrapText="1"/>
    </xf>
    <xf numFmtId="0" fontId="0" fillId="3" borderId="0" xfId="0" applyFill="1" applyAlignment="1">
      <alignment wrapText="1"/>
    </xf>
  </cellXfs>
  <cellStyles count="3">
    <cellStyle name="Currency" xfId="1" builtinId="4"/>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2933700</xdr:colOff>
      <xdr:row>0</xdr:row>
      <xdr:rowOff>579031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33700" cy="5758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topLeftCell="A15" workbookViewId="0">
      <selection activeCell="A25" sqref="A25"/>
    </sheetView>
  </sheetViews>
  <sheetFormatPr defaultRowHeight="14.5" x14ac:dyDescent="0.35"/>
  <cols>
    <col min="1" max="1" width="119.26953125" customWidth="1"/>
    <col min="2" max="2" width="95.7265625" customWidth="1"/>
  </cols>
  <sheetData>
    <row r="1" spans="1:10" ht="46.5" customHeight="1" x14ac:dyDescent="0.35"/>
    <row r="2" spans="1:10" s="49" customFormat="1" ht="23.5" x14ac:dyDescent="0.55000000000000004">
      <c r="A2" s="48" t="s">
        <v>0</v>
      </c>
      <c r="C2" s="50"/>
      <c r="D2" s="50"/>
      <c r="E2" s="50"/>
      <c r="F2" s="50"/>
      <c r="G2" s="50"/>
      <c r="H2" s="50"/>
      <c r="I2" s="50"/>
      <c r="J2" s="50"/>
    </row>
    <row r="3" spans="1:10" ht="18.5" x14ac:dyDescent="0.45">
      <c r="A3" s="33" t="s">
        <v>74</v>
      </c>
      <c r="C3" s="4"/>
      <c r="D3" s="4"/>
      <c r="E3" s="4"/>
    </row>
    <row r="4" spans="1:10" x14ac:dyDescent="0.35">
      <c r="A4" s="52" t="s">
        <v>75</v>
      </c>
    </row>
    <row r="5" spans="1:10" x14ac:dyDescent="0.35">
      <c r="A5" s="31" t="s">
        <v>1</v>
      </c>
    </row>
    <row r="6" spans="1:10" x14ac:dyDescent="0.35">
      <c r="A6" s="52" t="s">
        <v>2</v>
      </c>
    </row>
    <row r="7" spans="1:10" x14ac:dyDescent="0.35">
      <c r="A7" s="52" t="s">
        <v>3</v>
      </c>
    </row>
    <row r="8" spans="1:10" x14ac:dyDescent="0.35">
      <c r="A8" s="52" t="s">
        <v>4</v>
      </c>
    </row>
    <row r="9" spans="1:10" x14ac:dyDescent="0.35">
      <c r="A9" s="52" t="s">
        <v>76</v>
      </c>
      <c r="B9" s="52"/>
    </row>
    <row r="10" spans="1:10" x14ac:dyDescent="0.35">
      <c r="A10" s="52" t="s">
        <v>77</v>
      </c>
    </row>
    <row r="11" spans="1:10" x14ac:dyDescent="0.35">
      <c r="A11" s="52" t="s">
        <v>5</v>
      </c>
    </row>
    <row r="12" spans="1:10" x14ac:dyDescent="0.35">
      <c r="A12" s="52" t="s">
        <v>6</v>
      </c>
    </row>
    <row r="13" spans="1:10" x14ac:dyDescent="0.35">
      <c r="A13" s="52" t="s">
        <v>7</v>
      </c>
    </row>
    <row r="14" spans="1:10" x14ac:dyDescent="0.35">
      <c r="A14" s="69" t="s">
        <v>8</v>
      </c>
      <c r="B14" s="52"/>
    </row>
    <row r="15" spans="1:10" ht="72.5" x14ac:dyDescent="0.35">
      <c r="A15" s="68" t="s">
        <v>9</v>
      </c>
    </row>
    <row r="16" spans="1:10" x14ac:dyDescent="0.35">
      <c r="B16" s="52"/>
    </row>
    <row r="17" spans="1:2" x14ac:dyDescent="0.35">
      <c r="A17" s="61" t="s">
        <v>78</v>
      </c>
    </row>
    <row r="18" spans="1:2" x14ac:dyDescent="0.35">
      <c r="B18" s="52"/>
    </row>
    <row r="19" spans="1:2" x14ac:dyDescent="0.35">
      <c r="B19" s="52"/>
    </row>
    <row r="20" spans="1:2" s="31" customFormat="1" x14ac:dyDescent="0.35">
      <c r="A20" s="31" t="s">
        <v>10</v>
      </c>
    </row>
    <row r="21" spans="1:2" x14ac:dyDescent="0.35">
      <c r="A21" t="s">
        <v>11</v>
      </c>
    </row>
    <row r="22" spans="1:2" x14ac:dyDescent="0.35">
      <c r="A22" t="s">
        <v>12</v>
      </c>
    </row>
    <row r="23" spans="1:2" x14ac:dyDescent="0.35">
      <c r="A23" t="s">
        <v>79</v>
      </c>
    </row>
    <row r="24" spans="1:2" x14ac:dyDescent="0.35">
      <c r="A24" t="s">
        <v>80</v>
      </c>
    </row>
    <row r="25" spans="1:2" x14ac:dyDescent="0.35">
      <c r="A25" t="s">
        <v>85</v>
      </c>
    </row>
    <row r="26" spans="1:2" x14ac:dyDescent="0.35">
      <c r="A26" t="s">
        <v>84</v>
      </c>
    </row>
    <row r="27" spans="1:2" x14ac:dyDescent="0.35">
      <c r="A27" t="s">
        <v>13</v>
      </c>
    </row>
    <row r="28" spans="1:2" x14ac:dyDescent="0.35">
      <c r="A28" t="s">
        <v>81</v>
      </c>
    </row>
    <row r="29" spans="1:2" x14ac:dyDescent="0.35">
      <c r="A29" t="s">
        <v>14</v>
      </c>
    </row>
    <row r="31" spans="1:2" ht="15.5" x14ac:dyDescent="0.35">
      <c r="A31" s="60" t="s">
        <v>82</v>
      </c>
    </row>
    <row r="32" spans="1:2" ht="46.5" x14ac:dyDescent="0.35">
      <c r="A32" s="67" t="s">
        <v>15</v>
      </c>
    </row>
    <row r="34" spans="1:2" x14ac:dyDescent="0.35">
      <c r="B34" s="53"/>
    </row>
    <row r="35" spans="1:2" s="31" customFormat="1" x14ac:dyDescent="0.35">
      <c r="A35"/>
    </row>
    <row r="38" spans="1:2" x14ac:dyDescent="0.35">
      <c r="A38" t="s">
        <v>16</v>
      </c>
      <c r="B38" s="52"/>
    </row>
    <row r="39" spans="1:2" s="51" customFormat="1" x14ac:dyDescent="0.35">
      <c r="A39"/>
    </row>
    <row r="40" spans="1:2" s="53" customFormat="1" x14ac:dyDescent="0.35">
      <c r="A40" s="54" t="s">
        <v>17</v>
      </c>
    </row>
    <row r="41" spans="1:2" s="53" customFormat="1" x14ac:dyDescent="0.35">
      <c r="A41" s="53" t="s">
        <v>18</v>
      </c>
    </row>
    <row r="42" spans="1:2" s="53" customFormat="1" x14ac:dyDescent="0.35">
      <c r="A42" s="53" t="s">
        <v>83</v>
      </c>
    </row>
    <row r="43" spans="1:2" x14ac:dyDescent="0.35">
      <c r="A43" s="53"/>
    </row>
  </sheetData>
  <pageMargins left="0.7" right="0.7" top="0.75" bottom="0.75" header="0.3" footer="0.3"/>
  <pageSetup orientation="landscape"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5"/>
  <sheetViews>
    <sheetView workbookViewId="0">
      <selection activeCell="K8" sqref="K8"/>
    </sheetView>
  </sheetViews>
  <sheetFormatPr defaultRowHeight="14.5" x14ac:dyDescent="0.35"/>
  <cols>
    <col min="1" max="1" width="12.26953125" customWidth="1"/>
    <col min="2" max="2" width="70.453125" customWidth="1"/>
    <col min="3" max="3" width="15.81640625" customWidth="1"/>
    <col min="4" max="4" width="2" customWidth="1"/>
    <col min="5" max="6" width="1.81640625" customWidth="1"/>
    <col min="7" max="7" width="12.1796875" customWidth="1"/>
    <col min="8" max="8" width="13.453125" customWidth="1"/>
    <col min="9" max="9" width="6.54296875" customWidth="1"/>
    <col min="10" max="10" width="7" customWidth="1"/>
    <col min="11" max="11" width="4.1796875" customWidth="1"/>
    <col min="12" max="12" width="13.453125" customWidth="1"/>
    <col min="13" max="13" width="12.7265625" customWidth="1"/>
    <col min="14" max="14" width="3.7265625" customWidth="1"/>
    <col min="15" max="15" width="4.453125" customWidth="1"/>
  </cols>
  <sheetData>
    <row r="1" spans="1:16" ht="31" x14ac:dyDescent="0.7">
      <c r="A1" s="32" t="s">
        <v>19</v>
      </c>
      <c r="C1" s="4"/>
      <c r="D1" s="4"/>
      <c r="E1" s="4"/>
      <c r="F1" s="4"/>
      <c r="G1" s="4"/>
      <c r="H1" s="4"/>
      <c r="I1" s="4"/>
      <c r="J1" s="4"/>
    </row>
    <row r="2" spans="1:16" ht="19" thickBot="1" x14ac:dyDescent="0.5">
      <c r="A2" s="4"/>
      <c r="B2" s="33" t="s">
        <v>72</v>
      </c>
      <c r="C2" s="4"/>
      <c r="D2" s="4"/>
      <c r="E2" s="4"/>
    </row>
    <row r="3" spans="1:16" ht="15" thickTop="1" x14ac:dyDescent="0.35">
      <c r="A3" s="4"/>
      <c r="B3" s="4"/>
      <c r="C3" s="4"/>
      <c r="D3" s="4"/>
      <c r="E3" s="4"/>
      <c r="G3" s="19"/>
      <c r="H3" s="20"/>
      <c r="I3" s="8"/>
      <c r="K3" s="19"/>
      <c r="L3" s="20"/>
      <c r="M3" s="20"/>
      <c r="N3" s="20"/>
      <c r="O3" s="8"/>
    </row>
    <row r="4" spans="1:16" ht="21" x14ac:dyDescent="0.5">
      <c r="A4" s="31" t="s">
        <v>20</v>
      </c>
      <c r="B4" s="3"/>
      <c r="C4" s="4"/>
      <c r="D4" s="4"/>
      <c r="E4" s="4"/>
      <c r="G4" s="35"/>
      <c r="H4" s="44" t="s">
        <v>21</v>
      </c>
      <c r="I4" s="11"/>
      <c r="K4" s="57" t="s">
        <v>22</v>
      </c>
      <c r="M4" s="4"/>
      <c r="N4" s="4"/>
      <c r="O4" s="11"/>
    </row>
    <row r="5" spans="1:16" x14ac:dyDescent="0.35">
      <c r="A5" s="31" t="s">
        <v>23</v>
      </c>
      <c r="B5" s="3"/>
      <c r="C5" s="4"/>
      <c r="D5" s="4"/>
      <c r="E5" s="4"/>
      <c r="G5" s="35"/>
      <c r="I5" s="36" t="s">
        <v>24</v>
      </c>
      <c r="K5" s="9" t="s">
        <v>73</v>
      </c>
      <c r="L5" s="58"/>
      <c r="O5" s="11"/>
    </row>
    <row r="6" spans="1:16" x14ac:dyDescent="0.35">
      <c r="A6" s="31" t="s">
        <v>25</v>
      </c>
      <c r="B6" s="3"/>
      <c r="D6" s="4"/>
      <c r="E6" s="4"/>
      <c r="G6" s="41" t="s">
        <v>26</v>
      </c>
      <c r="H6" s="34" t="s">
        <v>27</v>
      </c>
      <c r="I6" s="37">
        <f>1</f>
        <v>1</v>
      </c>
      <c r="K6" s="62" t="s">
        <v>28</v>
      </c>
      <c r="L6" s="63"/>
      <c r="M6" s="64"/>
      <c r="N6" s="64"/>
      <c r="O6" s="65"/>
      <c r="P6" s="59"/>
    </row>
    <row r="7" spans="1:16" x14ac:dyDescent="0.35">
      <c r="A7" s="31" t="s">
        <v>29</v>
      </c>
      <c r="B7" s="3"/>
      <c r="C7" s="4"/>
      <c r="D7" s="4"/>
      <c r="E7" s="4"/>
      <c r="G7" s="41" t="s">
        <v>30</v>
      </c>
      <c r="H7" s="34" t="s">
        <v>31</v>
      </c>
      <c r="I7" s="37">
        <f>7/8</f>
        <v>0.875</v>
      </c>
      <c r="K7" s="62" t="s">
        <v>32</v>
      </c>
      <c r="L7" s="66"/>
      <c r="M7" s="64"/>
      <c r="N7" s="64"/>
      <c r="O7" s="65"/>
      <c r="P7" s="59"/>
    </row>
    <row r="8" spans="1:16" x14ac:dyDescent="0.35">
      <c r="A8" s="31" t="s">
        <v>33</v>
      </c>
      <c r="B8" s="3"/>
      <c r="D8" s="4"/>
      <c r="E8" s="4"/>
      <c r="G8" s="41" t="s">
        <v>34</v>
      </c>
      <c r="H8" s="34"/>
      <c r="I8" s="37">
        <f>3/4</f>
        <v>0.75</v>
      </c>
      <c r="K8" s="9"/>
      <c r="L8" s="10" t="s">
        <v>35</v>
      </c>
      <c r="M8" s="2">
        <v>0</v>
      </c>
      <c r="N8" s="13"/>
      <c r="O8" s="11"/>
    </row>
    <row r="9" spans="1:16" x14ac:dyDescent="0.35">
      <c r="C9" s="6">
        <f>INT(C10)</f>
        <v>1</v>
      </c>
      <c r="D9" s="4"/>
      <c r="E9" s="4"/>
      <c r="G9" s="41" t="s">
        <v>36</v>
      </c>
      <c r="H9" s="34"/>
      <c r="I9" s="37">
        <f>5/7</f>
        <v>0.7142857142857143</v>
      </c>
      <c r="K9" s="9"/>
      <c r="L9" s="10" t="s">
        <v>37</v>
      </c>
      <c r="M9" s="2">
        <v>0</v>
      </c>
      <c r="N9" s="13"/>
      <c r="O9" s="11"/>
    </row>
    <row r="10" spans="1:16" ht="15.5" x14ac:dyDescent="0.35">
      <c r="B10" s="44" t="s">
        <v>38</v>
      </c>
      <c r="C10" s="34">
        <v>1</v>
      </c>
      <c r="D10" s="5">
        <f>INT(C10)</f>
        <v>1</v>
      </c>
      <c r="E10" s="4"/>
      <c r="G10" s="41" t="s">
        <v>39</v>
      </c>
      <c r="H10" s="34"/>
      <c r="I10" s="37">
        <f>2/3</f>
        <v>0.66666666666666663</v>
      </c>
      <c r="K10" s="9"/>
      <c r="L10" s="10" t="s">
        <v>40</v>
      </c>
      <c r="M10" s="2">
        <v>0</v>
      </c>
      <c r="N10" s="13"/>
      <c r="O10" s="11"/>
    </row>
    <row r="11" spans="1:16" x14ac:dyDescent="0.35">
      <c r="B11" s="53" t="s">
        <v>71</v>
      </c>
      <c r="C11" s="7"/>
      <c r="D11" s="6"/>
      <c r="E11" s="4"/>
      <c r="G11" s="41" t="s">
        <v>41</v>
      </c>
      <c r="H11" s="34" t="s">
        <v>31</v>
      </c>
      <c r="I11" s="37">
        <f>4/7</f>
        <v>0.5714285714285714</v>
      </c>
      <c r="K11" s="9"/>
      <c r="L11" s="10" t="s">
        <v>42</v>
      </c>
      <c r="M11" s="2">
        <v>0</v>
      </c>
      <c r="N11" s="13"/>
      <c r="O11" s="11"/>
    </row>
    <row r="12" spans="1:16" ht="15.5" x14ac:dyDescent="0.35">
      <c r="B12" s="45"/>
      <c r="C12" s="7"/>
      <c r="D12" s="6">
        <f>INT(C12)</f>
        <v>0</v>
      </c>
      <c r="G12" s="41" t="s">
        <v>43</v>
      </c>
      <c r="H12" s="34"/>
      <c r="I12" s="37">
        <f>1/2</f>
        <v>0.5</v>
      </c>
      <c r="K12" s="9"/>
      <c r="L12" s="10" t="s">
        <v>44</v>
      </c>
      <c r="M12" s="2">
        <v>0</v>
      </c>
      <c r="N12" s="13"/>
      <c r="O12" s="11"/>
    </row>
    <row r="13" spans="1:16" x14ac:dyDescent="0.35">
      <c r="A13" s="7" t="s">
        <v>45</v>
      </c>
      <c r="B13" s="59" t="s">
        <v>46</v>
      </c>
      <c r="G13" s="41" t="s">
        <v>47</v>
      </c>
      <c r="H13" s="34" t="s">
        <v>31</v>
      </c>
      <c r="I13" s="37">
        <f>3/7</f>
        <v>0.42857142857142855</v>
      </c>
      <c r="K13" s="9"/>
      <c r="L13" s="10" t="s">
        <v>48</v>
      </c>
      <c r="M13" s="2">
        <v>0</v>
      </c>
      <c r="N13" s="13"/>
      <c r="O13" s="11"/>
    </row>
    <row r="14" spans="1:16" x14ac:dyDescent="0.35">
      <c r="A14" s="47" t="s">
        <v>49</v>
      </c>
      <c r="B14" s="3"/>
      <c r="G14" s="41" t="s">
        <v>50</v>
      </c>
      <c r="H14" s="1" t="s">
        <v>31</v>
      </c>
      <c r="I14" s="37">
        <f>1/3</f>
        <v>0.33333333333333331</v>
      </c>
      <c r="K14" s="9"/>
      <c r="L14" s="10" t="s">
        <v>51</v>
      </c>
      <c r="M14" s="2">
        <v>0</v>
      </c>
      <c r="N14" s="13"/>
      <c r="O14" s="11"/>
    </row>
    <row r="15" spans="1:16" x14ac:dyDescent="0.35">
      <c r="A15" s="47" t="s">
        <v>23</v>
      </c>
      <c r="B15" s="3"/>
      <c r="G15" s="41" t="s">
        <v>52</v>
      </c>
      <c r="H15" s="1" t="s">
        <v>31</v>
      </c>
      <c r="I15" s="37">
        <f>2/7</f>
        <v>0.2857142857142857</v>
      </c>
      <c r="K15" s="14"/>
      <c r="L15" s="10" t="s">
        <v>53</v>
      </c>
      <c r="M15" s="2">
        <v>0</v>
      </c>
      <c r="N15" s="13"/>
      <c r="O15" s="11"/>
    </row>
    <row r="16" spans="1:16" x14ac:dyDescent="0.35">
      <c r="A16" s="47" t="s">
        <v>54</v>
      </c>
      <c r="B16" s="3"/>
      <c r="G16" s="41" t="s">
        <v>55</v>
      </c>
      <c r="H16" s="1" t="s">
        <v>31</v>
      </c>
      <c r="I16" s="37">
        <f>1/4</f>
        <v>0.25</v>
      </c>
      <c r="K16" s="14"/>
      <c r="L16" s="10" t="s">
        <v>56</v>
      </c>
      <c r="M16" s="2">
        <v>0</v>
      </c>
      <c r="N16" s="13"/>
      <c r="O16" s="11"/>
    </row>
    <row r="17" spans="1:15" ht="15" thickBot="1" x14ac:dyDescent="0.4">
      <c r="A17" s="47" t="s">
        <v>57</v>
      </c>
      <c r="B17" s="3"/>
      <c r="G17" s="38"/>
      <c r="H17" s="39"/>
      <c r="I17" s="40"/>
      <c r="K17" s="14"/>
      <c r="L17" s="10" t="s">
        <v>58</v>
      </c>
      <c r="M17" s="2">
        <v>0</v>
      </c>
      <c r="N17" s="13"/>
      <c r="O17" s="11"/>
    </row>
    <row r="18" spans="1:15" ht="15.5" thickTop="1" thickBot="1" x14ac:dyDescent="0.4">
      <c r="K18" s="14"/>
      <c r="L18" s="10" t="s">
        <v>59</v>
      </c>
      <c r="M18" s="2">
        <v>0</v>
      </c>
      <c r="N18" s="13"/>
      <c r="O18" s="11"/>
    </row>
    <row r="19" spans="1:15" ht="15" thickTop="1" x14ac:dyDescent="0.35">
      <c r="B19" s="21" t="s">
        <v>60</v>
      </c>
      <c r="C19" s="22"/>
      <c r="K19" s="14"/>
      <c r="L19" s="10" t="s">
        <v>61</v>
      </c>
      <c r="M19" s="2">
        <v>0</v>
      </c>
      <c r="N19" s="13"/>
      <c r="O19" s="11"/>
    </row>
    <row r="20" spans="1:15" x14ac:dyDescent="0.35">
      <c r="B20" s="23"/>
      <c r="C20" s="24"/>
      <c r="F20" s="5" t="s">
        <v>62</v>
      </c>
      <c r="G20" s="5" t="s">
        <v>63</v>
      </c>
      <c r="H20" s="5"/>
      <c r="K20" s="15"/>
      <c r="L20" s="16" t="s">
        <v>64</v>
      </c>
      <c r="M20" s="17">
        <f>SUM(M8:M19)</f>
        <v>0</v>
      </c>
      <c r="N20" s="17"/>
      <c r="O20" s="12"/>
    </row>
    <row r="21" spans="1:15" ht="15" thickBot="1" x14ac:dyDescent="0.4">
      <c r="B21" s="25"/>
      <c r="C21" s="26"/>
      <c r="F21" s="5" t="str">
        <f>F23</f>
        <v/>
      </c>
      <c r="G21" s="5">
        <v>0</v>
      </c>
      <c r="H21" s="5">
        <v>1</v>
      </c>
      <c r="K21" s="55"/>
      <c r="L21" s="18"/>
      <c r="M21" s="18"/>
      <c r="N21" s="18"/>
      <c r="O21" s="56"/>
    </row>
    <row r="22" spans="1:15" ht="15" thickTop="1" x14ac:dyDescent="0.35">
      <c r="B22" s="23" t="s">
        <v>65</v>
      </c>
      <c r="C22" s="24">
        <f>M20+C21</f>
        <v>0</v>
      </c>
      <c r="F22" s="5" t="str">
        <f>IF(D12=1,#REF!*H22,"")</f>
        <v/>
      </c>
      <c r="G22" s="5">
        <f t="shared" ref="G22:G40" si="0">G21+1</f>
        <v>1</v>
      </c>
      <c r="H22" s="5">
        <f>H21-0.05</f>
        <v>0.95</v>
      </c>
      <c r="I22" s="5" t="s">
        <v>66</v>
      </c>
      <c r="J22" s="5"/>
      <c r="K22" s="5" t="s">
        <v>67</v>
      </c>
    </row>
    <row r="23" spans="1:15" x14ac:dyDescent="0.35">
      <c r="B23" s="27"/>
      <c r="C23" s="28"/>
      <c r="F23" s="5" t="str">
        <f>IF(D12=2,H23*#REF!,"")</f>
        <v/>
      </c>
      <c r="G23" s="5">
        <f t="shared" si="0"/>
        <v>2</v>
      </c>
      <c r="H23" s="5">
        <f t="shared" ref="H23:H41" si="1">H22-0.05</f>
        <v>0.89999999999999991</v>
      </c>
      <c r="I23" s="5">
        <v>500</v>
      </c>
      <c r="J23" s="5">
        <v>0</v>
      </c>
      <c r="K23" s="5" t="str">
        <f>IF(D10=0,750,"")</f>
        <v/>
      </c>
    </row>
    <row r="24" spans="1:15" ht="15" thickBot="1" x14ac:dyDescent="0.4">
      <c r="B24" s="29" t="s">
        <v>68</v>
      </c>
      <c r="C24" s="30">
        <f>IF(K31&gt;5000,5000,K31)</f>
        <v>750</v>
      </c>
      <c r="D24" s="5"/>
      <c r="E24" s="5"/>
      <c r="F24" s="5" t="str">
        <f>IF(D12=3,H24*#REF!,"")</f>
        <v/>
      </c>
      <c r="G24" s="5">
        <f t="shared" si="0"/>
        <v>3</v>
      </c>
      <c r="H24" s="5">
        <f t="shared" si="1"/>
        <v>0.84999999999999987</v>
      </c>
      <c r="I24" s="5">
        <f>C22/12</f>
        <v>0</v>
      </c>
      <c r="J24" s="5">
        <v>1</v>
      </c>
      <c r="K24" s="5">
        <f>IF(D10=1,750+I24,"")</f>
        <v>750</v>
      </c>
      <c r="M24" s="5"/>
      <c r="N24" s="5"/>
    </row>
    <row r="25" spans="1:15" ht="15.5" thickTop="1" thickBot="1" x14ac:dyDescent="0.4">
      <c r="B25" s="42" t="s">
        <v>69</v>
      </c>
      <c r="C25" s="43">
        <f>B42</f>
        <v>750</v>
      </c>
      <c r="D25" s="5"/>
      <c r="E25" s="5"/>
      <c r="F25" s="5" t="str">
        <f>IF(D12=4,H25*#REF!,"")</f>
        <v/>
      </c>
      <c r="G25" s="5">
        <f t="shared" si="0"/>
        <v>4</v>
      </c>
      <c r="H25" s="5">
        <f t="shared" si="1"/>
        <v>0.79999999999999982</v>
      </c>
      <c r="I25" s="5">
        <f>I24*2</f>
        <v>0</v>
      </c>
      <c r="J25" s="5">
        <v>2</v>
      </c>
      <c r="K25" s="5" t="str">
        <f>IF(D10=2,750+I25,"")</f>
        <v/>
      </c>
      <c r="M25" s="5"/>
      <c r="N25" s="5"/>
    </row>
    <row r="26" spans="1:15" ht="15" thickTop="1" x14ac:dyDescent="0.35">
      <c r="C26" s="5"/>
      <c r="D26" s="5"/>
      <c r="E26" s="5"/>
      <c r="F26" s="5" t="str">
        <f>IF(D12=5,H26*#REF!,"")</f>
        <v/>
      </c>
      <c r="G26" s="5">
        <f t="shared" si="0"/>
        <v>5</v>
      </c>
      <c r="H26" s="5">
        <f t="shared" si="1"/>
        <v>0.74999999999999978</v>
      </c>
      <c r="I26" s="5">
        <f>I24*3</f>
        <v>0</v>
      </c>
      <c r="J26" s="5">
        <v>3</v>
      </c>
      <c r="K26" s="5" t="str">
        <f>IF(D10=3,750+I26,"")</f>
        <v/>
      </c>
      <c r="M26" s="5"/>
      <c r="N26" s="5"/>
    </row>
    <row r="27" spans="1:15" x14ac:dyDescent="0.35">
      <c r="C27" s="5"/>
      <c r="D27" s="5"/>
      <c r="E27" s="5"/>
      <c r="F27" s="5" t="str">
        <f>IF(D12=6,H27*#REF!,"")</f>
        <v/>
      </c>
      <c r="G27" s="5">
        <f t="shared" si="0"/>
        <v>6</v>
      </c>
      <c r="H27" s="5">
        <f t="shared" si="1"/>
        <v>0.69999999999999973</v>
      </c>
      <c r="I27" s="5">
        <f>I24*4</f>
        <v>0</v>
      </c>
      <c r="J27" s="5">
        <v>4</v>
      </c>
      <c r="K27" s="5" t="str">
        <f>IF(D10=4,750+I27,"")</f>
        <v/>
      </c>
      <c r="M27" s="5"/>
      <c r="N27" s="5"/>
    </row>
    <row r="28" spans="1:15" x14ac:dyDescent="0.35">
      <c r="A28" s="46"/>
      <c r="C28" s="5"/>
      <c r="D28" s="5"/>
      <c r="E28" s="5"/>
      <c r="F28" s="5" t="str">
        <f>IF(D12=7,H28*#REF!,"")</f>
        <v/>
      </c>
      <c r="G28" s="5">
        <f t="shared" si="0"/>
        <v>7</v>
      </c>
      <c r="H28" s="5">
        <f t="shared" si="1"/>
        <v>0.64999999999999969</v>
      </c>
      <c r="I28" s="5">
        <f>I24*5</f>
        <v>0</v>
      </c>
      <c r="J28" s="5">
        <v>5</v>
      </c>
      <c r="K28" s="5" t="str">
        <f>IF(D10=5,750+I28,"")</f>
        <v/>
      </c>
      <c r="M28" s="5"/>
      <c r="N28" s="5"/>
    </row>
    <row r="29" spans="1:15" x14ac:dyDescent="0.35">
      <c r="A29" s="46"/>
      <c r="C29" s="5"/>
      <c r="D29" s="5"/>
      <c r="E29" s="5"/>
      <c r="F29" s="5" t="str">
        <f>IF(D12=8,H29*#REF!,"")</f>
        <v/>
      </c>
      <c r="G29" s="5">
        <f t="shared" si="0"/>
        <v>8</v>
      </c>
      <c r="H29" s="5">
        <f t="shared" si="1"/>
        <v>0.59999999999999964</v>
      </c>
      <c r="I29" s="5">
        <f>I24*6</f>
        <v>0</v>
      </c>
      <c r="J29" s="5">
        <v>6</v>
      </c>
      <c r="K29" s="5" t="str">
        <f>IF(D10=6,750+I29,"")</f>
        <v/>
      </c>
      <c r="M29" s="5"/>
      <c r="N29" s="5"/>
    </row>
    <row r="30" spans="1:15" x14ac:dyDescent="0.35">
      <c r="A30" s="46"/>
      <c r="C30" s="5"/>
      <c r="D30" s="5"/>
      <c r="E30" s="5"/>
      <c r="F30" s="5" t="str">
        <f>IF(D12=9,H30*#REF!,"")</f>
        <v/>
      </c>
      <c r="G30" s="5">
        <f t="shared" si="0"/>
        <v>9</v>
      </c>
      <c r="H30" s="5">
        <f t="shared" si="1"/>
        <v>0.5499999999999996</v>
      </c>
      <c r="I30" s="5"/>
      <c r="J30" s="5"/>
      <c r="K30" s="5" t="str">
        <f>IF(D10&gt;6,750+I29,"")</f>
        <v/>
      </c>
      <c r="M30" s="5"/>
      <c r="N30" s="5"/>
    </row>
    <row r="31" spans="1:15" x14ac:dyDescent="0.35">
      <c r="A31" s="5"/>
      <c r="B31" s="5">
        <f>IF(H6="x",C24," ")</f>
        <v>750</v>
      </c>
      <c r="C31" s="5"/>
      <c r="D31" s="5"/>
      <c r="E31" s="5"/>
      <c r="F31" s="5" t="str">
        <f>IF(D12=10,H31*#REF!,"")</f>
        <v/>
      </c>
      <c r="G31" s="5">
        <f t="shared" si="0"/>
        <v>10</v>
      </c>
      <c r="H31" s="5">
        <f t="shared" si="1"/>
        <v>0.49999999999999961</v>
      </c>
      <c r="I31" s="5"/>
      <c r="J31" s="5"/>
      <c r="K31" s="5">
        <f>SUM(K23:K30)</f>
        <v>750</v>
      </c>
      <c r="M31" s="5"/>
      <c r="N31" s="5"/>
    </row>
    <row r="32" spans="1:15" x14ac:dyDescent="0.35">
      <c r="A32" s="5"/>
      <c r="B32" s="5" t="str">
        <f>IF(H7="x",I7*C24," ")</f>
        <v xml:space="preserve"> </v>
      </c>
      <c r="C32" s="5"/>
      <c r="D32" s="5"/>
      <c r="E32" s="5"/>
      <c r="F32" s="5" t="str">
        <f>IF(D12=11,H32*#REF!,"")</f>
        <v/>
      </c>
      <c r="G32" s="5">
        <f t="shared" si="0"/>
        <v>11</v>
      </c>
      <c r="H32" s="5">
        <f t="shared" si="1"/>
        <v>0.44999999999999962</v>
      </c>
      <c r="I32" s="5"/>
      <c r="M32" s="5"/>
      <c r="N32" s="5"/>
    </row>
    <row r="33" spans="1:14" x14ac:dyDescent="0.35">
      <c r="A33" s="5"/>
      <c r="B33" s="5" t="str">
        <f>IF(H8="x",I8*C24," ")</f>
        <v xml:space="preserve"> </v>
      </c>
      <c r="C33" s="5"/>
      <c r="D33" s="5"/>
      <c r="E33" s="5"/>
      <c r="F33" s="5" t="str">
        <f>IF(D12=12,H33*#REF!,"")</f>
        <v/>
      </c>
      <c r="G33" s="5">
        <f t="shared" si="0"/>
        <v>12</v>
      </c>
      <c r="H33" s="5">
        <f t="shared" si="1"/>
        <v>0.39999999999999963</v>
      </c>
      <c r="I33" s="5"/>
      <c r="M33" s="5"/>
      <c r="N33" s="5"/>
    </row>
    <row r="34" spans="1:14" x14ac:dyDescent="0.35">
      <c r="A34" s="5"/>
      <c r="B34" s="5" t="str">
        <f>IF(H9="x",I9*C24," ")</f>
        <v xml:space="preserve"> </v>
      </c>
      <c r="C34" s="5"/>
      <c r="D34" s="5"/>
      <c r="E34" s="5"/>
      <c r="F34" s="5" t="str">
        <f>IF(D12=13,H34*#REF!,"")</f>
        <v/>
      </c>
      <c r="G34" s="5">
        <f t="shared" si="0"/>
        <v>13</v>
      </c>
      <c r="H34" s="5">
        <f t="shared" si="1"/>
        <v>0.34999999999999964</v>
      </c>
      <c r="I34" s="5"/>
      <c r="J34" s="5"/>
      <c r="K34" s="5"/>
      <c r="L34" s="5"/>
      <c r="M34" s="5"/>
      <c r="N34" s="5"/>
    </row>
    <row r="35" spans="1:14" x14ac:dyDescent="0.35">
      <c r="A35" s="5"/>
      <c r="B35" s="5" t="str">
        <f>IF(H10="x",I10*C24," ")</f>
        <v xml:space="preserve"> </v>
      </c>
      <c r="C35" s="5"/>
      <c r="D35" s="5"/>
      <c r="E35" s="5"/>
      <c r="F35" s="5" t="str">
        <f>IF(D12=14,H35*#REF!,"")</f>
        <v/>
      </c>
      <c r="G35" s="5">
        <f t="shared" si="0"/>
        <v>14</v>
      </c>
      <c r="H35" s="5">
        <f t="shared" si="1"/>
        <v>0.29999999999999966</v>
      </c>
      <c r="I35" s="5"/>
      <c r="J35" s="5"/>
      <c r="K35" s="5"/>
      <c r="L35" s="5"/>
      <c r="M35" s="5"/>
      <c r="N35" s="5"/>
    </row>
    <row r="36" spans="1:14" x14ac:dyDescent="0.35">
      <c r="A36" s="5"/>
      <c r="B36" s="5" t="str">
        <f>IF(H11="x",I11*C24," ")</f>
        <v xml:space="preserve"> </v>
      </c>
      <c r="C36" s="5"/>
      <c r="D36" s="5"/>
      <c r="E36" s="5"/>
      <c r="F36" s="5" t="str">
        <f>IF(D12=15,H36*#REF!,"")</f>
        <v/>
      </c>
      <c r="G36" s="5">
        <f t="shared" si="0"/>
        <v>15</v>
      </c>
      <c r="H36" s="5">
        <f t="shared" si="1"/>
        <v>0.24999999999999967</v>
      </c>
      <c r="I36" s="5"/>
      <c r="J36" s="5"/>
      <c r="K36" s="5"/>
      <c r="L36" s="5"/>
      <c r="M36" s="5"/>
      <c r="N36" s="5"/>
    </row>
    <row r="37" spans="1:14" x14ac:dyDescent="0.35">
      <c r="A37" s="5"/>
      <c r="B37" s="5" t="str">
        <f>IF(H12="x",I12*C24," ")</f>
        <v xml:space="preserve"> </v>
      </c>
      <c r="C37" s="5"/>
      <c r="D37" s="5"/>
      <c r="E37" s="5"/>
      <c r="F37" s="5" t="str">
        <f>IF(D12=16,H37*#REF!,"")</f>
        <v/>
      </c>
      <c r="G37" s="5">
        <f t="shared" si="0"/>
        <v>16</v>
      </c>
      <c r="H37" s="5">
        <f t="shared" si="1"/>
        <v>0.19999999999999968</v>
      </c>
      <c r="I37" s="5"/>
      <c r="J37" s="5"/>
      <c r="K37" s="5"/>
      <c r="L37" s="5"/>
      <c r="M37" s="5"/>
      <c r="N37" s="5"/>
    </row>
    <row r="38" spans="1:14" x14ac:dyDescent="0.35">
      <c r="A38" s="5"/>
      <c r="B38" s="5" t="str">
        <f>IF(H13="x",I13*C24," ")</f>
        <v xml:space="preserve"> </v>
      </c>
      <c r="C38" s="5"/>
      <c r="D38" s="5"/>
      <c r="E38" s="5"/>
      <c r="F38" s="5" t="str">
        <f>IF(D12=17,H38*#REF!,"")</f>
        <v/>
      </c>
      <c r="G38" s="5">
        <f t="shared" si="0"/>
        <v>17</v>
      </c>
      <c r="H38" s="5">
        <f t="shared" si="1"/>
        <v>0.14999999999999969</v>
      </c>
      <c r="I38" s="5"/>
      <c r="J38" s="5"/>
      <c r="K38" s="5"/>
      <c r="L38" s="5"/>
      <c r="M38" s="5"/>
      <c r="N38" s="5"/>
    </row>
    <row r="39" spans="1:14" x14ac:dyDescent="0.35">
      <c r="A39" s="5"/>
      <c r="B39" s="5" t="str">
        <f>IF(H14="x",I14*C24," ")</f>
        <v xml:space="preserve"> </v>
      </c>
      <c r="C39" s="5">
        <f>C24</f>
        <v>750</v>
      </c>
      <c r="D39" s="5"/>
      <c r="E39" s="5"/>
      <c r="F39" s="5" t="str">
        <f>IF(D12=18,H39*#REF!,"")</f>
        <v/>
      </c>
      <c r="G39" s="5">
        <f t="shared" si="0"/>
        <v>18</v>
      </c>
      <c r="H39" s="5">
        <f t="shared" si="1"/>
        <v>9.9999999999999686E-2</v>
      </c>
      <c r="I39" s="5"/>
      <c r="J39" s="5"/>
      <c r="K39" s="5"/>
      <c r="L39" s="5"/>
      <c r="M39" s="5"/>
      <c r="N39" s="5"/>
    </row>
    <row r="40" spans="1:14" x14ac:dyDescent="0.35">
      <c r="A40" s="5"/>
      <c r="B40" s="5" t="str">
        <f>IF(H15="x",I15*C24," ")</f>
        <v xml:space="preserve"> </v>
      </c>
      <c r="C40" s="5"/>
      <c r="D40" s="5"/>
      <c r="E40" s="5"/>
      <c r="F40" s="5" t="str">
        <f>IF(D12=19,H40*#REF!,"")</f>
        <v/>
      </c>
      <c r="G40" s="5">
        <f t="shared" si="0"/>
        <v>19</v>
      </c>
      <c r="H40" s="5">
        <f t="shared" si="1"/>
        <v>4.9999999999999684E-2</v>
      </c>
      <c r="I40" s="5"/>
      <c r="J40" s="5"/>
      <c r="K40" s="5"/>
      <c r="L40" s="5"/>
      <c r="M40" s="5"/>
      <c r="N40" s="5"/>
    </row>
    <row r="41" spans="1:14" x14ac:dyDescent="0.35">
      <c r="A41" s="5"/>
      <c r="B41" s="5" t="str">
        <f>IF(H16="x",I16*C24," ")</f>
        <v xml:space="preserve"> </v>
      </c>
      <c r="D41" s="5"/>
      <c r="E41" s="5"/>
      <c r="F41" s="5" t="str">
        <f>IF(D12&gt;=20,0,"")</f>
        <v/>
      </c>
      <c r="G41" s="5" t="s">
        <v>70</v>
      </c>
      <c r="H41" s="5">
        <f t="shared" si="1"/>
        <v>-3.1918911957973251E-16</v>
      </c>
      <c r="I41" s="5"/>
      <c r="J41" s="5"/>
      <c r="K41" s="5"/>
      <c r="L41" s="5"/>
      <c r="M41" s="5"/>
      <c r="N41" s="5"/>
    </row>
    <row r="42" spans="1:14" x14ac:dyDescent="0.35">
      <c r="A42" s="5"/>
      <c r="B42" s="5">
        <f>SUM(B31:B41)</f>
        <v>750</v>
      </c>
      <c r="D42" s="5"/>
      <c r="E42" s="5"/>
      <c r="F42" s="5">
        <f>SUM(F21:F41)</f>
        <v>0</v>
      </c>
      <c r="G42" s="5"/>
      <c r="H42" s="5"/>
      <c r="I42" s="5"/>
      <c r="J42" s="5"/>
      <c r="K42" s="5"/>
      <c r="L42" s="5"/>
      <c r="M42" s="5"/>
      <c r="N42" s="5"/>
    </row>
    <row r="43" spans="1:14" x14ac:dyDescent="0.35">
      <c r="A43" s="5"/>
      <c r="D43" s="5"/>
      <c r="E43" s="5"/>
      <c r="I43" s="5"/>
      <c r="J43" s="5"/>
      <c r="K43" s="5"/>
      <c r="L43" s="5"/>
      <c r="M43" s="5"/>
      <c r="N43" s="5"/>
    </row>
    <row r="44" spans="1:14" x14ac:dyDescent="0.35">
      <c r="A44" s="5"/>
      <c r="D44" s="5"/>
      <c r="E44" s="5"/>
      <c r="I44" s="5"/>
      <c r="J44" s="5"/>
      <c r="K44" s="5"/>
      <c r="L44" s="5"/>
      <c r="M44" s="5"/>
      <c r="N44" s="5"/>
    </row>
    <row r="45" spans="1:14" x14ac:dyDescent="0.35">
      <c r="A45" s="5"/>
      <c r="D45" s="5"/>
      <c r="E45" s="5"/>
      <c r="I45" s="5"/>
      <c r="J45" s="5"/>
      <c r="K45" s="5"/>
      <c r="L45" s="5"/>
      <c r="M45" s="5"/>
      <c r="N45" s="5"/>
    </row>
    <row r="46" spans="1:14" x14ac:dyDescent="0.35">
      <c r="A46" s="5"/>
      <c r="D46" s="5"/>
      <c r="E46" s="5"/>
      <c r="I46" s="5"/>
      <c r="J46" s="5"/>
      <c r="K46" s="5"/>
      <c r="L46" s="5"/>
      <c r="M46" s="5"/>
      <c r="N46" s="5"/>
    </row>
    <row r="47" spans="1:14" x14ac:dyDescent="0.35">
      <c r="A47" s="5"/>
      <c r="D47" s="5"/>
      <c r="E47" s="5"/>
      <c r="F47" s="5"/>
      <c r="G47" s="5"/>
      <c r="H47" s="5"/>
      <c r="I47" s="5"/>
      <c r="J47" s="5"/>
      <c r="K47" s="5"/>
      <c r="L47" s="5"/>
      <c r="M47" s="5"/>
      <c r="N47" s="5"/>
    </row>
    <row r="48" spans="1:14" x14ac:dyDescent="0.35">
      <c r="A48" s="5"/>
      <c r="D48" s="5"/>
      <c r="E48" s="5"/>
      <c r="F48" s="5"/>
      <c r="G48" s="5"/>
      <c r="H48" s="5"/>
      <c r="I48" s="5"/>
      <c r="J48" s="5"/>
      <c r="K48" s="5"/>
      <c r="L48" s="5"/>
      <c r="M48" s="5"/>
      <c r="N48" s="5"/>
    </row>
    <row r="49" spans="1:14" x14ac:dyDescent="0.35">
      <c r="A49" s="5"/>
      <c r="D49" s="5"/>
      <c r="E49" s="5"/>
      <c r="F49" s="5"/>
      <c r="G49" s="5"/>
      <c r="H49" s="5"/>
      <c r="I49" s="5"/>
      <c r="J49" s="5"/>
      <c r="K49" s="5"/>
      <c r="L49" s="5"/>
      <c r="M49" s="5"/>
      <c r="N49" s="5"/>
    </row>
    <row r="50" spans="1:14" x14ac:dyDescent="0.35">
      <c r="A50" s="5"/>
      <c r="D50" s="5"/>
      <c r="E50" s="5"/>
      <c r="F50" s="5"/>
      <c r="G50" s="5"/>
      <c r="H50" s="5"/>
      <c r="I50" s="5"/>
      <c r="J50" s="5"/>
      <c r="K50" s="5"/>
      <c r="L50" s="5"/>
      <c r="M50" s="5"/>
      <c r="N50" s="5"/>
    </row>
    <row r="51" spans="1:14" x14ac:dyDescent="0.35">
      <c r="A51" s="5"/>
      <c r="D51" s="5"/>
      <c r="E51" s="5"/>
      <c r="F51" s="5"/>
      <c r="G51" s="5"/>
      <c r="H51" s="5"/>
      <c r="I51" s="5"/>
      <c r="J51" s="5"/>
      <c r="K51" s="5"/>
      <c r="L51" s="5"/>
      <c r="M51" s="5"/>
      <c r="N51" s="5"/>
    </row>
    <row r="52" spans="1:14" x14ac:dyDescent="0.35">
      <c r="A52" s="5"/>
      <c r="D52" s="5"/>
      <c r="E52" s="5"/>
      <c r="F52" s="5"/>
      <c r="G52" s="5"/>
      <c r="H52" s="5"/>
      <c r="I52" s="5"/>
      <c r="J52" s="5"/>
      <c r="K52" s="5"/>
      <c r="L52" s="5"/>
      <c r="M52" s="5"/>
      <c r="N52" s="5"/>
    </row>
    <row r="53" spans="1:14" x14ac:dyDescent="0.35">
      <c r="A53" s="5"/>
      <c r="D53" s="5"/>
      <c r="E53" s="5"/>
      <c r="F53" s="5"/>
      <c r="G53" s="5"/>
      <c r="H53" s="5"/>
      <c r="I53" s="5"/>
      <c r="J53" s="5"/>
      <c r="K53" s="5"/>
      <c r="L53" s="5"/>
      <c r="M53" s="5"/>
      <c r="N53" s="5"/>
    </row>
    <row r="54" spans="1:14" x14ac:dyDescent="0.35">
      <c r="H54" s="4"/>
      <c r="I54" s="4"/>
      <c r="J54" s="4"/>
      <c r="K54" s="4"/>
    </row>
    <row r="55" spans="1:14" x14ac:dyDescent="0.35">
      <c r="H55" s="4"/>
      <c r="I55" s="4"/>
      <c r="J55" s="4"/>
      <c r="K55" s="4"/>
    </row>
  </sheetData>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Calculation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Rindy</dc:creator>
  <cp:keywords/>
  <dc:description/>
  <cp:lastModifiedBy>Laura Carson</cp:lastModifiedBy>
  <cp:revision/>
  <dcterms:created xsi:type="dcterms:W3CDTF">2013-05-20T15:48:16Z</dcterms:created>
  <dcterms:modified xsi:type="dcterms:W3CDTF">2026-01-26T16:27:13Z</dcterms:modified>
  <cp:category/>
  <cp:contentStatus/>
</cp:coreProperties>
</file>