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8780" windowHeight="11130"/>
  </bookViews>
  <sheets>
    <sheet name="Tabelle1" sheetId="1" r:id="rId1"/>
    <sheet name="Tabelle2" sheetId="2" r:id="rId2"/>
    <sheet name="Tabelle3" sheetId="3" r:id="rId3"/>
  </sheets>
  <definedNames>
    <definedName name="_xlnm._FilterDatabase" localSheetId="0" hidden="1">Tabelle1!$B$23:$N$23</definedName>
  </definedNames>
  <calcPr calcId="125725"/>
</workbook>
</file>

<file path=xl/calcChain.xml><?xml version="1.0" encoding="utf-8"?>
<calcChain xmlns="http://schemas.openxmlformats.org/spreadsheetml/2006/main">
  <c r="H9" i="1"/>
  <c r="H10"/>
  <c r="H11"/>
  <c r="H12"/>
  <c r="J37"/>
  <c r="J36"/>
  <c r="J35"/>
  <c r="J34"/>
  <c r="J33"/>
  <c r="J31"/>
  <c r="J30"/>
  <c r="J29"/>
  <c r="J28"/>
  <c r="J27"/>
  <c r="J26"/>
  <c r="J25"/>
  <c r="J24"/>
  <c r="J32"/>
  <c r="H17"/>
  <c r="H16"/>
  <c r="H15"/>
  <c r="I36"/>
  <c r="H36"/>
  <c r="G36"/>
  <c r="F36"/>
  <c r="E36"/>
  <c r="I37"/>
  <c r="H37"/>
  <c r="G37"/>
  <c r="F37"/>
  <c r="E37"/>
  <c r="I35"/>
  <c r="H35"/>
  <c r="G35"/>
  <c r="N35" s="1"/>
  <c r="F35"/>
  <c r="E35"/>
  <c r="I34"/>
  <c r="H34"/>
  <c r="G34"/>
  <c r="F34"/>
  <c r="E34"/>
  <c r="I33"/>
  <c r="H33"/>
  <c r="G33"/>
  <c r="F33"/>
  <c r="E33"/>
  <c r="I31"/>
  <c r="H31"/>
  <c r="G31"/>
  <c r="N31" s="1"/>
  <c r="F31"/>
  <c r="E31"/>
  <c r="I30"/>
  <c r="H30"/>
  <c r="G30"/>
  <c r="F30"/>
  <c r="E30"/>
  <c r="I29"/>
  <c r="H29"/>
  <c r="G29"/>
  <c r="F29"/>
  <c r="E29"/>
  <c r="I28"/>
  <c r="H28"/>
  <c r="G28"/>
  <c r="F28"/>
  <c r="E28"/>
  <c r="I27"/>
  <c r="H27"/>
  <c r="G27"/>
  <c r="N27" s="1"/>
  <c r="F27"/>
  <c r="E27"/>
  <c r="I26"/>
  <c r="H26"/>
  <c r="G26"/>
  <c r="F26"/>
  <c r="E26"/>
  <c r="I25"/>
  <c r="H25"/>
  <c r="G25"/>
  <c r="F25"/>
  <c r="E25"/>
  <c r="I24"/>
  <c r="H24"/>
  <c r="G24"/>
  <c r="N24" s="1"/>
  <c r="F24"/>
  <c r="E24"/>
  <c r="I32"/>
  <c r="H32"/>
  <c r="G32"/>
  <c r="F32"/>
  <c r="E32"/>
  <c r="N36" l="1"/>
  <c r="N32"/>
  <c r="N37"/>
  <c r="N34"/>
  <c r="N33"/>
  <c r="N30"/>
  <c r="N29"/>
  <c r="N28"/>
  <c r="N26"/>
  <c r="N25"/>
</calcChain>
</file>

<file path=xl/sharedStrings.xml><?xml version="1.0" encoding="utf-8"?>
<sst xmlns="http://schemas.openxmlformats.org/spreadsheetml/2006/main" count="74" uniqueCount="62">
  <si>
    <t>#</t>
  </si>
  <si>
    <t>1.Term</t>
  </si>
  <si>
    <t>2.Term</t>
  </si>
  <si>
    <t>Term 1 - Term 2</t>
  </si>
  <si>
    <t>Metrische Gewinde</t>
  </si>
  <si>
    <t>Berechnung der theoretischen Werte</t>
  </si>
  <si>
    <t>Legende:</t>
  </si>
  <si>
    <t xml:space="preserve">t = </t>
  </si>
  <si>
    <t>Gewinde-Nenndurchmesser</t>
  </si>
  <si>
    <t>Steigung</t>
  </si>
  <si>
    <t>Gewindetiefe (theoretisch)</t>
  </si>
  <si>
    <t>Flankendurchmesser</t>
  </si>
  <si>
    <t>Berechnungsformeln:</t>
  </si>
  <si>
    <t>Bolzen und Mutter</t>
  </si>
  <si>
    <t xml:space="preserve">Steigung
 »h« </t>
  </si>
  <si>
    <t xml:space="preserve">Kernquerschnitt
 [mm^2] </t>
  </si>
  <si>
    <t>Regelgewinde</t>
  </si>
  <si>
    <t xml:space="preserve">Gewindeart </t>
  </si>
  <si>
    <t>Gewindekern-Rundung</t>
  </si>
  <si>
    <r>
      <rPr>
        <b/>
        <sz val="12"/>
        <color theme="1"/>
        <rFont val="Arial"/>
        <family val="2"/>
      </rPr>
      <t>Fettgedruckte</t>
    </r>
    <r>
      <rPr>
        <sz val="12"/>
        <color theme="1"/>
        <rFont val="Arial"/>
        <family val="2"/>
      </rPr>
      <t xml:space="preserve"> Gewinde-Nenndurchmesser sind den dünngedruckten vorzuziehen, eingeklammerte möglichst zu vermeiden.</t>
    </r>
  </si>
  <si>
    <t>Kerndurchmesser (Außengewinde)</t>
  </si>
  <si>
    <t>Kerndurchmesser (Innengewinde)</t>
  </si>
  <si>
    <t xml:space="preserve">d = D </t>
  </si>
  <si>
    <t xml:space="preserve">P = </t>
  </si>
  <si>
    <t xml:space="preserve">d2 = D2 </t>
  </si>
  <si>
    <t xml:space="preserve">R = </t>
  </si>
  <si>
    <t xml:space="preserve">h3 = </t>
  </si>
  <si>
    <t>Gewindetiefe, praktisch (Außengewinde)</t>
  </si>
  <si>
    <t xml:space="preserve">d3 = </t>
  </si>
  <si>
    <t xml:space="preserve">D1 = </t>
  </si>
  <si>
    <t xml:space="preserve">H1 = </t>
  </si>
  <si>
    <t xml:space="preserve">Gewinde-Nenndurchmesser
 »d = D« </t>
  </si>
  <si>
    <t xml:space="preserve">Kerndurchmesser (Außengewinde)
 »d3« </t>
  </si>
  <si>
    <t xml:space="preserve">Kerndurchmesser (Innengewinde)
 »D1« </t>
  </si>
  <si>
    <t xml:space="preserve">Flankendurchmesser
 »d2 = D2« </t>
  </si>
  <si>
    <t>Gewindetiefe, praktisch (Innengewinde</t>
  </si>
  <si>
    <t xml:space="preserve">Gewindetiefe
(Außengewinde)
 »h3« </t>
  </si>
  <si>
    <t xml:space="preserve">Gewindetiefe
(Innengewinde)
 »H1« </t>
  </si>
  <si>
    <t>h3 =</t>
  </si>
  <si>
    <t>0,6134 * P</t>
  </si>
  <si>
    <t>H1 =</t>
  </si>
  <si>
    <t>0,5413 * P</t>
  </si>
  <si>
    <t>R =</t>
  </si>
  <si>
    <t>0,1443 * P</t>
  </si>
  <si>
    <t>d2 = D2 =</t>
  </si>
  <si>
    <t>d - 0,6495 * P</t>
  </si>
  <si>
    <t>d3 =</t>
  </si>
  <si>
    <t>d - 1,2269 * P</t>
  </si>
  <si>
    <t>D1=</t>
  </si>
  <si>
    <t>d - 1,0825 * P</t>
  </si>
  <si>
    <t xml:space="preserve">S = </t>
  </si>
  <si>
    <t>Spannungsquerschnitt</t>
  </si>
  <si>
    <t>S =</t>
  </si>
  <si>
    <t>Spezialgewinde</t>
  </si>
  <si>
    <t>H =</t>
  </si>
  <si>
    <t>H / 4 =</t>
  </si>
  <si>
    <t xml:space="preserve"> [ ( 3 / 4 ) ^ 0,5 ] * P</t>
  </si>
  <si>
    <t xml:space="preserve"> [ ( 3 / 64 ) ^ 0,5 ] * P</t>
  </si>
  <si>
    <t>H / 6 =</t>
  </si>
  <si>
    <t xml:space="preserve"> [ ( 3 / 144 ) ^ 0,5 ] * P</t>
  </si>
  <si>
    <t xml:space="preserve">Rundung
 »R« </t>
  </si>
  <si>
    <t>PI/4 * [ (d2 + d3) / 2 ] ^2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</si>
</sst>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"/>
    <numFmt numFmtId="166" formatCode="0.0000"/>
  </numFmts>
  <fonts count="7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 tint="0.249977111117893"/>
      <name val="Arial"/>
      <family val="2"/>
    </font>
    <font>
      <b/>
      <i/>
      <sz val="12"/>
      <color theme="1" tint="0.249977111117893"/>
      <name val="Arial"/>
      <family val="2"/>
    </font>
    <font>
      <sz val="12"/>
      <color theme="1" tint="0.3499862666707357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/>
    <xf numFmtId="0" fontId="1" fillId="2" borderId="2" xfId="0" applyFont="1" applyFill="1" applyBorder="1"/>
    <xf numFmtId="0" fontId="2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2" fontId="1" fillId="0" borderId="8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2" fontId="2" fillId="0" borderId="8" xfId="0" applyNumberFormat="1" applyFont="1" applyBorder="1" applyAlignment="1">
      <alignment horizontal="center"/>
    </xf>
    <xf numFmtId="165" fontId="2" fillId="0" borderId="7" xfId="0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164" fontId="5" fillId="0" borderId="8" xfId="0" applyNumberFormat="1" applyFont="1" applyBorder="1" applyAlignment="1">
      <alignment horizontal="center"/>
    </xf>
    <xf numFmtId="164" fontId="6" fillId="0" borderId="8" xfId="0" applyNumberFormat="1" applyFont="1" applyBorder="1" applyAlignment="1">
      <alignment horizontal="center"/>
    </xf>
    <xf numFmtId="166" fontId="6" fillId="0" borderId="8" xfId="0" applyNumberFormat="1" applyFont="1" applyBorder="1" applyAlignment="1">
      <alignment horizontal="center"/>
    </xf>
    <xf numFmtId="2" fontId="6" fillId="0" borderId="9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DDFFDD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7"/>
  <sheetViews>
    <sheetView tabSelected="1" zoomScaleNormal="100" workbookViewId="0">
      <pane ySplit="23" topLeftCell="A24" activePane="bottomLeft" state="frozen"/>
      <selection pane="bottomLeft" activeCell="A24" sqref="A24"/>
    </sheetView>
  </sheetViews>
  <sheetFormatPr baseColWidth="10" defaultRowHeight="15"/>
  <cols>
    <col min="1" max="1" width="2" style="1" bestFit="1" customWidth="1"/>
    <col min="2" max="2" width="32.42578125" style="1" customWidth="1"/>
    <col min="3" max="3" width="12.42578125" style="1" customWidth="1"/>
    <col min="4" max="4" width="25.42578125" style="1" customWidth="1"/>
    <col min="5" max="6" width="25.7109375" style="1" bestFit="1" customWidth="1"/>
    <col min="7" max="7" width="29.28515625" style="1" bestFit="1" customWidth="1"/>
    <col min="8" max="8" width="23.85546875" style="1" bestFit="1" customWidth="1"/>
    <col min="9" max="9" width="22.85546875" style="1" bestFit="1" customWidth="1"/>
    <col min="10" max="10" width="11.5703125" style="1" bestFit="1" customWidth="1"/>
    <col min="11" max="12" width="7.140625" style="1" hidden="1" customWidth="1"/>
    <col min="13" max="13" width="14.5703125" style="1" hidden="1" customWidth="1"/>
    <col min="14" max="14" width="19.140625" style="1" bestFit="1" customWidth="1"/>
    <col min="15" max="16384" width="11.42578125" style="1"/>
  </cols>
  <sheetData>
    <row r="1" spans="1:8">
      <c r="A1" s="1" t="s">
        <v>0</v>
      </c>
    </row>
    <row r="2" spans="1:8" ht="15.75">
      <c r="B2" s="2" t="s">
        <v>4</v>
      </c>
    </row>
    <row r="3" spans="1:8" ht="15.75">
      <c r="B3" s="2" t="s">
        <v>5</v>
      </c>
    </row>
    <row r="4" spans="1:8" ht="15.75">
      <c r="B4" s="2"/>
    </row>
    <row r="5" spans="1:8" ht="15.75">
      <c r="C5" s="5" t="s">
        <v>6</v>
      </c>
      <c r="F5" s="5" t="s">
        <v>12</v>
      </c>
    </row>
    <row r="6" spans="1:8" ht="15.75">
      <c r="B6" s="2"/>
    </row>
    <row r="7" spans="1:8" ht="15.75">
      <c r="C7" s="5" t="s">
        <v>22</v>
      </c>
      <c r="D7" s="1" t="s">
        <v>8</v>
      </c>
      <c r="F7" s="5" t="s">
        <v>38</v>
      </c>
      <c r="G7" s="2" t="s">
        <v>39</v>
      </c>
    </row>
    <row r="8" spans="1:8" ht="15.75">
      <c r="C8" s="5" t="s">
        <v>23</v>
      </c>
      <c r="D8" s="1" t="s">
        <v>9</v>
      </c>
      <c r="F8" s="5" t="s">
        <v>40</v>
      </c>
      <c r="G8" s="2" t="s">
        <v>41</v>
      </c>
    </row>
    <row r="9" spans="1:8" ht="15.75">
      <c r="C9" s="5" t="s">
        <v>7</v>
      </c>
      <c r="D9" s="1" t="s">
        <v>10</v>
      </c>
      <c r="F9" s="5" t="s">
        <v>42</v>
      </c>
      <c r="G9" s="2" t="s">
        <v>43</v>
      </c>
      <c r="H9" s="1">
        <f>H15/6</f>
        <v>0.14433756729740643</v>
      </c>
    </row>
    <row r="10" spans="1:8" ht="15.75">
      <c r="C10" s="5" t="s">
        <v>26</v>
      </c>
      <c r="D10" s="1" t="s">
        <v>27</v>
      </c>
      <c r="F10" s="5" t="s">
        <v>44</v>
      </c>
      <c r="G10" s="2" t="s">
        <v>45</v>
      </c>
      <c r="H10" s="1">
        <f>H15-H16</f>
        <v>0.649519052838329</v>
      </c>
    </row>
    <row r="11" spans="1:8" ht="15.75">
      <c r="C11" s="5" t="s">
        <v>30</v>
      </c>
      <c r="D11" s="1" t="s">
        <v>35</v>
      </c>
      <c r="F11" s="5" t="s">
        <v>46</v>
      </c>
      <c r="G11" s="2" t="s">
        <v>47</v>
      </c>
      <c r="H11" s="1">
        <f>H12+H17</f>
        <v>1.2268693220279547</v>
      </c>
    </row>
    <row r="12" spans="1:8" ht="15.75">
      <c r="C12" s="5" t="s">
        <v>28</v>
      </c>
      <c r="D12" s="1" t="s">
        <v>20</v>
      </c>
      <c r="F12" s="5" t="s">
        <v>48</v>
      </c>
      <c r="G12" s="2" t="s">
        <v>49</v>
      </c>
      <c r="H12" s="1">
        <f>H15+H16</f>
        <v>1.0825317547305482</v>
      </c>
    </row>
    <row r="13" spans="1:8" ht="15.75">
      <c r="C13" s="5" t="s">
        <v>29</v>
      </c>
      <c r="D13" s="1" t="s">
        <v>21</v>
      </c>
      <c r="F13" s="5" t="s">
        <v>52</v>
      </c>
      <c r="G13" s="2" t="s">
        <v>61</v>
      </c>
    </row>
    <row r="14" spans="1:8" ht="15.75">
      <c r="C14" s="5" t="s">
        <v>24</v>
      </c>
      <c r="D14" s="1" t="s">
        <v>11</v>
      </c>
    </row>
    <row r="15" spans="1:8" ht="15.75">
      <c r="C15" s="5" t="s">
        <v>25</v>
      </c>
      <c r="D15" s="1" t="s">
        <v>18</v>
      </c>
      <c r="F15" s="5" t="s">
        <v>54</v>
      </c>
      <c r="G15" s="2" t="s">
        <v>56</v>
      </c>
      <c r="H15" s="1">
        <f>(3/4)^0.5</f>
        <v>0.8660254037844386</v>
      </c>
    </row>
    <row r="16" spans="1:8" ht="15.75">
      <c r="C16" s="5" t="s">
        <v>50</v>
      </c>
      <c r="D16" s="1" t="s">
        <v>51</v>
      </c>
      <c r="F16" s="5" t="s">
        <v>55</v>
      </c>
      <c r="G16" s="2" t="s">
        <v>57</v>
      </c>
      <c r="H16" s="1">
        <f>H15/4</f>
        <v>0.21650635094610965</v>
      </c>
    </row>
    <row r="17" spans="2:14" ht="15.75">
      <c r="C17" s="5"/>
      <c r="F17" s="5" t="s">
        <v>58</v>
      </c>
      <c r="G17" s="2" t="s">
        <v>59</v>
      </c>
      <c r="H17" s="1">
        <f>H15/6</f>
        <v>0.14433756729740643</v>
      </c>
    </row>
    <row r="18" spans="2:14" ht="15.75">
      <c r="B18" s="5"/>
    </row>
    <row r="19" spans="2:14" ht="15.75">
      <c r="B19" s="5"/>
      <c r="C19" s="2"/>
      <c r="D19" s="2"/>
    </row>
    <row r="20" spans="2:14" ht="15.75">
      <c r="B20" s="12" t="s">
        <v>19</v>
      </c>
      <c r="C20" s="2"/>
      <c r="D20" s="2"/>
    </row>
    <row r="21" spans="2:14" ht="16.5" thickBot="1">
      <c r="B21" s="5"/>
      <c r="C21" s="2"/>
      <c r="D21" s="2"/>
    </row>
    <row r="22" spans="2:14" ht="18">
      <c r="B22" s="20" t="s">
        <v>13</v>
      </c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2"/>
    </row>
    <row r="23" spans="2:14" ht="48" thickBot="1">
      <c r="B23" s="6" t="s">
        <v>31</v>
      </c>
      <c r="C23" s="6" t="s">
        <v>14</v>
      </c>
      <c r="D23" s="11" t="s">
        <v>17</v>
      </c>
      <c r="E23" s="6" t="s">
        <v>32</v>
      </c>
      <c r="F23" s="6" t="s">
        <v>33</v>
      </c>
      <c r="G23" s="6" t="s">
        <v>34</v>
      </c>
      <c r="H23" s="6" t="s">
        <v>36</v>
      </c>
      <c r="I23" s="6" t="s">
        <v>37</v>
      </c>
      <c r="J23" s="6" t="s">
        <v>60</v>
      </c>
      <c r="K23" s="3" t="s">
        <v>1</v>
      </c>
      <c r="L23" s="4" t="s">
        <v>2</v>
      </c>
      <c r="M23" s="4" t="s">
        <v>3</v>
      </c>
      <c r="N23" s="7" t="s">
        <v>15</v>
      </c>
    </row>
    <row r="24" spans="2:14" ht="15.75">
      <c r="B24" s="10">
        <v>1</v>
      </c>
      <c r="C24" s="13">
        <v>0.25</v>
      </c>
      <c r="D24" s="8" t="s">
        <v>16</v>
      </c>
      <c r="E24" s="15">
        <f t="shared" ref="E24:E37" si="0">B24-1.2269*C24</f>
        <v>0.69327499999999997</v>
      </c>
      <c r="F24" s="16">
        <f t="shared" ref="F24:F37" si="1">B24-1.0825*C24</f>
        <v>0.729375</v>
      </c>
      <c r="G24" s="17">
        <f t="shared" ref="G24:G37" si="2">B24-0.6495*C24</f>
        <v>0.83762500000000006</v>
      </c>
      <c r="H24" s="18">
        <f t="shared" ref="H24:H37" si="3">0.6134*C24</f>
        <v>0.15334999999999999</v>
      </c>
      <c r="I24" s="18">
        <f t="shared" ref="I24:I37" si="4">0.5413*C24</f>
        <v>0.135325</v>
      </c>
      <c r="J24" s="15">
        <f t="shared" ref="J24:J31" si="5">(3/144)^0.5*C24</f>
        <v>3.6084391824351608E-2</v>
      </c>
      <c r="K24" s="9"/>
      <c r="L24" s="9"/>
      <c r="M24" s="9"/>
      <c r="N24" s="19">
        <f t="shared" ref="N24:N37" si="6">(G24/2+E24/2)^2*PI()/4</f>
        <v>0.46017554585289888</v>
      </c>
    </row>
    <row r="25" spans="2:14" ht="15.75">
      <c r="B25" s="14">
        <v>1.2</v>
      </c>
      <c r="C25" s="13">
        <v>0.25</v>
      </c>
      <c r="D25" s="8" t="s">
        <v>16</v>
      </c>
      <c r="E25" s="15">
        <f t="shared" si="0"/>
        <v>0.89327499999999993</v>
      </c>
      <c r="F25" s="16">
        <f t="shared" si="1"/>
        <v>0.92937499999999995</v>
      </c>
      <c r="G25" s="17">
        <f t="shared" si="2"/>
        <v>1.037625</v>
      </c>
      <c r="H25" s="18">
        <f t="shared" si="3"/>
        <v>0.15334999999999999</v>
      </c>
      <c r="I25" s="18">
        <f t="shared" si="4"/>
        <v>0.135325</v>
      </c>
      <c r="J25" s="15">
        <f t="shared" si="5"/>
        <v>3.6084391824351608E-2</v>
      </c>
      <c r="K25" s="9"/>
      <c r="L25" s="9"/>
      <c r="M25" s="9"/>
      <c r="N25" s="19">
        <f t="shared" si="6"/>
        <v>0.73206468205782749</v>
      </c>
    </row>
    <row r="26" spans="2:14" ht="15.75">
      <c r="B26" s="14">
        <v>1.6</v>
      </c>
      <c r="C26" s="13">
        <v>0.35</v>
      </c>
      <c r="D26" s="8" t="s">
        <v>16</v>
      </c>
      <c r="E26" s="15">
        <f t="shared" si="0"/>
        <v>1.170585</v>
      </c>
      <c r="F26" s="16">
        <f t="shared" si="1"/>
        <v>1.2211250000000002</v>
      </c>
      <c r="G26" s="17">
        <f t="shared" si="2"/>
        <v>1.3726750000000001</v>
      </c>
      <c r="H26" s="18">
        <f t="shared" si="3"/>
        <v>0.21468999999999996</v>
      </c>
      <c r="I26" s="18">
        <f t="shared" si="4"/>
        <v>0.18945499999999998</v>
      </c>
      <c r="J26" s="15">
        <f t="shared" si="5"/>
        <v>5.051814855409225E-2</v>
      </c>
      <c r="K26" s="9"/>
      <c r="L26" s="9"/>
      <c r="M26" s="9"/>
      <c r="N26" s="19">
        <f t="shared" si="6"/>
        <v>1.270022489944223</v>
      </c>
    </row>
    <row r="27" spans="2:14" ht="15.75">
      <c r="B27" s="10">
        <v>2</v>
      </c>
      <c r="C27" s="13">
        <v>0.4</v>
      </c>
      <c r="D27" s="8" t="s">
        <v>16</v>
      </c>
      <c r="E27" s="15">
        <f t="shared" si="0"/>
        <v>1.5092399999999999</v>
      </c>
      <c r="F27" s="16">
        <f t="shared" si="1"/>
        <v>1.5669999999999999</v>
      </c>
      <c r="G27" s="17">
        <f t="shared" si="2"/>
        <v>1.7402</v>
      </c>
      <c r="H27" s="18">
        <f t="shared" si="3"/>
        <v>0.24535999999999999</v>
      </c>
      <c r="I27" s="18">
        <f t="shared" si="4"/>
        <v>0.21652000000000002</v>
      </c>
      <c r="J27" s="15">
        <f t="shared" si="5"/>
        <v>5.7735026918962574E-2</v>
      </c>
      <c r="K27" s="9"/>
      <c r="L27" s="9"/>
      <c r="M27" s="9"/>
      <c r="N27" s="19">
        <f t="shared" si="6"/>
        <v>2.0732273744679111</v>
      </c>
    </row>
    <row r="28" spans="2:14" ht="15.75">
      <c r="B28" s="14">
        <v>2.5</v>
      </c>
      <c r="C28" s="13">
        <v>0.45</v>
      </c>
      <c r="D28" s="8" t="s">
        <v>16</v>
      </c>
      <c r="E28" s="15">
        <f t="shared" si="0"/>
        <v>1.9478949999999999</v>
      </c>
      <c r="F28" s="16">
        <f t="shared" si="1"/>
        <v>2.0128750000000002</v>
      </c>
      <c r="G28" s="17">
        <f t="shared" si="2"/>
        <v>2.2077249999999999</v>
      </c>
      <c r="H28" s="18">
        <f t="shared" si="3"/>
        <v>0.27603</v>
      </c>
      <c r="I28" s="18">
        <f t="shared" si="4"/>
        <v>0.243585</v>
      </c>
      <c r="J28" s="15">
        <f t="shared" si="5"/>
        <v>6.4951905283832892E-2</v>
      </c>
      <c r="K28" s="9"/>
      <c r="L28" s="9"/>
      <c r="M28" s="9"/>
      <c r="N28" s="19">
        <f t="shared" si="6"/>
        <v>3.390795089543035</v>
      </c>
    </row>
    <row r="29" spans="2:14" ht="15.75">
      <c r="B29" s="10">
        <v>3</v>
      </c>
      <c r="C29" s="13">
        <v>0.5</v>
      </c>
      <c r="D29" s="8" t="s">
        <v>16</v>
      </c>
      <c r="E29" s="15">
        <f t="shared" si="0"/>
        <v>2.3865499999999997</v>
      </c>
      <c r="F29" s="16">
        <f t="shared" si="1"/>
        <v>2.4587500000000002</v>
      </c>
      <c r="G29" s="17">
        <f t="shared" si="2"/>
        <v>2.6752500000000001</v>
      </c>
      <c r="H29" s="18">
        <f t="shared" si="3"/>
        <v>0.30669999999999997</v>
      </c>
      <c r="I29" s="18">
        <f t="shared" si="4"/>
        <v>0.27065</v>
      </c>
      <c r="J29" s="15">
        <f t="shared" si="5"/>
        <v>7.2168783648703216E-2</v>
      </c>
      <c r="K29" s="9"/>
      <c r="L29" s="9"/>
      <c r="M29" s="9"/>
      <c r="N29" s="19">
        <f t="shared" si="6"/>
        <v>5.0308324434993503</v>
      </c>
    </row>
    <row r="30" spans="2:14" ht="15.75">
      <c r="B30" s="10">
        <v>4</v>
      </c>
      <c r="C30" s="13">
        <v>0.7</v>
      </c>
      <c r="D30" s="8" t="s">
        <v>16</v>
      </c>
      <c r="E30" s="15">
        <f t="shared" si="0"/>
        <v>3.1411699999999998</v>
      </c>
      <c r="F30" s="16">
        <f t="shared" si="1"/>
        <v>3.2422500000000003</v>
      </c>
      <c r="G30" s="17">
        <f t="shared" si="2"/>
        <v>3.54535</v>
      </c>
      <c r="H30" s="18">
        <f t="shared" si="3"/>
        <v>0.42937999999999993</v>
      </c>
      <c r="I30" s="18">
        <f t="shared" si="4"/>
        <v>0.37890999999999997</v>
      </c>
      <c r="J30" s="15">
        <f t="shared" si="5"/>
        <v>0.1010362971081845</v>
      </c>
      <c r="K30" s="9"/>
      <c r="L30" s="9"/>
      <c r="M30" s="9"/>
      <c r="N30" s="19">
        <f t="shared" si="6"/>
        <v>8.7786995572187685</v>
      </c>
    </row>
    <row r="31" spans="2:14" ht="15.75">
      <c r="B31" s="10">
        <v>5</v>
      </c>
      <c r="C31" s="13">
        <v>0.8</v>
      </c>
      <c r="D31" s="8" t="s">
        <v>16</v>
      </c>
      <c r="E31" s="15">
        <f t="shared" si="0"/>
        <v>4.0184800000000003</v>
      </c>
      <c r="F31" s="16">
        <f t="shared" si="1"/>
        <v>4.1340000000000003</v>
      </c>
      <c r="G31" s="17">
        <f t="shared" si="2"/>
        <v>4.4804000000000004</v>
      </c>
      <c r="H31" s="18">
        <f t="shared" si="3"/>
        <v>0.49071999999999999</v>
      </c>
      <c r="I31" s="18">
        <f t="shared" si="4"/>
        <v>0.43304000000000004</v>
      </c>
      <c r="J31" s="15">
        <f t="shared" si="5"/>
        <v>0.11547005383792515</v>
      </c>
      <c r="K31" s="9"/>
      <c r="L31" s="9"/>
      <c r="M31" s="9"/>
      <c r="N31" s="19">
        <f t="shared" si="6"/>
        <v>14.182516077409502</v>
      </c>
    </row>
    <row r="32" spans="2:14" ht="15.75">
      <c r="B32" s="10">
        <v>6</v>
      </c>
      <c r="C32" s="13">
        <v>1</v>
      </c>
      <c r="D32" s="8" t="s">
        <v>16</v>
      </c>
      <c r="E32" s="15">
        <f t="shared" si="0"/>
        <v>4.7730999999999995</v>
      </c>
      <c r="F32" s="16">
        <f t="shared" si="1"/>
        <v>4.9175000000000004</v>
      </c>
      <c r="G32" s="17">
        <f t="shared" si="2"/>
        <v>5.3505000000000003</v>
      </c>
      <c r="H32" s="18">
        <f t="shared" si="3"/>
        <v>0.61339999999999995</v>
      </c>
      <c r="I32" s="18">
        <f t="shared" si="4"/>
        <v>0.5413</v>
      </c>
      <c r="J32" s="15">
        <f>(3/144)^0.5*C32</f>
        <v>0.14433756729740643</v>
      </c>
      <c r="K32" s="9"/>
      <c r="L32" s="9"/>
      <c r="M32" s="9"/>
      <c r="N32" s="19">
        <f t="shared" si="6"/>
        <v>20.123329773997401</v>
      </c>
    </row>
    <row r="33" spans="2:14" ht="15.75">
      <c r="B33" s="10">
        <v>8</v>
      </c>
      <c r="C33" s="13">
        <v>1.25</v>
      </c>
      <c r="D33" s="8" t="s">
        <v>16</v>
      </c>
      <c r="E33" s="15">
        <f t="shared" si="0"/>
        <v>6.4663749999999993</v>
      </c>
      <c r="F33" s="16">
        <f t="shared" si="1"/>
        <v>6.6468749999999996</v>
      </c>
      <c r="G33" s="17">
        <f t="shared" si="2"/>
        <v>7.1881250000000003</v>
      </c>
      <c r="H33" s="18">
        <f t="shared" si="3"/>
        <v>0.76674999999999993</v>
      </c>
      <c r="I33" s="18">
        <f t="shared" si="4"/>
        <v>0.67662500000000003</v>
      </c>
      <c r="J33" s="15">
        <f t="shared" ref="J33:J37" si="7">(3/144)^0.5*C33</f>
        <v>0.18042195912175804</v>
      </c>
      <c r="K33" s="9"/>
      <c r="L33" s="9"/>
      <c r="M33" s="9"/>
      <c r="N33" s="19">
        <f t="shared" si="6"/>
        <v>36.608462842076804</v>
      </c>
    </row>
    <row r="34" spans="2:14" ht="15.75">
      <c r="B34" s="10">
        <v>10</v>
      </c>
      <c r="C34" s="13">
        <v>1.5</v>
      </c>
      <c r="D34" s="8" t="s">
        <v>16</v>
      </c>
      <c r="E34" s="15">
        <f t="shared" si="0"/>
        <v>8.1596499999999992</v>
      </c>
      <c r="F34" s="16">
        <f t="shared" si="1"/>
        <v>8.3762500000000006</v>
      </c>
      <c r="G34" s="17">
        <f t="shared" si="2"/>
        <v>9.0257500000000004</v>
      </c>
      <c r="H34" s="18">
        <f t="shared" si="3"/>
        <v>0.92009999999999992</v>
      </c>
      <c r="I34" s="18">
        <f t="shared" si="4"/>
        <v>0.81194999999999995</v>
      </c>
      <c r="J34" s="15">
        <f t="shared" si="7"/>
        <v>0.21650635094610965</v>
      </c>
      <c r="K34" s="9"/>
      <c r="L34" s="9"/>
      <c r="M34" s="9"/>
      <c r="N34" s="19">
        <f t="shared" si="6"/>
        <v>57.98947542534723</v>
      </c>
    </row>
    <row r="35" spans="2:14" ht="15.75">
      <c r="B35" s="10">
        <v>12</v>
      </c>
      <c r="C35" s="13">
        <v>1.75</v>
      </c>
      <c r="D35" s="8" t="s">
        <v>16</v>
      </c>
      <c r="E35" s="15">
        <f t="shared" si="0"/>
        <v>9.852924999999999</v>
      </c>
      <c r="F35" s="16">
        <f t="shared" si="1"/>
        <v>10.105625</v>
      </c>
      <c r="G35" s="17">
        <f t="shared" si="2"/>
        <v>10.863375</v>
      </c>
      <c r="H35" s="18">
        <f t="shared" si="3"/>
        <v>1.0734499999999998</v>
      </c>
      <c r="I35" s="18">
        <f t="shared" si="4"/>
        <v>0.94727499999999998</v>
      </c>
      <c r="J35" s="15">
        <f t="shared" si="7"/>
        <v>0.25259074277046123</v>
      </c>
      <c r="K35" s="9"/>
      <c r="L35" s="9"/>
      <c r="M35" s="9"/>
      <c r="N35" s="19">
        <f t="shared" si="6"/>
        <v>84.266367523808597</v>
      </c>
    </row>
    <row r="36" spans="2:14" ht="15.75">
      <c r="B36" s="10">
        <v>13</v>
      </c>
      <c r="C36" s="13">
        <v>2.5</v>
      </c>
      <c r="D36" s="8" t="s">
        <v>53</v>
      </c>
      <c r="E36" s="15">
        <f t="shared" si="0"/>
        <v>9.9327499999999986</v>
      </c>
      <c r="F36" s="16">
        <f t="shared" si="1"/>
        <v>10.293749999999999</v>
      </c>
      <c r="G36" s="17">
        <f t="shared" si="2"/>
        <v>11.376250000000001</v>
      </c>
      <c r="H36" s="18">
        <f t="shared" si="3"/>
        <v>1.5334999999999999</v>
      </c>
      <c r="I36" s="18">
        <f t="shared" si="4"/>
        <v>1.3532500000000001</v>
      </c>
      <c r="J36" s="15">
        <f t="shared" si="7"/>
        <v>0.36084391824351608</v>
      </c>
      <c r="K36" s="9"/>
      <c r="L36" s="9"/>
      <c r="M36" s="9"/>
      <c r="N36" s="19">
        <f t="shared" si="6"/>
        <v>89.157119506221505</v>
      </c>
    </row>
    <row r="37" spans="2:14" ht="15.75">
      <c r="B37" s="10">
        <v>16</v>
      </c>
      <c r="C37" s="13">
        <v>2</v>
      </c>
      <c r="D37" s="8" t="s">
        <v>16</v>
      </c>
      <c r="E37" s="15">
        <f t="shared" si="0"/>
        <v>13.546199999999999</v>
      </c>
      <c r="F37" s="16">
        <f t="shared" si="1"/>
        <v>13.835000000000001</v>
      </c>
      <c r="G37" s="17">
        <f t="shared" si="2"/>
        <v>14.701000000000001</v>
      </c>
      <c r="H37" s="18">
        <f t="shared" si="3"/>
        <v>1.2267999999999999</v>
      </c>
      <c r="I37" s="18">
        <f t="shared" si="4"/>
        <v>1.0826</v>
      </c>
      <c r="J37" s="15">
        <f t="shared" si="7"/>
        <v>0.28867513459481287</v>
      </c>
      <c r="K37" s="9"/>
      <c r="L37" s="9"/>
      <c r="M37" s="9"/>
      <c r="N37" s="19">
        <f t="shared" si="6"/>
        <v>156.66814448611206</v>
      </c>
    </row>
  </sheetData>
  <autoFilter ref="B23:N23">
    <filterColumn colId="2"/>
    <filterColumn colId="4"/>
    <filterColumn colId="7"/>
  </autoFilter>
  <mergeCells count="1">
    <mergeCell ref="B22:N22"/>
  </mergeCells>
  <pageMargins left="0.23622047244094491" right="0.23622047244094491" top="0.74803149606299213" bottom="0.74803149606299213" header="0.31496062992125984" footer="0.31496062992125984"/>
  <pageSetup paperSize="9" scale="98" orientation="landscape" r:id="rId1"/>
  <headerFooter>
    <oddHeader>&amp;Z&amp;F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Continental AG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uidt2296</dc:creator>
  <cp:lastModifiedBy>uidt2296</cp:lastModifiedBy>
  <cp:lastPrinted>2012-07-04T13:45:03Z</cp:lastPrinted>
  <dcterms:created xsi:type="dcterms:W3CDTF">2012-07-04T08:35:52Z</dcterms:created>
  <dcterms:modified xsi:type="dcterms:W3CDTF">2014-12-09T07:43:46Z</dcterms:modified>
</cp:coreProperties>
</file>