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codeName="ThisWorkbook" autoCompressPictures="0"/>
  <bookViews>
    <workbookView xWindow="680" yWindow="0" windowWidth="25600" windowHeight="16060" tabRatio="881" firstSheet="2" activeTab="2"/>
  </bookViews>
  <sheets>
    <sheet name="Council Exhibit A JAN" sheetId="96" state="hidden" r:id="rId1"/>
    <sheet name="Council Exhibit C JAN" sheetId="97" state="hidden" r:id="rId2"/>
    <sheet name="Operating Budget" sheetId="101" r:id="rId3"/>
    <sheet name="Restricted Funds" sheetId="102" r:id="rId4"/>
    <sheet name="Council Exhibit C FEB" sheetId="98" state="hidden" r:id="rId5"/>
  </sheets>
  <definedNames>
    <definedName name="codes" localSheetId="3">#REF!</definedName>
    <definedName name="codes">#REF!</definedName>
    <definedName name="_xlnm.Print_Area" localSheetId="4">'Council Exhibit C FEB'!$A$1:$G$80</definedName>
    <definedName name="_xlnm.Print_Area" localSheetId="1">'Council Exhibit C JAN'!$A$1:$G$80</definedName>
    <definedName name="_xlnm.Print_Area" localSheetId="2">'Operating Budget'!$A$1:$U$56</definedName>
    <definedName name="_xlnm.Print_Area" localSheetId="3">'Restricted Funds'!$A$1:$U$18</definedName>
    <definedName name="_xlnm.Print_Titles" localSheetId="2">'Operating Budget'!$1:$2</definedName>
    <definedName name="_xlnm.Print_Titles" localSheetId="3">'Restricted Funds'!$1:$2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3" i="101" l="1"/>
  <c r="G66" i="101"/>
  <c r="H65" i="101"/>
  <c r="H63" i="101"/>
  <c r="H38" i="101"/>
  <c r="I38" i="101"/>
  <c r="J38" i="101"/>
  <c r="K38" i="101"/>
  <c r="L38" i="101"/>
  <c r="M38" i="101"/>
  <c r="N38" i="101"/>
  <c r="O38" i="101"/>
  <c r="P38" i="101"/>
  <c r="Q38" i="101"/>
  <c r="R38" i="101"/>
  <c r="H36" i="101"/>
  <c r="I36" i="101"/>
  <c r="J36" i="101"/>
  <c r="K36" i="101"/>
  <c r="L36" i="101"/>
  <c r="M36" i="101"/>
  <c r="N36" i="101"/>
  <c r="O36" i="101"/>
  <c r="P36" i="101"/>
  <c r="Q36" i="101"/>
  <c r="R36" i="101"/>
  <c r="G38" i="101"/>
  <c r="S41" i="101"/>
  <c r="K22" i="101"/>
  <c r="H10" i="101"/>
  <c r="I10" i="101"/>
  <c r="J10" i="101"/>
  <c r="K10" i="101"/>
  <c r="L10" i="101"/>
  <c r="M10" i="101"/>
  <c r="N10" i="101"/>
  <c r="O10" i="101"/>
  <c r="P10" i="101"/>
  <c r="Q10" i="101"/>
  <c r="R10" i="101"/>
  <c r="G10" i="101"/>
  <c r="I63" i="101"/>
  <c r="J63" i="101"/>
  <c r="K63" i="101"/>
  <c r="L63" i="101"/>
  <c r="M63" i="101"/>
  <c r="N63" i="101"/>
  <c r="O63" i="101"/>
  <c r="P63" i="101"/>
  <c r="Q63" i="101"/>
  <c r="R63" i="101"/>
  <c r="S63" i="101"/>
  <c r="I65" i="101"/>
  <c r="J65" i="101"/>
  <c r="K65" i="101"/>
  <c r="L65" i="101"/>
  <c r="M65" i="101"/>
  <c r="N65" i="101"/>
  <c r="O65" i="101"/>
  <c r="P65" i="101"/>
  <c r="Q65" i="101"/>
  <c r="R65" i="101"/>
  <c r="S65" i="101"/>
  <c r="H66" i="101"/>
  <c r="I66" i="101"/>
  <c r="J66" i="101"/>
  <c r="K66" i="101"/>
  <c r="L66" i="101"/>
  <c r="M66" i="101"/>
  <c r="N66" i="101"/>
  <c r="O66" i="101"/>
  <c r="P66" i="101"/>
  <c r="Q66" i="101"/>
  <c r="R66" i="101"/>
  <c r="S66" i="101"/>
  <c r="H68" i="101"/>
  <c r="I68" i="101"/>
  <c r="J68" i="101"/>
  <c r="K68" i="101"/>
  <c r="L68" i="101"/>
  <c r="M68" i="101"/>
  <c r="N68" i="101"/>
  <c r="O68" i="101"/>
  <c r="P68" i="101"/>
  <c r="Q68" i="101"/>
  <c r="R68" i="101"/>
  <c r="S68" i="101"/>
  <c r="G68" i="101"/>
  <c r="G65" i="101"/>
  <c r="G12" i="101"/>
  <c r="G54" i="101"/>
  <c r="G56" i="101"/>
  <c r="G58" i="101"/>
  <c r="H12" i="101"/>
  <c r="H54" i="101"/>
  <c r="H56" i="101"/>
  <c r="H58" i="101"/>
  <c r="I12" i="101"/>
  <c r="I52" i="101"/>
  <c r="I54" i="101"/>
  <c r="I56" i="101"/>
  <c r="I58" i="101"/>
  <c r="J12" i="101"/>
  <c r="J52" i="101"/>
  <c r="J54" i="101"/>
  <c r="J56" i="101"/>
  <c r="J58" i="101"/>
  <c r="K12" i="101"/>
  <c r="K52" i="101"/>
  <c r="K54" i="101"/>
  <c r="K56" i="101"/>
  <c r="K58" i="101"/>
  <c r="L12" i="101"/>
  <c r="L52" i="101"/>
  <c r="L54" i="101"/>
  <c r="L56" i="101"/>
  <c r="L58" i="101"/>
  <c r="M12" i="101"/>
  <c r="M52" i="101"/>
  <c r="M54" i="101"/>
  <c r="M56" i="101"/>
  <c r="M58" i="101"/>
  <c r="N12" i="101"/>
  <c r="N52" i="101"/>
  <c r="N54" i="101"/>
  <c r="N56" i="101"/>
  <c r="N58" i="101"/>
  <c r="O12" i="101"/>
  <c r="O52" i="101"/>
  <c r="O54" i="101"/>
  <c r="O56" i="101"/>
  <c r="O58" i="101"/>
  <c r="P12" i="101"/>
  <c r="P52" i="101"/>
  <c r="P54" i="101"/>
  <c r="P56" i="101"/>
  <c r="P58" i="101"/>
  <c r="Q12" i="101"/>
  <c r="Q52" i="101"/>
  <c r="Q54" i="101"/>
  <c r="Q56" i="101"/>
  <c r="Q58" i="101"/>
  <c r="R12" i="101"/>
  <c r="R52" i="101"/>
  <c r="R54" i="101"/>
  <c r="R56" i="101"/>
  <c r="R58" i="101"/>
  <c r="S36" i="102"/>
  <c r="R26" i="102"/>
  <c r="R34" i="102"/>
  <c r="R36" i="102"/>
  <c r="Q26" i="102"/>
  <c r="Q34" i="102"/>
  <c r="Q36" i="102"/>
  <c r="P26" i="102"/>
  <c r="P34" i="102"/>
  <c r="P36" i="102"/>
  <c r="O26" i="102"/>
  <c r="O34" i="102"/>
  <c r="O36" i="102"/>
  <c r="N26" i="102"/>
  <c r="N34" i="102"/>
  <c r="N36" i="102"/>
  <c r="M26" i="102"/>
  <c r="M34" i="102"/>
  <c r="M36" i="102"/>
  <c r="L26" i="102"/>
  <c r="L34" i="102"/>
  <c r="L36" i="102"/>
  <c r="K26" i="102"/>
  <c r="K34" i="102"/>
  <c r="K36" i="102"/>
  <c r="J26" i="102"/>
  <c r="J34" i="102"/>
  <c r="J36" i="102"/>
  <c r="I26" i="102"/>
  <c r="I34" i="102"/>
  <c r="I36" i="102"/>
  <c r="H26" i="102"/>
  <c r="H34" i="102"/>
  <c r="H36" i="102"/>
  <c r="G26" i="102"/>
  <c r="G34" i="102"/>
  <c r="G36" i="102"/>
  <c r="S34" i="102"/>
  <c r="S33" i="102"/>
  <c r="S32" i="102"/>
  <c r="S31" i="102"/>
  <c r="S30" i="102"/>
  <c r="S29" i="102"/>
  <c r="S28" i="102"/>
  <c r="S26" i="102"/>
  <c r="S25" i="102"/>
  <c r="S24" i="102"/>
  <c r="S23" i="102"/>
  <c r="S22" i="102"/>
  <c r="H18" i="102"/>
  <c r="I18" i="102"/>
  <c r="J18" i="102"/>
  <c r="K18" i="102"/>
  <c r="L18" i="102"/>
  <c r="M18" i="102"/>
  <c r="N18" i="102"/>
  <c r="O18" i="102"/>
  <c r="P18" i="102"/>
  <c r="Q18" i="102"/>
  <c r="R18" i="102"/>
  <c r="G8" i="102"/>
  <c r="G16" i="102"/>
  <c r="G18" i="102"/>
  <c r="H8" i="102"/>
  <c r="I8" i="102"/>
  <c r="J8" i="102"/>
  <c r="K8" i="102"/>
  <c r="L8" i="102"/>
  <c r="M8" i="102"/>
  <c r="N8" i="102"/>
  <c r="O8" i="102"/>
  <c r="P8" i="102"/>
  <c r="Q8" i="102"/>
  <c r="R8" i="102"/>
  <c r="H16" i="102"/>
  <c r="I16" i="102"/>
  <c r="J16" i="102"/>
  <c r="K16" i="102"/>
  <c r="L16" i="102"/>
  <c r="M16" i="102"/>
  <c r="N16" i="102"/>
  <c r="O16" i="102"/>
  <c r="P16" i="102"/>
  <c r="Q16" i="102"/>
  <c r="R16" i="102"/>
  <c r="S18" i="102"/>
  <c r="S16" i="102"/>
  <c r="S15" i="102"/>
  <c r="S14" i="102"/>
  <c r="S13" i="102"/>
  <c r="S12" i="102"/>
  <c r="S11" i="102"/>
  <c r="S10" i="102"/>
  <c r="S8" i="102"/>
  <c r="S7" i="102"/>
  <c r="S6" i="102"/>
  <c r="S5" i="102"/>
  <c r="S4" i="102"/>
  <c r="S52" i="101"/>
  <c r="H52" i="101"/>
  <c r="G52" i="101"/>
  <c r="S20" i="101"/>
  <c r="S27" i="101"/>
  <c r="S28" i="101"/>
  <c r="S29" i="101"/>
  <c r="S30" i="101"/>
  <c r="S31" i="101"/>
  <c r="S32" i="101"/>
  <c r="S33" i="101"/>
  <c r="S34" i="101"/>
  <c r="S43" i="101"/>
  <c r="S44" i="101"/>
  <c r="S45" i="101"/>
  <c r="S46" i="101"/>
  <c r="S47" i="101"/>
  <c r="S48" i="101"/>
  <c r="S49" i="101"/>
  <c r="S50" i="101"/>
  <c r="S26" i="101"/>
  <c r="S4" i="101"/>
  <c r="S8" i="101"/>
  <c r="S9" i="101"/>
  <c r="S7" i="101"/>
  <c r="G22" i="101"/>
  <c r="G36" i="101"/>
  <c r="H22" i="101"/>
  <c r="I22" i="101"/>
  <c r="J22" i="101"/>
  <c r="L22" i="101"/>
  <c r="M22" i="101"/>
  <c r="N22" i="101"/>
  <c r="O22" i="101"/>
  <c r="P22" i="101"/>
  <c r="Q22" i="101"/>
  <c r="R22" i="101"/>
  <c r="S12" i="101"/>
  <c r="S54" i="101"/>
  <c r="S56" i="101"/>
  <c r="S36" i="101"/>
  <c r="S35" i="101"/>
  <c r="S25" i="101"/>
  <c r="S24" i="101"/>
  <c r="S42" i="101"/>
  <c r="S17" i="101"/>
  <c r="S18" i="101"/>
  <c r="S19" i="101"/>
  <c r="S10" i="101"/>
  <c r="S38" i="101"/>
  <c r="S22" i="101"/>
  <c r="S21" i="101"/>
  <c r="S15" i="101"/>
  <c r="I75" i="98"/>
  <c r="I76" i="98"/>
  <c r="G76" i="98"/>
  <c r="I77" i="98"/>
  <c r="G77" i="98"/>
  <c r="G75" i="98"/>
  <c r="J67" i="98"/>
  <c r="J78" i="98"/>
  <c r="G66" i="98"/>
  <c r="AD55" i="98"/>
  <c r="AD58" i="98"/>
  <c r="AD37" i="98"/>
  <c r="AD60" i="98"/>
  <c r="G56" i="98"/>
  <c r="AD27" i="98"/>
  <c r="AD29" i="98"/>
  <c r="G27" i="98"/>
  <c r="G9" i="98"/>
  <c r="G21" i="98"/>
  <c r="G34" i="98"/>
  <c r="AD62" i="98"/>
  <c r="G77" i="97"/>
  <c r="G76" i="97"/>
  <c r="G75" i="97"/>
  <c r="G74" i="97"/>
  <c r="G73" i="97"/>
  <c r="G72" i="97"/>
  <c r="G71" i="97"/>
  <c r="G70" i="97"/>
  <c r="G69" i="97"/>
  <c r="G68" i="97"/>
  <c r="J67" i="97"/>
  <c r="J78" i="97"/>
  <c r="G66" i="97"/>
  <c r="G62" i="97"/>
  <c r="G64" i="97"/>
  <c r="AD55" i="97"/>
  <c r="AD58" i="97"/>
  <c r="G41" i="97"/>
  <c r="G56" i="97"/>
  <c r="AD37" i="97"/>
  <c r="AD27" i="97"/>
  <c r="AD29" i="97"/>
  <c r="G24" i="97"/>
  <c r="G27" i="97"/>
  <c r="G9" i="97"/>
  <c r="G21" i="97"/>
  <c r="G34" i="97"/>
  <c r="AD60" i="97"/>
  <c r="AD62" i="97"/>
  <c r="G67" i="97"/>
  <c r="I27" i="96"/>
  <c r="I26" i="96"/>
  <c r="M26" i="96"/>
  <c r="I11" i="96"/>
  <c r="I8" i="96"/>
  <c r="K43" i="96"/>
  <c r="K27" i="96"/>
  <c r="K44" i="96"/>
  <c r="M28" i="96"/>
  <c r="M27" i="96"/>
  <c r="O27" i="96"/>
  <c r="M25" i="96"/>
  <c r="O25" i="96"/>
  <c r="M24" i="96"/>
  <c r="O24" i="96"/>
  <c r="M23" i="96"/>
  <c r="O23" i="96"/>
  <c r="M22" i="96"/>
  <c r="O22" i="96"/>
  <c r="Q21" i="96"/>
  <c r="Q22" i="96"/>
  <c r="Q23" i="96"/>
  <c r="Q24" i="96"/>
  <c r="Q25" i="96"/>
  <c r="Q26" i="96"/>
  <c r="Q27" i="96"/>
  <c r="Q28" i="96"/>
  <c r="Q29" i="96"/>
  <c r="M21" i="96"/>
  <c r="O21" i="96"/>
  <c r="K29" i="96"/>
  <c r="A21" i="96"/>
  <c r="A22" i="96"/>
  <c r="A23" i="96"/>
  <c r="A24" i="96"/>
  <c r="A25" i="96"/>
  <c r="A26" i="96"/>
  <c r="A27" i="96"/>
  <c r="A28" i="96"/>
  <c r="A29" i="96"/>
  <c r="AA19" i="96"/>
  <c r="Y19" i="96"/>
  <c r="AC19" i="96"/>
  <c r="Q19" i="96"/>
  <c r="M19" i="96"/>
  <c r="A19" i="96"/>
  <c r="AJ18" i="96"/>
  <c r="AJ16" i="96"/>
  <c r="AA16" i="96"/>
  <c r="Y16" i="96"/>
  <c r="AC16" i="96"/>
  <c r="AE16" i="96"/>
  <c r="M16" i="96"/>
  <c r="O16" i="96"/>
  <c r="I15" i="96"/>
  <c r="I18" i="96"/>
  <c r="AA14" i="96"/>
  <c r="Y14" i="96"/>
  <c r="AC14" i="96"/>
  <c r="M14" i="96"/>
  <c r="Y13" i="96"/>
  <c r="M13" i="96"/>
  <c r="AA12" i="96"/>
  <c r="Y12" i="96"/>
  <c r="M12" i="96"/>
  <c r="O12" i="96"/>
  <c r="Y11" i="96"/>
  <c r="AA11" i="96"/>
  <c r="Q9" i="96"/>
  <c r="Q10" i="96"/>
  <c r="Q11" i="96"/>
  <c r="Q12" i="96"/>
  <c r="Q13" i="96"/>
  <c r="Q14" i="96"/>
  <c r="Q15" i="96"/>
  <c r="Q16" i="96"/>
  <c r="Q17" i="96"/>
  <c r="A9" i="96"/>
  <c r="A10" i="96"/>
  <c r="Y8" i="96"/>
  <c r="K15" i="96"/>
  <c r="I29" i="96"/>
  <c r="I31" i="96"/>
  <c r="M15" i="96"/>
  <c r="O15" i="96"/>
  <c r="Y15" i="96"/>
  <c r="Y18" i="96"/>
  <c r="AC11" i="96"/>
  <c r="AE11" i="96"/>
  <c r="AC12" i="96"/>
  <c r="AE12" i="96"/>
  <c r="K18" i="96"/>
  <c r="AA13" i="96"/>
  <c r="AC13" i="96"/>
  <c r="AE13" i="96"/>
  <c r="AA8" i="96"/>
  <c r="A11" i="96"/>
  <c r="A12" i="96"/>
  <c r="A13" i="96"/>
  <c r="A14" i="96"/>
  <c r="A15" i="96"/>
  <c r="A16" i="96"/>
  <c r="A17" i="96"/>
  <c r="M8" i="96"/>
  <c r="O8" i="96"/>
  <c r="M11" i="96"/>
  <c r="O11" i="96"/>
  <c r="M29" i="96"/>
  <c r="O29" i="96"/>
  <c r="AC8" i="96"/>
  <c r="AE8" i="96"/>
  <c r="AA15" i="96"/>
  <c r="K31" i="96"/>
  <c r="M18" i="96"/>
  <c r="O18" i="96"/>
  <c r="K46" i="96"/>
  <c r="M31" i="96"/>
  <c r="O31" i="96"/>
  <c r="AC15" i="96"/>
  <c r="AE15" i="96"/>
  <c r="AA18" i="96"/>
  <c r="AC18" i="96"/>
  <c r="AE18" i="96"/>
  <c r="I72" i="98"/>
  <c r="G72" i="98"/>
  <c r="I68" i="98"/>
  <c r="G68" i="98"/>
  <c r="I71" i="98"/>
  <c r="G71" i="98"/>
  <c r="I73" i="98"/>
  <c r="G73" i="98"/>
  <c r="I69" i="98"/>
  <c r="G69" i="98"/>
  <c r="I74" i="98"/>
  <c r="G74" i="98"/>
  <c r="I70" i="98"/>
  <c r="G70" i="98"/>
  <c r="I78" i="97"/>
  <c r="G78" i="97"/>
  <c r="I67" i="98"/>
  <c r="I78" i="98"/>
  <c r="G60" i="98"/>
  <c r="G62" i="98"/>
  <c r="G64" i="98"/>
  <c r="G67" i="98"/>
  <c r="G78" i="98"/>
</calcChain>
</file>

<file path=xl/comments1.xml><?xml version="1.0" encoding="utf-8"?>
<comments xmlns="http://schemas.openxmlformats.org/spreadsheetml/2006/main">
  <authors>
    <author xml:space="preserve"> </author>
  </authors>
  <commentList>
    <comment ref="G31" authorId="0">
      <text>
        <r>
          <rPr>
            <b/>
            <sz val="8"/>
            <color indexed="81"/>
            <rFont val="Tahoma"/>
            <family val="2"/>
          </rPr>
          <t>Ryan Conger:</t>
        </r>
        <r>
          <rPr>
            <sz val="8"/>
            <color indexed="81"/>
            <rFont val="Tahoma"/>
            <family val="2"/>
          </rPr>
          <t xml:space="preserve">
Collected in March</t>
        </r>
      </text>
    </comment>
  </commentList>
</comments>
</file>

<file path=xl/comments2.xml><?xml version="1.0" encoding="utf-8"?>
<comments xmlns="http://schemas.openxmlformats.org/spreadsheetml/2006/main">
  <authors>
    <author>Ric Guerra</author>
  </authors>
  <commentList>
    <comment ref="F59" authorId="0">
      <text>
        <r>
          <rPr>
            <b/>
            <sz val="9"/>
            <color indexed="81"/>
            <rFont val="Arial"/>
          </rPr>
          <t xml:space="preserve">In this cell, enter the general fund reserve balance as of the end of the prior year
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<sst xmlns="http://schemas.openxmlformats.org/spreadsheetml/2006/main" count="368" uniqueCount="225">
  <si>
    <t>Budget vs. Actual Report (PRELIM)</t>
  </si>
  <si>
    <t>Exhibit A</t>
  </si>
  <si>
    <t>Exhibit B</t>
  </si>
  <si>
    <t>For the 2 Months Ended February 28, 2013</t>
  </si>
  <si>
    <t>Year-to-Date</t>
  </si>
  <si>
    <t>General Fund: Income &amp; Expenses</t>
  </si>
  <si>
    <t xml:space="preserve">Budget </t>
  </si>
  <si>
    <t>Actual</t>
  </si>
  <si>
    <t>Variance</t>
  </si>
  <si>
    <t>%</t>
  </si>
  <si>
    <t>Budget</t>
    <phoneticPr fontId="0" type="noConversion"/>
  </si>
  <si>
    <t>Budget</t>
    <phoneticPr fontId="17" type="noConversion"/>
  </si>
  <si>
    <t>Actual</t>
    <phoneticPr fontId="17" type="noConversion"/>
  </si>
  <si>
    <t>OPERATING INCOME</t>
    <phoneticPr fontId="17" type="noConversion"/>
  </si>
  <si>
    <t>Tithes and Offerings</t>
  </si>
  <si>
    <t>Tithe and Offerings</t>
  </si>
  <si>
    <t>Anaheim North</t>
  </si>
  <si>
    <t>%</t>
    <phoneticPr fontId="17" type="noConversion"/>
  </si>
  <si>
    <t>Anaheim - English</t>
    <phoneticPr fontId="11" type="noConversion"/>
  </si>
  <si>
    <t>Anaheim - Downtown</t>
  </si>
  <si>
    <t>Anaheim - English Downtown</t>
  </si>
  <si>
    <t xml:space="preserve">Lake Elsinore </t>
  </si>
  <si>
    <t xml:space="preserve">Kalamazoo </t>
    <phoneticPr fontId="11" type="noConversion"/>
  </si>
  <si>
    <t>Kalamazoo South</t>
  </si>
  <si>
    <t>Seal Beach - English</t>
    <phoneticPr fontId="11" type="noConversion"/>
  </si>
  <si>
    <t xml:space="preserve">Battle Creek </t>
  </si>
  <si>
    <t>Other Titheable Income</t>
    <phoneticPr fontId="11" type="noConversion"/>
  </si>
  <si>
    <t>n/a</t>
  </si>
  <si>
    <t>Total Tithes &amp; Offering Income</t>
  </si>
  <si>
    <t>Total Tithe &amp; Offering Income</t>
  </si>
  <si>
    <t>Total Income Centers</t>
    <phoneticPr fontId="11" type="noConversion"/>
  </si>
  <si>
    <t>TOTAL INCOME</t>
  </si>
  <si>
    <t>OPERATING EXPENSES</t>
  </si>
  <si>
    <t>Extension Tithes</t>
  </si>
  <si>
    <t>Facility Leases</t>
  </si>
  <si>
    <t>Personnel Expenses</t>
  </si>
  <si>
    <t>General &amp; Administrative</t>
  </si>
  <si>
    <t>Holidays, Events, &amp; Projects</t>
  </si>
  <si>
    <t>Operation Solid Lives</t>
  </si>
  <si>
    <t>Campus Specific Ministries</t>
  </si>
  <si>
    <t>Unbudgeted Items</t>
  </si>
  <si>
    <t>TOTAL OPERATING EXPENSES</t>
  </si>
  <si>
    <t>GENERAL FUND NET GAIN/(LOSS)</t>
  </si>
  <si>
    <t>NET INCREASE/(LOSS)</t>
  </si>
  <si>
    <t>NET RESTRICTED FUND ACTIVITY</t>
  </si>
  <si>
    <t>Flow-Thru Fund</t>
  </si>
  <si>
    <t>Internship Fund</t>
  </si>
  <si>
    <t>Benevolence Fund</t>
  </si>
  <si>
    <t>Building Fund - Anaheim</t>
  </si>
  <si>
    <t>Building Fund - Kalamazoo S</t>
  </si>
  <si>
    <t>Mission Fund</t>
  </si>
  <si>
    <t>Children's Fund</t>
  </si>
  <si>
    <t>Music Ministries Fund</t>
  </si>
  <si>
    <t>Women's Center Fund</t>
  </si>
  <si>
    <t>RCA School Fund</t>
  </si>
  <si>
    <t>TOTAL FUND ACTIVITY</t>
  </si>
  <si>
    <t>NET INCREASE/(DECREASE) IN ASSETS</t>
  </si>
  <si>
    <t>Seal Beach</t>
  </si>
  <si>
    <t>January</t>
  </si>
  <si>
    <t>For the Month ended January 31, 2013</t>
  </si>
  <si>
    <t>Budget vs. Actual Report (Final)</t>
  </si>
  <si>
    <t>For the 9 Months Ended September 30, 2011</t>
  </si>
  <si>
    <t>For the 2 Months Ended February 29, 2012</t>
    <phoneticPr fontId="17" type="noConversion"/>
  </si>
  <si>
    <t>ASSETS</t>
  </si>
  <si>
    <t>CURRENT ASSETS</t>
    <phoneticPr fontId="0" type="noConversion"/>
  </si>
  <si>
    <t>PRIOR MONTH</t>
  </si>
  <si>
    <t>Cash Assets</t>
  </si>
  <si>
    <t>Bank Accounts (CCCU)</t>
    <phoneticPr fontId="0" type="noConversion"/>
  </si>
  <si>
    <t>Primary CHECKING</t>
  </si>
  <si>
    <t>Resource Center Acct.</t>
    <phoneticPr fontId="0" type="noConversion"/>
  </si>
  <si>
    <t>Kalamazoo Deposit Acct.</t>
  </si>
  <si>
    <t>Money Market Acct. - General Reserves</t>
    <phoneticPr fontId="0" type="noConversion"/>
  </si>
  <si>
    <t>RMI - Rock Ministry Institute Acct.</t>
    <phoneticPr fontId="0" type="noConversion"/>
  </si>
  <si>
    <t>TV - Solid Life Ministry Account</t>
  </si>
  <si>
    <t>The Israel Impact Acct.</t>
    <phoneticPr fontId="0" type="noConversion"/>
  </si>
  <si>
    <t>OSL Partnership Acct.</t>
    <phoneticPr fontId="0" type="noConversion"/>
  </si>
  <si>
    <t>Seal Beach Deposit Acct.</t>
    <phoneticPr fontId="0" type="noConversion"/>
  </si>
  <si>
    <t>Corona Deposit Acct.</t>
    <phoneticPr fontId="0" type="noConversion"/>
  </si>
  <si>
    <t>Rock Christian Academy (RCA) Acct.</t>
  </si>
  <si>
    <t>Battle Creek Acct</t>
  </si>
  <si>
    <t>Total Bank Accounts</t>
  </si>
  <si>
    <t>Cash on Hand</t>
  </si>
  <si>
    <t>Cash Acount - Anaheim Petty Cash</t>
    <phoneticPr fontId="0" type="noConversion"/>
  </si>
  <si>
    <t>Cash Account - Kalamazoo Petty Cash</t>
  </si>
  <si>
    <t>Total Cash Assets</t>
  </si>
  <si>
    <t>Non Cash Assets</t>
  </si>
  <si>
    <t>Accounts Receivable</t>
  </si>
  <si>
    <t>Accounts Receivable - OSL Partnerships</t>
  </si>
  <si>
    <t>TOTAL CURRENT ASSETS</t>
  </si>
  <si>
    <t>LIABILITIES &amp; EQUITY</t>
  </si>
  <si>
    <t>CURRENT LIABILITIES</t>
    <phoneticPr fontId="0" type="noConversion"/>
  </si>
  <si>
    <t>Building Fund A/P</t>
  </si>
  <si>
    <t>Accounts Payable</t>
    <phoneticPr fontId="0" type="noConversion"/>
  </si>
  <si>
    <t>Credit Card Accounts</t>
    <phoneticPr fontId="0" type="noConversion"/>
  </si>
  <si>
    <t>American Express</t>
  </si>
  <si>
    <t>Costco</t>
    <phoneticPr fontId="0" type="noConversion"/>
  </si>
  <si>
    <t>Target</t>
    <phoneticPr fontId="0" type="noConversion"/>
  </si>
  <si>
    <t>Ralphs/Food 4 Less</t>
  </si>
  <si>
    <t>Home Depot</t>
    <phoneticPr fontId="0" type="noConversion"/>
  </si>
  <si>
    <t>Lowe's</t>
    <phoneticPr fontId="0" type="noConversion"/>
  </si>
  <si>
    <t>Cintas</t>
    <phoneticPr fontId="0" type="noConversion"/>
  </si>
  <si>
    <t>Office Depot (Kazoo)</t>
    <phoneticPr fontId="0" type="noConversion"/>
  </si>
  <si>
    <t>Office Depot (Bus.)</t>
    <phoneticPr fontId="0" type="noConversion"/>
  </si>
  <si>
    <t>FedEx Office (store)</t>
    <phoneticPr fontId="0" type="noConversion"/>
  </si>
  <si>
    <t>Sam's Club</t>
    <phoneticPr fontId="0" type="noConversion"/>
  </si>
  <si>
    <t>Smart &amp; Final</t>
  </si>
  <si>
    <t>TOTAL CURRENT LIABILITIES</t>
  </si>
  <si>
    <t>Net Current Assets (Equity)  as of 12/31/2012</t>
  </si>
  <si>
    <t>Net Change in assets from operations - Year-to-Date</t>
  </si>
  <si>
    <t>Net Current Assets (Equity) as of 01/31/2013</t>
  </si>
  <si>
    <t>TOTAL LIABILITIES &amp; NET CURRENT ASSETS</t>
  </si>
  <si>
    <r>
      <t xml:space="preserve">Fund Dispostion of Current Assets                  </t>
    </r>
    <r>
      <rPr>
        <b/>
        <i/>
        <sz val="10"/>
        <color indexed="8"/>
        <rFont val="Arial"/>
        <family val="2"/>
      </rPr>
      <t>Balance as of:</t>
    </r>
  </si>
  <si>
    <t>YTD Activity</t>
  </si>
  <si>
    <t>Balance at 12/31/12</t>
  </si>
  <si>
    <t>General Fund + Reserve</t>
  </si>
  <si>
    <t>(includes TV now</t>
  </si>
  <si>
    <t>Missions Fund</t>
  </si>
  <si>
    <t>Building Fund - Kalamazoo</t>
  </si>
  <si>
    <t>Children's Ministry Fund</t>
  </si>
  <si>
    <t>Womens' Center Fund</t>
  </si>
  <si>
    <t>RCA School Fund</t>
    <phoneticPr fontId="0" type="noConversion"/>
  </si>
  <si>
    <t>NET BALANCE</t>
    <phoneticPr fontId="0" type="noConversion"/>
  </si>
  <si>
    <t>Note:  TV &amp; Media Ministries Fund is now part of General Fund</t>
  </si>
  <si>
    <t>.</t>
  </si>
  <si>
    <t>FINAL</t>
  </si>
  <si>
    <t>Budget vs. Actual Report (FINAL)</t>
  </si>
  <si>
    <t>For the 2 Months Ended February 29, 2012</t>
    <phoneticPr fontId="17" type="noConversion"/>
  </si>
  <si>
    <t>CURRENT ASSETS</t>
    <phoneticPr fontId="0" type="noConversion"/>
  </si>
  <si>
    <t>Resource Center Acct.</t>
    <phoneticPr fontId="0" type="noConversion"/>
  </si>
  <si>
    <t>Money Market Acct. - General Reserves</t>
    <phoneticPr fontId="0" type="noConversion"/>
  </si>
  <si>
    <t>RMI - Rock Ministry Institute Acct.</t>
    <phoneticPr fontId="0" type="noConversion"/>
  </si>
  <si>
    <t>The Israel Impact Acct.</t>
    <phoneticPr fontId="0" type="noConversion"/>
  </si>
  <si>
    <t>Corona Deposit Acct.</t>
    <phoneticPr fontId="0" type="noConversion"/>
  </si>
  <si>
    <t>Cash Acount - Anaheim Petty Cash/Drawers/Tills</t>
  </si>
  <si>
    <t>CURRENT LIABILITIES</t>
    <phoneticPr fontId="0" type="noConversion"/>
  </si>
  <si>
    <t>Credit Card Accounts</t>
    <phoneticPr fontId="0" type="noConversion"/>
  </si>
  <si>
    <t>Office Depot (Bus.)</t>
    <phoneticPr fontId="0" type="noConversion"/>
  </si>
  <si>
    <t>FedEx Office (store)</t>
    <phoneticPr fontId="0" type="noConversion"/>
  </si>
  <si>
    <t>Sam's Club</t>
    <phoneticPr fontId="0" type="noConversion"/>
  </si>
  <si>
    <t>Net Current Assets (Equity) as of 02/28/2013</t>
  </si>
  <si>
    <t>RCA School Fund</t>
    <phoneticPr fontId="0" type="noConversion"/>
  </si>
  <si>
    <t>NET BALANCE</t>
    <phoneticPr fontId="0" type="noConversion"/>
  </si>
  <si>
    <t>Exhibit C</t>
  </si>
  <si>
    <t>Jan</t>
  </si>
  <si>
    <t>Feb</t>
  </si>
  <si>
    <t>Mar</t>
  </si>
  <si>
    <t>April</t>
  </si>
  <si>
    <t>May</t>
  </si>
  <si>
    <t>Jun</t>
  </si>
  <si>
    <t>Jul</t>
  </si>
  <si>
    <t>Aug</t>
  </si>
  <si>
    <t>Sept</t>
  </si>
  <si>
    <t>Oct</t>
  </si>
  <si>
    <t>Nov</t>
  </si>
  <si>
    <t>Dec</t>
  </si>
  <si>
    <t>Total</t>
  </si>
  <si>
    <t>TOTAL OPERATING INCOME</t>
  </si>
  <si>
    <t>Fixed Expenses</t>
  </si>
  <si>
    <t>Total Fixed Expenses</t>
  </si>
  <si>
    <t>Variable Expenses</t>
  </si>
  <si>
    <t>Total Variable expenses</t>
  </si>
  <si>
    <t>Utilities</t>
  </si>
  <si>
    <t>Repairs and Maintenance</t>
  </si>
  <si>
    <t>Property Taxes</t>
  </si>
  <si>
    <t>General Fund:Church Operating Activity</t>
  </si>
  <si>
    <t>4. Tithes and Offering Income</t>
  </si>
  <si>
    <t>5. Other General Fund Income</t>
  </si>
  <si>
    <t>Event Registration Income</t>
  </si>
  <si>
    <t>Interest Income</t>
  </si>
  <si>
    <t>Other unrestricted income</t>
  </si>
  <si>
    <t>5. Total Other General Fund Income</t>
  </si>
  <si>
    <t>6. Extension Tithe Expense</t>
  </si>
  <si>
    <t>7. Personnel Expense</t>
  </si>
  <si>
    <t>Compensation: Salary, Housing, Hourly wages etc</t>
  </si>
  <si>
    <t>Retirement - Employer contirbution</t>
  </si>
  <si>
    <t>Employer payroll taxes</t>
  </si>
  <si>
    <t xml:space="preserve">Health insurance </t>
  </si>
  <si>
    <t>Payroll service charges</t>
  </si>
  <si>
    <t>8. Contract Labor Expense (1099)</t>
  </si>
  <si>
    <t>7. Total Personnel Expense</t>
  </si>
  <si>
    <t>9. Facility Loan Payment</t>
  </si>
  <si>
    <t>10. Facility Lease Payment</t>
  </si>
  <si>
    <t xml:space="preserve">11. Facility Overhead Expenses </t>
  </si>
  <si>
    <t>11. Total Facility Overhead Expenses</t>
  </si>
  <si>
    <t>Décor</t>
  </si>
  <si>
    <t>Equipment and Furnishings</t>
  </si>
  <si>
    <t>Janitorial</t>
  </si>
  <si>
    <t>Leased Equipment</t>
  </si>
  <si>
    <t>Property &amp; Liability Insurance</t>
  </si>
  <si>
    <t>Supplies</t>
  </si>
  <si>
    <t>Events</t>
  </si>
  <si>
    <t>Postage</t>
  </si>
  <si>
    <t>Office Supplies</t>
  </si>
  <si>
    <t>Promotion</t>
  </si>
  <si>
    <t>Ministry Departments</t>
  </si>
  <si>
    <t>12. Unrestricted Missions</t>
  </si>
  <si>
    <r>
      <t>13. Ministry Expenses</t>
    </r>
    <r>
      <rPr>
        <b/>
        <vertAlign val="superscript"/>
        <sz val="11"/>
        <color theme="1"/>
        <rFont val="Century Gothic"/>
      </rPr>
      <t xml:space="preserve"> [Add departments below]</t>
    </r>
  </si>
  <si>
    <t>14. Administration</t>
  </si>
  <si>
    <t>Other</t>
  </si>
  <si>
    <t>Other Funds:Restricted Activity</t>
  </si>
  <si>
    <t>1. Donor Restricted Offerings</t>
  </si>
  <si>
    <t>Restricted Offerings</t>
  </si>
  <si>
    <t>Grant Income</t>
  </si>
  <si>
    <t>Fundraising Income</t>
  </si>
  <si>
    <t>1. Total Donor Restricted Offerings</t>
  </si>
  <si>
    <t>Disaster Relief</t>
  </si>
  <si>
    <t>FMI General Fund</t>
  </si>
  <si>
    <t>FMI Missionary Projects</t>
  </si>
  <si>
    <t>Missions Trip Expenses</t>
  </si>
  <si>
    <t>Non-Foursquare Missions</t>
  </si>
  <si>
    <t>2. Donor Restricted Expense - Missions</t>
  </si>
  <si>
    <t>2. Total Donor Restricted Expense - Missions</t>
  </si>
  <si>
    <t>Building Fund</t>
  </si>
  <si>
    <t>3. Donor Restricted Expense -Other</t>
  </si>
  <si>
    <t>32. Total Donor Restricted Expense - Other</t>
  </si>
  <si>
    <t>New construction</t>
  </si>
  <si>
    <t>Renovation or Remodel</t>
  </si>
  <si>
    <t>Planning, permits and fees</t>
  </si>
  <si>
    <t>MISSIONS FUND NET GAIN/(LOSS)</t>
  </si>
  <si>
    <t>BUILDING FUND NET GAIN/(LOSS)</t>
  </si>
  <si>
    <t>To add more special purpose funds, just copy and paste lines 16 - 29 into the rows below</t>
  </si>
  <si>
    <t>Summary Data from Restricted Funds page</t>
  </si>
  <si>
    <t>as of 12/31/XX (prior year)</t>
  </si>
  <si>
    <t>Rolling General Fund Balance</t>
  </si>
  <si>
    <t xml:space="preserve"> NET GAIN/(LOSS) IN DONOR RESTRICTED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</si>
</sst>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_(&quot;$&quot;* #,##0_);_(&quot;$&quot;* \(#,##0\);_(&quot;$&quot;* &quot;-&quot;??_);_(@_)"/>
    <numFmt numFmtId="169" formatCode="mmmm\ d\,\ yyyy"/>
    <numFmt numFmtId="170" formatCode="mm/dd/yy"/>
    <numFmt numFmtId="171" formatCode="#,##0;[Red]#,##0"/>
  </numFmts>
  <fonts count="81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12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sz val="12"/>
      <name val="Century Gothic"/>
      <family val="2"/>
    </font>
    <font>
      <b/>
      <sz val="12"/>
      <color indexed="8"/>
      <name val="Century Gothic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sz val="6"/>
      <name val="Century Gothic"/>
      <family val="2"/>
    </font>
    <font>
      <sz val="12"/>
      <color indexed="8"/>
      <name val="Century Gothic"/>
      <family val="2"/>
    </font>
    <font>
      <sz val="12"/>
      <color indexed="12"/>
      <name val="Century Gothic"/>
      <family val="2"/>
    </font>
    <font>
      <sz val="12"/>
      <color rgb="FFFF0000"/>
      <name val="Century Gothic"/>
      <family val="2"/>
    </font>
    <font>
      <sz val="6"/>
      <color theme="1"/>
      <name val="Century Gothic"/>
      <family val="2"/>
    </font>
    <font>
      <b/>
      <sz val="12"/>
      <color theme="1"/>
      <name val="Century Gothic"/>
      <family val="2"/>
    </font>
    <font>
      <sz val="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6"/>
      <color theme="1"/>
      <name val="Century Gothic"/>
      <family val="2"/>
    </font>
    <font>
      <b/>
      <i/>
      <sz val="12"/>
      <color theme="1"/>
      <name val="Century Gothic"/>
      <family val="2"/>
    </font>
    <font>
      <sz val="10"/>
      <name val="Century Gothic"/>
      <family val="2"/>
    </font>
    <font>
      <sz val="11"/>
      <color indexed="12"/>
      <name val="Century Gothic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b/>
      <i/>
      <sz val="10"/>
      <color indexed="8"/>
      <name val="Arial"/>
      <family val="2"/>
    </font>
    <font>
      <i/>
      <sz val="12"/>
      <name val="Arial"/>
      <family val="2"/>
    </font>
    <font>
      <b/>
      <i/>
      <sz val="12"/>
      <color indexed="8"/>
      <name val="Arial"/>
      <family val="2"/>
    </font>
    <font>
      <i/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Arial"/>
    </font>
    <font>
      <sz val="11"/>
      <name val="Century Gothic"/>
      <family val="2"/>
    </font>
    <font>
      <b/>
      <sz val="11"/>
      <color indexed="8"/>
      <name val="Century Gothic"/>
      <family val="2"/>
    </font>
    <font>
      <sz val="11"/>
      <color theme="1"/>
      <name val="Century Gothic"/>
      <family val="2"/>
    </font>
    <font>
      <sz val="11"/>
      <name val="Arial"/>
    </font>
    <font>
      <b/>
      <sz val="11"/>
      <name val="Century Gothic"/>
      <family val="2"/>
    </font>
    <font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11"/>
      <color rgb="FF0000FF"/>
      <name val="Century Gothic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1"/>
      <color rgb="FF0000FF"/>
      <name val="Arial"/>
    </font>
    <font>
      <b/>
      <i/>
      <sz val="9"/>
      <color indexed="8"/>
      <name val="Century Gothic"/>
    </font>
    <font>
      <b/>
      <sz val="11"/>
      <color rgb="FF0000FF"/>
      <name val="Century Gothic"/>
      <family val="2"/>
    </font>
    <font>
      <b/>
      <vertAlign val="superscript"/>
      <sz val="11"/>
      <color theme="1"/>
      <name val="Century Gothic"/>
    </font>
    <font>
      <b/>
      <sz val="10"/>
      <color rgb="FFFF0000"/>
      <name val="Arial"/>
    </font>
    <font>
      <sz val="9"/>
      <color indexed="81"/>
      <name val="Arial"/>
    </font>
    <font>
      <b/>
      <sz val="9"/>
      <color indexed="81"/>
      <name val="Arial"/>
    </font>
    <font>
      <b/>
      <i/>
      <sz val="10"/>
      <color rgb="FF0000FF"/>
      <name val="Arial"/>
    </font>
    <font>
      <b/>
      <i/>
      <sz val="11"/>
      <color theme="1"/>
      <name val="Century Gothic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8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4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3" applyNumberFormat="0" applyAlignment="0" applyProtection="0"/>
    <xf numFmtId="0" fontId="12" fillId="17" borderId="4" applyNumberFormat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3" applyNumberFormat="0" applyAlignment="0" applyProtection="0"/>
    <xf numFmtId="0" fontId="19" fillId="0" borderId="8" applyNumberFormat="0" applyFill="0" applyAlignment="0" applyProtection="0"/>
    <xf numFmtId="0" fontId="20" fillId="8" borderId="0" applyNumberFormat="0" applyBorder="0" applyAlignment="0" applyProtection="0"/>
    <xf numFmtId="0" fontId="2" fillId="5" borderId="9" applyNumberFormat="0" applyFont="0" applyAlignment="0" applyProtection="0"/>
    <xf numFmtId="0" fontId="21" fillId="16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9" fillId="0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5" fontId="71" fillId="0" borderId="0" applyFont="0" applyFill="0" applyBorder="0" applyAlignment="0" applyProtection="0"/>
    <xf numFmtId="0" fontId="71" fillId="0" borderId="0"/>
    <xf numFmtId="166" fontId="7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69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9" fontId="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" fillId="0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43" fontId="69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 applyFill="1"/>
    <xf numFmtId="0" fontId="0" fillId="0" borderId="0" xfId="0" applyFill="1" applyBorder="1"/>
    <xf numFmtId="0" fontId="26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27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38" fontId="0" fillId="0" borderId="0" xfId="0" applyNumberFormat="1" applyFill="1"/>
    <xf numFmtId="0" fontId="29" fillId="0" borderId="0" xfId="0" applyFont="1" applyFill="1"/>
    <xf numFmtId="39" fontId="4" fillId="0" borderId="0" xfId="0" applyNumberFormat="1" applyFont="1" applyFill="1" applyBorder="1" applyAlignment="1">
      <alignment horizontal="center"/>
    </xf>
    <xf numFmtId="0" fontId="30" fillId="0" borderId="0" xfId="0" applyFont="1" applyFill="1" applyAlignment="1">
      <alignment horizontal="right"/>
    </xf>
    <xf numFmtId="49" fontId="31" fillId="0" borderId="0" xfId="0" applyNumberFormat="1" applyFont="1" applyFill="1"/>
    <xf numFmtId="0" fontId="32" fillId="0" borderId="0" xfId="0" applyFont="1" applyFill="1" applyAlignment="1">
      <alignment horizontal="center"/>
    </xf>
    <xf numFmtId="38" fontId="31" fillId="0" borderId="13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38" fontId="33" fillId="0" borderId="13" xfId="0" applyNumberFormat="1" applyFont="1" applyFill="1" applyBorder="1" applyAlignment="1">
      <alignment horizontal="center"/>
    </xf>
    <xf numFmtId="39" fontId="31" fillId="0" borderId="0" xfId="0" applyNumberFormat="1" applyFont="1" applyFill="1" applyBorder="1" applyAlignment="1">
      <alignment horizontal="center"/>
    </xf>
    <xf numFmtId="39" fontId="31" fillId="0" borderId="13" xfId="0" applyNumberFormat="1" applyFont="1" applyFill="1" applyBorder="1" applyAlignment="1">
      <alignment horizontal="center"/>
    </xf>
    <xf numFmtId="0" fontId="34" fillId="0" borderId="0" xfId="0" applyFont="1" applyFill="1" applyAlignment="1">
      <alignment horizontal="right"/>
    </xf>
    <xf numFmtId="49" fontId="31" fillId="0" borderId="0" xfId="0" applyNumberFormat="1" applyFont="1" applyFill="1" applyAlignment="1"/>
    <xf numFmtId="0" fontId="32" fillId="0" borderId="0" xfId="0" applyFont="1" applyFill="1"/>
    <xf numFmtId="39" fontId="31" fillId="0" borderId="0" xfId="0" applyNumberFormat="1" applyFont="1" applyFill="1" applyAlignment="1">
      <alignment horizontal="center"/>
    </xf>
    <xf numFmtId="38" fontId="31" fillId="0" borderId="0" xfId="0" applyNumberFormat="1" applyFont="1" applyFill="1" applyBorder="1" applyAlignment="1">
      <alignment horizontal="center"/>
    </xf>
    <xf numFmtId="39" fontId="33" fillId="0" borderId="0" xfId="0" applyNumberFormat="1" applyFont="1" applyFill="1" applyBorder="1" applyAlignment="1">
      <alignment horizontal="center"/>
    </xf>
    <xf numFmtId="37" fontId="33" fillId="0" borderId="0" xfId="0" applyNumberFormat="1" applyFont="1" applyFill="1" applyAlignment="1">
      <alignment horizontal="center"/>
    </xf>
    <xf numFmtId="0" fontId="32" fillId="0" borderId="0" xfId="0" applyFont="1" applyFill="1" applyBorder="1"/>
    <xf numFmtId="38" fontId="35" fillId="0" borderId="0" xfId="0" applyNumberFormat="1" applyFont="1" applyFill="1" applyBorder="1"/>
    <xf numFmtId="37" fontId="32" fillId="0" borderId="0" xfId="0" applyNumberFormat="1" applyFont="1" applyFill="1" applyBorder="1"/>
    <xf numFmtId="39" fontId="35" fillId="0" borderId="0" xfId="0" applyNumberFormat="1" applyFont="1" applyFill="1" applyBorder="1"/>
    <xf numFmtId="37" fontId="30" fillId="0" borderId="0" xfId="0" applyNumberFormat="1" applyFont="1" applyFill="1" applyBorder="1"/>
    <xf numFmtId="167" fontId="32" fillId="0" borderId="0" xfId="28" applyNumberFormat="1" applyFont="1" applyFill="1" applyBorder="1"/>
    <xf numFmtId="168" fontId="31" fillId="0" borderId="0" xfId="29" applyNumberFormat="1" applyFont="1" applyFill="1"/>
    <xf numFmtId="49" fontId="35" fillId="0" borderId="0" xfId="0" applyNumberFormat="1" applyFont="1" applyFill="1"/>
    <xf numFmtId="38" fontId="36" fillId="0" borderId="0" xfId="29" applyNumberFormat="1" applyFont="1" applyFill="1"/>
    <xf numFmtId="38" fontId="36" fillId="0" borderId="0" xfId="29" applyNumberFormat="1" applyFont="1" applyFill="1" applyBorder="1"/>
    <xf numFmtId="38" fontId="32" fillId="0" borderId="0" xfId="29" applyNumberFormat="1" applyFont="1" applyFill="1" applyBorder="1"/>
    <xf numFmtId="38" fontId="35" fillId="0" borderId="0" xfId="29" applyNumberFormat="1" applyFont="1" applyFill="1"/>
    <xf numFmtId="37" fontId="35" fillId="0" borderId="0" xfId="28" applyNumberFormat="1" applyFont="1" applyFill="1" applyBorder="1"/>
    <xf numFmtId="167" fontId="35" fillId="0" borderId="0" xfId="28" applyNumberFormat="1" applyFont="1" applyFill="1" applyBorder="1" applyAlignment="1">
      <alignment horizontal="center"/>
    </xf>
    <xf numFmtId="168" fontId="30" fillId="0" borderId="0" xfId="29" applyNumberFormat="1" applyFont="1" applyFill="1" applyBorder="1" applyAlignment="1">
      <alignment horizontal="center" vertical="center" textRotation="90"/>
    </xf>
    <xf numFmtId="168" fontId="35" fillId="0" borderId="0" xfId="29" applyNumberFormat="1" applyFont="1" applyFill="1"/>
    <xf numFmtId="168" fontId="32" fillId="0" borderId="0" xfId="29" applyNumberFormat="1" applyFont="1" applyFill="1" applyBorder="1"/>
    <xf numFmtId="168" fontId="32" fillId="0" borderId="0" xfId="0" applyNumberFormat="1" applyFont="1" applyFill="1"/>
    <xf numFmtId="165" fontId="31" fillId="0" borderId="0" xfId="29" applyFont="1" applyFill="1"/>
    <xf numFmtId="38" fontId="36" fillId="0" borderId="0" xfId="28" applyNumberFormat="1" applyFont="1" applyFill="1" applyBorder="1"/>
    <xf numFmtId="38" fontId="30" fillId="0" borderId="0" xfId="28" applyNumberFormat="1" applyFont="1" applyFill="1" applyBorder="1"/>
    <xf numFmtId="0" fontId="32" fillId="0" borderId="0" xfId="0" applyFont="1" applyFill="1" applyBorder="1" applyAlignment="1">
      <alignment horizontal="center" vertical="center" textRotation="90"/>
    </xf>
    <xf numFmtId="167" fontId="30" fillId="0" borderId="0" xfId="28" applyNumberFormat="1" applyFont="1" applyFill="1" applyBorder="1"/>
    <xf numFmtId="38" fontId="35" fillId="0" borderId="0" xfId="28" applyNumberFormat="1" applyFont="1" applyFill="1" applyBorder="1"/>
    <xf numFmtId="167" fontId="35" fillId="0" borderId="0" xfId="28" applyNumberFormat="1" applyFont="1" applyFill="1" applyBorder="1"/>
    <xf numFmtId="38" fontId="36" fillId="0" borderId="1" xfId="28" applyNumberFormat="1" applyFont="1" applyFill="1" applyBorder="1"/>
    <xf numFmtId="38" fontId="30" fillId="0" borderId="1" xfId="28" applyNumberFormat="1" applyFont="1" applyFill="1" applyBorder="1"/>
    <xf numFmtId="167" fontId="30" fillId="0" borderId="1" xfId="28" applyNumberFormat="1" applyFont="1" applyFill="1" applyBorder="1"/>
    <xf numFmtId="37" fontId="37" fillId="0" borderId="0" xfId="0" applyNumberFormat="1" applyFont="1" applyAlignment="1">
      <alignment horizontal="right"/>
    </xf>
    <xf numFmtId="168" fontId="32" fillId="0" borderId="0" xfId="29" applyNumberFormat="1" applyFont="1" applyFill="1"/>
    <xf numFmtId="38" fontId="32" fillId="0" borderId="0" xfId="0" applyNumberFormat="1" applyFont="1" applyFill="1" applyBorder="1"/>
    <xf numFmtId="38" fontId="32" fillId="0" borderId="0" xfId="28" applyNumberFormat="1" applyFont="1" applyFill="1" applyBorder="1"/>
    <xf numFmtId="167" fontId="31" fillId="0" borderId="0" xfId="28" applyNumberFormat="1" applyFont="1" applyFill="1" applyBorder="1"/>
    <xf numFmtId="167" fontId="31" fillId="19" borderId="0" xfId="28" applyNumberFormat="1" applyFont="1" applyFill="1" applyBorder="1"/>
    <xf numFmtId="168" fontId="30" fillId="0" borderId="0" xfId="29" applyNumberFormat="1" applyFont="1" applyFill="1" applyBorder="1" applyAlignment="1"/>
    <xf numFmtId="168" fontId="36" fillId="0" borderId="0" xfId="29" applyNumberFormat="1" applyFont="1" applyFill="1" applyBorder="1"/>
    <xf numFmtId="167" fontId="35" fillId="0" borderId="1" xfId="28" applyNumberFormat="1" applyFont="1" applyFill="1" applyBorder="1"/>
    <xf numFmtId="167" fontId="35" fillId="19" borderId="0" xfId="28" applyNumberFormat="1" applyFont="1" applyFill="1" applyBorder="1"/>
    <xf numFmtId="37" fontId="35" fillId="0" borderId="0" xfId="0" applyNumberFormat="1" applyFont="1" applyFill="1" applyBorder="1"/>
    <xf numFmtId="38" fontId="35" fillId="0" borderId="15" xfId="28" applyNumberFormat="1" applyFont="1" applyFill="1" applyBorder="1"/>
    <xf numFmtId="167" fontId="35" fillId="0" borderId="15" xfId="28" applyNumberFormat="1" applyFont="1" applyFill="1" applyBorder="1"/>
    <xf numFmtId="168" fontId="31" fillId="0" borderId="0" xfId="29" applyNumberFormat="1" applyFont="1" applyFill="1" applyBorder="1" applyAlignment="1"/>
    <xf numFmtId="168" fontId="30" fillId="0" borderId="0" xfId="29" applyNumberFormat="1" applyFont="1" applyFill="1"/>
    <xf numFmtId="38" fontId="31" fillId="0" borderId="15" xfId="29" applyNumberFormat="1" applyFont="1" applyFill="1" applyBorder="1"/>
    <xf numFmtId="168" fontId="31" fillId="0" borderId="15" xfId="29" applyNumberFormat="1" applyFont="1" applyFill="1" applyBorder="1"/>
    <xf numFmtId="168" fontId="31" fillId="19" borderId="15" xfId="29" applyNumberFormat="1" applyFont="1" applyFill="1" applyBorder="1"/>
    <xf numFmtId="38" fontId="35" fillId="0" borderId="0" xfId="28" applyNumberFormat="1" applyFont="1" applyFill="1"/>
    <xf numFmtId="167" fontId="35" fillId="0" borderId="0" xfId="28" applyNumberFormat="1" applyFont="1" applyFill="1"/>
    <xf numFmtId="168" fontId="35" fillId="0" borderId="0" xfId="29" applyNumberFormat="1" applyFont="1" applyFill="1" applyBorder="1"/>
    <xf numFmtId="168" fontId="35" fillId="0" borderId="0" xfId="29" applyNumberFormat="1" applyFont="1" applyFill="1" applyBorder="1" applyAlignment="1">
      <alignment horizontal="center"/>
    </xf>
    <xf numFmtId="0" fontId="38" fillId="0" borderId="0" xfId="0" applyFont="1"/>
    <xf numFmtId="0" fontId="32" fillId="0" borderId="0" xfId="0" applyFont="1"/>
    <xf numFmtId="38" fontId="32" fillId="0" borderId="0" xfId="0" applyNumberFormat="1" applyFont="1"/>
    <xf numFmtId="0" fontId="39" fillId="0" borderId="0" xfId="0" applyFont="1"/>
    <xf numFmtId="38" fontId="39" fillId="0" borderId="0" xfId="0" applyNumberFormat="1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38" fontId="39" fillId="0" borderId="16" xfId="0" applyNumberFormat="1" applyFont="1" applyBorder="1"/>
    <xf numFmtId="38" fontId="30" fillId="0" borderId="16" xfId="28" applyNumberFormat="1" applyFont="1" applyFill="1" applyBorder="1"/>
    <xf numFmtId="38" fontId="32" fillId="0" borderId="1" xfId="0" applyNumberFormat="1" applyFont="1" applyBorder="1"/>
    <xf numFmtId="0" fontId="43" fillId="0" borderId="0" xfId="0" applyFont="1"/>
    <xf numFmtId="0" fontId="26" fillId="0" borderId="0" xfId="0" applyFont="1"/>
    <xf numFmtId="0" fontId="44" fillId="0" borderId="0" xfId="0" applyFont="1"/>
    <xf numFmtId="164" fontId="45" fillId="0" borderId="0" xfId="29" applyNumberFormat="1" applyFont="1" applyFill="1" applyBorder="1" applyAlignment="1" applyProtection="1">
      <alignment horizontal="center"/>
    </xf>
    <xf numFmtId="38" fontId="35" fillId="0" borderId="1" xfId="28" applyNumberFormat="1" applyFont="1" applyFill="1" applyBorder="1"/>
    <xf numFmtId="0" fontId="26" fillId="0" borderId="0" xfId="0" applyFont="1" applyAlignment="1" applyProtection="1">
      <alignment horizontal="right"/>
      <protection locked="0"/>
    </xf>
    <xf numFmtId="49" fontId="46" fillId="0" borderId="0" xfId="0" applyNumberFormat="1" applyFont="1" applyProtection="1">
      <protection locked="0"/>
    </xf>
    <xf numFmtId="49" fontId="47" fillId="0" borderId="0" xfId="0" applyNumberFormat="1" applyFont="1" applyBorder="1" applyAlignment="1" applyProtection="1">
      <alignment horizontal="centerContinuous"/>
      <protection locked="0"/>
    </xf>
    <xf numFmtId="0" fontId="47" fillId="0" borderId="0" xfId="0" applyFont="1" applyProtection="1">
      <protection locked="0"/>
    </xf>
    <xf numFmtId="49" fontId="46" fillId="0" borderId="0" xfId="0" applyNumberFormat="1" applyFont="1" applyAlignment="1" applyProtection="1">
      <alignment horizontal="center"/>
      <protection locked="0"/>
    </xf>
    <xf numFmtId="37" fontId="47" fillId="0" borderId="0" xfId="0" applyNumberFormat="1" applyFont="1" applyAlignment="1" applyProtection="1">
      <alignment horizontal="center"/>
      <protection locked="0"/>
    </xf>
    <xf numFmtId="49" fontId="47" fillId="0" borderId="0" xfId="0" applyNumberFormat="1" applyFont="1" applyBorder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47" fillId="0" borderId="0" xfId="0" applyFont="1" applyBorder="1" applyAlignment="1" applyProtection="1">
      <alignment horizontal="center"/>
      <protection locked="0"/>
    </xf>
    <xf numFmtId="0" fontId="47" fillId="0" borderId="0" xfId="0" applyFont="1" applyAlignment="1" applyProtection="1">
      <alignment horizontal="center"/>
      <protection locked="0"/>
    </xf>
    <xf numFmtId="37" fontId="46" fillId="0" borderId="0" xfId="0" applyNumberFormat="1" applyFont="1" applyAlignment="1" applyProtection="1">
      <alignment horizontal="center"/>
      <protection locked="0"/>
    </xf>
    <xf numFmtId="49" fontId="48" fillId="0" borderId="0" xfId="0" applyNumberFormat="1" applyFont="1" applyBorder="1" applyProtection="1">
      <protection locked="0"/>
    </xf>
    <xf numFmtId="0" fontId="47" fillId="0" borderId="0" xfId="0" applyFont="1" applyFill="1" applyBorder="1" applyProtection="1">
      <protection locked="0"/>
    </xf>
    <xf numFmtId="37" fontId="48" fillId="0" borderId="0" xfId="0" applyNumberFormat="1" applyFont="1" applyProtection="1">
      <protection locked="0"/>
    </xf>
    <xf numFmtId="169" fontId="49" fillId="0" borderId="17" xfId="0" applyNumberFormat="1" applyFont="1" applyBorder="1" applyAlignment="1" applyProtection="1">
      <alignment horizontal="center"/>
      <protection locked="0"/>
    </xf>
    <xf numFmtId="14" fontId="27" fillId="0" borderId="0" xfId="0" applyNumberFormat="1" applyFont="1" applyFill="1" applyBorder="1" applyProtection="1"/>
    <xf numFmtId="49" fontId="46" fillId="0" borderId="0" xfId="0" applyNumberFormat="1" applyFont="1" applyBorder="1" applyProtection="1">
      <protection locked="0"/>
    </xf>
    <xf numFmtId="169" fontId="49" fillId="0" borderId="0" xfId="0" applyNumberFormat="1" applyFont="1" applyBorder="1" applyAlignment="1" applyProtection="1">
      <alignment horizontal="center"/>
      <protection locked="0"/>
    </xf>
    <xf numFmtId="0" fontId="27" fillId="0" borderId="0" xfId="0" applyFont="1" applyBorder="1" applyProtection="1">
      <protection locked="0"/>
    </xf>
    <xf numFmtId="0" fontId="27" fillId="0" borderId="0" xfId="0" applyFont="1" applyFill="1" applyBorder="1" applyAlignment="1" applyProtection="1">
      <alignment horizontal="center"/>
      <protection locked="0"/>
    </xf>
    <xf numFmtId="168" fontId="27" fillId="0" borderId="0" xfId="0" applyNumberFormat="1" applyFont="1" applyFill="1" applyBorder="1" applyProtection="1">
      <protection locked="0"/>
    </xf>
    <xf numFmtId="166" fontId="27" fillId="0" borderId="0" xfId="28" applyFont="1" applyFill="1" applyBorder="1" applyProtection="1">
      <protection locked="0"/>
    </xf>
    <xf numFmtId="168" fontId="27" fillId="0" borderId="0" xfId="29" applyNumberFormat="1" applyFont="1" applyBorder="1" applyProtection="1">
      <protection locked="0"/>
    </xf>
    <xf numFmtId="0" fontId="46" fillId="0" borderId="0" xfId="0" applyNumberFormat="1" applyFont="1" applyProtection="1">
      <protection locked="0"/>
    </xf>
    <xf numFmtId="49" fontId="48" fillId="0" borderId="0" xfId="0" applyNumberFormat="1" applyFont="1" applyProtection="1">
      <protection locked="0"/>
    </xf>
    <xf numFmtId="168" fontId="51" fillId="0" borderId="0" xfId="29" applyNumberFormat="1" applyFont="1" applyFill="1" applyProtection="1">
      <protection locked="0"/>
    </xf>
    <xf numFmtId="167" fontId="47" fillId="0" borderId="0" xfId="28" applyNumberFormat="1" applyFont="1" applyFill="1" applyBorder="1" applyProtection="1"/>
    <xf numFmtId="0" fontId="46" fillId="0" borderId="0" xfId="0" applyNumberFormat="1" applyFont="1" applyBorder="1" applyProtection="1">
      <protection locked="0"/>
    </xf>
    <xf numFmtId="168" fontId="51" fillId="0" borderId="0" xfId="29" applyNumberFormat="1" applyFont="1" applyFill="1" applyBorder="1" applyProtection="1">
      <protection locked="0"/>
    </xf>
    <xf numFmtId="0" fontId="51" fillId="0" borderId="0" xfId="0" applyFont="1" applyFill="1" applyBorder="1" applyProtection="1">
      <protection locked="0"/>
    </xf>
    <xf numFmtId="49" fontId="48" fillId="0" borderId="0" xfId="0" applyNumberFormat="1" applyFont="1" applyFill="1" applyProtection="1">
      <protection locked="0"/>
    </xf>
    <xf numFmtId="167" fontId="51" fillId="0" borderId="0" xfId="28" applyNumberFormat="1" applyFont="1" applyFill="1" applyProtection="1">
      <protection locked="0"/>
    </xf>
    <xf numFmtId="39" fontId="48" fillId="0" borderId="0" xfId="0" applyNumberFormat="1" applyFont="1" applyBorder="1" applyProtection="1">
      <protection locked="0"/>
    </xf>
    <xf numFmtId="0" fontId="47" fillId="0" borderId="0" xfId="0" applyFont="1" applyBorder="1" applyProtection="1">
      <protection locked="0"/>
    </xf>
    <xf numFmtId="49" fontId="48" fillId="0" borderId="0" xfId="0" applyNumberFormat="1" applyFont="1" applyFill="1" applyBorder="1" applyProtection="1">
      <protection locked="0"/>
    </xf>
    <xf numFmtId="37" fontId="51" fillId="0" borderId="0" xfId="0" applyNumberFormat="1" applyFont="1" applyFill="1" applyBorder="1" applyProtection="1">
      <protection locked="0"/>
    </xf>
    <xf numFmtId="168" fontId="47" fillId="0" borderId="0" xfId="0" applyNumberFormat="1" applyFont="1" applyFill="1" applyBorder="1" applyProtection="1">
      <protection locked="0"/>
    </xf>
    <xf numFmtId="167" fontId="51" fillId="0" borderId="0" xfId="0" applyNumberFormat="1" applyFont="1" applyFill="1" applyBorder="1" applyProtection="1">
      <protection locked="0"/>
    </xf>
    <xf numFmtId="166" fontId="47" fillId="0" borderId="0" xfId="28" applyFont="1" applyFill="1" applyBorder="1" applyProtection="1">
      <protection locked="0"/>
    </xf>
    <xf numFmtId="167" fontId="51" fillId="0" borderId="0" xfId="28" applyNumberFormat="1" applyFont="1" applyFill="1" applyBorder="1" applyProtection="1">
      <protection locked="0"/>
    </xf>
    <xf numFmtId="167" fontId="51" fillId="0" borderId="1" xfId="28" applyNumberFormat="1" applyFont="1" applyFill="1" applyBorder="1" applyProtection="1">
      <protection locked="0"/>
    </xf>
    <xf numFmtId="168" fontId="47" fillId="0" borderId="0" xfId="29" applyNumberFormat="1" applyFont="1" applyFill="1" applyProtection="1">
      <protection locked="0"/>
    </xf>
    <xf numFmtId="168" fontId="47" fillId="0" borderId="0" xfId="29" applyNumberFormat="1" applyFont="1" applyFill="1" applyBorder="1" applyProtection="1">
      <protection locked="0"/>
    </xf>
    <xf numFmtId="37" fontId="47" fillId="0" borderId="0" xfId="0" applyNumberFormat="1" applyFont="1" applyFill="1" applyProtection="1">
      <protection locked="0"/>
    </xf>
    <xf numFmtId="37" fontId="47" fillId="0" borderId="0" xfId="0" applyNumberFormat="1" applyFont="1" applyFill="1" applyBorder="1" applyProtection="1">
      <protection locked="0"/>
    </xf>
    <xf numFmtId="0" fontId="47" fillId="0" borderId="0" xfId="0" applyNumberFormat="1" applyFont="1" applyBorder="1" applyProtection="1">
      <protection locked="0"/>
    </xf>
    <xf numFmtId="167" fontId="27" fillId="0" borderId="0" xfId="0" applyNumberFormat="1" applyFont="1" applyFill="1" applyBorder="1" applyAlignment="1" applyProtection="1">
      <alignment horizontal="center"/>
      <protection locked="0"/>
    </xf>
    <xf numFmtId="168" fontId="46" fillId="0" borderId="0" xfId="29" applyNumberFormat="1" applyFont="1" applyFill="1" applyBorder="1" applyProtection="1">
      <protection locked="0"/>
    </xf>
    <xf numFmtId="37" fontId="48" fillId="0" borderId="0" xfId="0" applyNumberFormat="1" applyFont="1" applyFill="1" applyProtection="1">
      <protection locked="0"/>
    </xf>
    <xf numFmtId="37" fontId="48" fillId="0" borderId="0" xfId="0" applyNumberFormat="1" applyFont="1" applyFill="1" applyBorder="1" applyProtection="1">
      <protection locked="0"/>
    </xf>
    <xf numFmtId="168" fontId="46" fillId="0" borderId="0" xfId="29" applyNumberFormat="1" applyFont="1" applyFill="1" applyProtection="1">
      <protection locked="0"/>
    </xf>
    <xf numFmtId="167" fontId="51" fillId="19" borderId="0" xfId="28" applyNumberFormat="1" applyFont="1" applyFill="1" applyProtection="1">
      <protection locked="0"/>
    </xf>
    <xf numFmtId="37" fontId="51" fillId="0" borderId="0" xfId="0" applyNumberFormat="1" applyFont="1" applyFill="1" applyProtection="1">
      <protection locked="0"/>
    </xf>
    <xf numFmtId="168" fontId="46" fillId="0" borderId="16" xfId="29" applyNumberFormat="1" applyFont="1" applyFill="1" applyBorder="1" applyProtection="1">
      <protection locked="0"/>
    </xf>
    <xf numFmtId="39" fontId="46" fillId="0" borderId="0" xfId="0" applyNumberFormat="1" applyFont="1" applyBorder="1" applyProtection="1">
      <protection locked="0"/>
    </xf>
    <xf numFmtId="0" fontId="46" fillId="0" borderId="0" xfId="0" applyFont="1" applyBorder="1" applyProtection="1">
      <protection locked="0"/>
    </xf>
    <xf numFmtId="0" fontId="46" fillId="0" borderId="0" xfId="0" applyFont="1" applyProtection="1">
      <protection locked="0"/>
    </xf>
    <xf numFmtId="39" fontId="46" fillId="0" borderId="0" xfId="0" applyNumberFormat="1" applyFont="1" applyFill="1" applyBorder="1" applyProtection="1">
      <protection locked="0"/>
    </xf>
    <xf numFmtId="166" fontId="46" fillId="0" borderId="0" xfId="28" applyFont="1" applyBorder="1" applyProtection="1">
      <protection locked="0"/>
    </xf>
    <xf numFmtId="168" fontId="46" fillId="0" borderId="18" xfId="29" applyNumberFormat="1" applyFont="1" applyFill="1" applyBorder="1" applyProtection="1">
      <protection locked="0"/>
    </xf>
    <xf numFmtId="166" fontId="47" fillId="0" borderId="0" xfId="28" applyFont="1" applyBorder="1" applyProtection="1">
      <protection locked="0"/>
    </xf>
    <xf numFmtId="37" fontId="48" fillId="0" borderId="0" xfId="0" applyNumberFormat="1" applyFont="1" applyBorder="1" applyProtection="1">
      <protection locked="0"/>
    </xf>
    <xf numFmtId="168" fontId="51" fillId="0" borderId="0" xfId="29" applyNumberFormat="1" applyFont="1" applyBorder="1" applyProtection="1">
      <protection locked="0"/>
    </xf>
    <xf numFmtId="168" fontId="51" fillId="0" borderId="0" xfId="29" applyNumberFormat="1" applyFont="1" applyFill="1" applyBorder="1" applyProtection="1"/>
    <xf numFmtId="167" fontId="51" fillId="0" borderId="0" xfId="28" applyNumberFormat="1" applyFont="1" applyBorder="1"/>
    <xf numFmtId="0" fontId="47" fillId="0" borderId="1" xfId="0" applyFont="1" applyBorder="1" applyProtection="1">
      <protection locked="0"/>
    </xf>
    <xf numFmtId="168" fontId="48" fillId="0" borderId="0" xfId="29" applyNumberFormat="1" applyFont="1" applyBorder="1" applyProtection="1">
      <protection locked="0"/>
    </xf>
    <xf numFmtId="167" fontId="47" fillId="0" borderId="0" xfId="28" applyNumberFormat="1" applyFont="1" applyFill="1" applyBorder="1" applyProtection="1">
      <protection locked="0"/>
    </xf>
    <xf numFmtId="167" fontId="47" fillId="0" borderId="0" xfId="28" applyNumberFormat="1" applyFont="1" applyProtection="1">
      <protection locked="0"/>
    </xf>
    <xf numFmtId="49" fontId="49" fillId="0" borderId="0" xfId="0" applyNumberFormat="1" applyFont="1" applyBorder="1" applyProtection="1">
      <protection locked="0"/>
    </xf>
    <xf numFmtId="0" fontId="49" fillId="0" borderId="0" xfId="0" applyNumberFormat="1" applyFont="1" applyProtection="1">
      <protection locked="0"/>
    </xf>
    <xf numFmtId="167" fontId="27" fillId="2" borderId="19" xfId="28" applyNumberFormat="1" applyFont="1" applyFill="1" applyBorder="1" applyAlignment="1">
      <alignment horizontal="left" indent="3"/>
    </xf>
    <xf numFmtId="168" fontId="27" fillId="0" borderId="20" xfId="29" applyNumberFormat="1" applyFont="1" applyBorder="1" applyProtection="1">
      <protection locked="0"/>
    </xf>
    <xf numFmtId="168" fontId="47" fillId="0" borderId="0" xfId="0" applyNumberFormat="1" applyFont="1" applyProtection="1">
      <protection locked="0"/>
    </xf>
    <xf numFmtId="167" fontId="47" fillId="0" borderId="0" xfId="0" applyNumberFormat="1" applyFont="1" applyFill="1" applyProtection="1">
      <protection locked="0"/>
    </xf>
    <xf numFmtId="170" fontId="46" fillId="2" borderId="24" xfId="0" applyNumberFormat="1" applyFont="1" applyFill="1" applyBorder="1" applyAlignment="1" applyProtection="1">
      <alignment horizontal="center"/>
      <protection locked="0"/>
    </xf>
    <xf numFmtId="39" fontId="46" fillId="0" borderId="0" xfId="0" applyNumberFormat="1" applyFont="1" applyFill="1" applyBorder="1" applyProtection="1">
      <protection locked="0"/>
    </xf>
    <xf numFmtId="0" fontId="27" fillId="20" borderId="1" xfId="0" applyFont="1" applyFill="1" applyBorder="1" applyAlignment="1" applyProtection="1">
      <alignment horizontal="center"/>
      <protection locked="0"/>
    </xf>
    <xf numFmtId="0" fontId="27" fillId="0" borderId="1" xfId="0" applyFont="1" applyFill="1" applyBorder="1" applyAlignment="1" applyProtection="1">
      <alignment horizontal="center"/>
      <protection locked="0"/>
    </xf>
    <xf numFmtId="49" fontId="46" fillId="2" borderId="25" xfId="0" applyNumberFormat="1" applyFont="1" applyFill="1" applyBorder="1" applyAlignment="1" applyProtection="1">
      <alignment horizontal="right"/>
      <protection locked="0"/>
    </xf>
    <xf numFmtId="49" fontId="48" fillId="2" borderId="0" xfId="0" applyNumberFormat="1" applyFont="1" applyFill="1" applyBorder="1" applyProtection="1">
      <protection locked="0"/>
    </xf>
    <xf numFmtId="167" fontId="48" fillId="2" borderId="26" xfId="28" applyNumberFormat="1" applyFont="1" applyFill="1" applyBorder="1" applyProtection="1">
      <protection locked="0"/>
    </xf>
    <xf numFmtId="39" fontId="48" fillId="0" borderId="0" xfId="0" applyNumberFormat="1" applyFont="1" applyFill="1" applyBorder="1" applyProtection="1">
      <protection locked="0"/>
    </xf>
    <xf numFmtId="167" fontId="47" fillId="20" borderId="0" xfId="28" applyNumberFormat="1" applyFont="1" applyFill="1" applyProtection="1">
      <protection locked="0"/>
    </xf>
    <xf numFmtId="167" fontId="53" fillId="0" borderId="0" xfId="28" applyNumberFormat="1" applyFont="1" applyFill="1" applyBorder="1" applyProtection="1"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14" fontId="27" fillId="0" borderId="0" xfId="0" applyNumberFormat="1" applyFont="1" applyFill="1" applyBorder="1" applyProtection="1">
      <protection locked="0"/>
    </xf>
    <xf numFmtId="49" fontId="46" fillId="2" borderId="25" xfId="0" applyNumberFormat="1" applyFont="1" applyFill="1" applyBorder="1" applyProtection="1">
      <protection locked="0"/>
    </xf>
    <xf numFmtId="49" fontId="48" fillId="2" borderId="1" xfId="0" applyNumberFormat="1" applyFont="1" applyFill="1" applyBorder="1" applyProtection="1">
      <protection locked="0"/>
    </xf>
    <xf numFmtId="49" fontId="48" fillId="2" borderId="2" xfId="0" applyNumberFormat="1" applyFont="1" applyFill="1" applyBorder="1" applyProtection="1">
      <protection locked="0"/>
    </xf>
    <xf numFmtId="167" fontId="48" fillId="2" borderId="27" xfId="28" applyNumberFormat="1" applyFont="1" applyFill="1" applyBorder="1" applyProtection="1">
      <protection locked="0"/>
    </xf>
    <xf numFmtId="167" fontId="53" fillId="0" borderId="0" xfId="0" applyNumberFormat="1" applyFont="1" applyFill="1" applyBorder="1" applyProtection="1">
      <protection locked="0"/>
    </xf>
    <xf numFmtId="168" fontId="46" fillId="2" borderId="28" xfId="29" applyNumberFormat="1" applyFont="1" applyFill="1" applyBorder="1" applyProtection="1">
      <protection locked="0"/>
    </xf>
    <xf numFmtId="168" fontId="46" fillId="2" borderId="15" xfId="29" applyNumberFormat="1" applyFont="1" applyFill="1" applyBorder="1" applyProtection="1">
      <protection locked="0"/>
    </xf>
    <xf numFmtId="168" fontId="54" fillId="2" borderId="15" xfId="29" applyNumberFormat="1" applyFont="1" applyFill="1" applyBorder="1" applyProtection="1">
      <protection locked="0"/>
    </xf>
    <xf numFmtId="168" fontId="54" fillId="2" borderId="15" xfId="29" applyNumberFormat="1" applyFont="1" applyFill="1" applyBorder="1" applyAlignment="1" applyProtection="1">
      <alignment horizontal="right"/>
      <protection locked="0"/>
    </xf>
    <xf numFmtId="168" fontId="46" fillId="2" borderId="29" xfId="29" applyNumberFormat="1" applyFont="1" applyFill="1" applyBorder="1" applyProtection="1">
      <protection locked="0"/>
    </xf>
    <xf numFmtId="168" fontId="48" fillId="0" borderId="0" xfId="29" applyNumberFormat="1" applyFont="1" applyFill="1" applyBorder="1" applyProtection="1">
      <protection locked="0"/>
    </xf>
    <xf numFmtId="168" fontId="46" fillId="20" borderId="30" xfId="29" applyNumberFormat="1" applyFont="1" applyFill="1" applyBorder="1" applyProtection="1">
      <protection locked="0"/>
    </xf>
    <xf numFmtId="168" fontId="54" fillId="0" borderId="30" xfId="29" applyNumberFormat="1" applyFont="1" applyFill="1" applyBorder="1" applyProtection="1">
      <protection locked="0"/>
    </xf>
    <xf numFmtId="167" fontId="47" fillId="0" borderId="0" xfId="0" applyNumberFormat="1" applyFont="1" applyFill="1" applyBorder="1" applyProtection="1">
      <protection locked="0"/>
    </xf>
    <xf numFmtId="0" fontId="55" fillId="0" borderId="0" xfId="0" applyFont="1" applyProtection="1">
      <protection locked="0"/>
    </xf>
    <xf numFmtId="0" fontId="50" fillId="0" borderId="0" xfId="0" applyFont="1" applyProtection="1">
      <protection locked="0"/>
    </xf>
    <xf numFmtId="0" fontId="47" fillId="0" borderId="0" xfId="0" applyFont="1" applyFill="1" applyProtection="1">
      <protection locked="0"/>
    </xf>
    <xf numFmtId="167" fontId="5" fillId="0" borderId="16" xfId="28" applyNumberFormat="1" applyFont="1" applyFill="1" applyBorder="1"/>
    <xf numFmtId="167" fontId="27" fillId="0" borderId="19" xfId="28" applyNumberFormat="1" applyFont="1" applyFill="1" applyBorder="1" applyAlignment="1">
      <alignment horizontal="left" indent="3"/>
    </xf>
    <xf numFmtId="37" fontId="33" fillId="0" borderId="0" xfId="0" applyNumberFormat="1" applyFont="1" applyBorder="1" applyAlignment="1" applyProtection="1">
      <alignment horizontal="centerContinuous"/>
      <protection locked="0"/>
    </xf>
    <xf numFmtId="0" fontId="0" fillId="0" borderId="0" xfId="0" applyFont="1"/>
    <xf numFmtId="38" fontId="33" fillId="21" borderId="13" xfId="0" applyNumberFormat="1" applyFont="1" applyFill="1" applyBorder="1" applyAlignment="1">
      <alignment horizontal="center"/>
    </xf>
    <xf numFmtId="49" fontId="62" fillId="0" borderId="0" xfId="0" applyNumberFormat="1" applyFont="1" applyFill="1" applyAlignment="1"/>
    <xf numFmtId="0" fontId="63" fillId="0" borderId="0" xfId="0" applyFont="1" applyFill="1"/>
    <xf numFmtId="49" fontId="62" fillId="0" borderId="0" xfId="0" applyNumberFormat="1" applyFont="1" applyFill="1"/>
    <xf numFmtId="0" fontId="64" fillId="0" borderId="0" xfId="0" applyFont="1"/>
    <xf numFmtId="38" fontId="65" fillId="21" borderId="0" xfId="0" applyNumberFormat="1" applyFont="1" applyFill="1" applyBorder="1" applyAlignment="1">
      <alignment horizontal="center"/>
    </xf>
    <xf numFmtId="38" fontId="61" fillId="21" borderId="0" xfId="0" applyNumberFormat="1" applyFont="1" applyFill="1" applyBorder="1"/>
    <xf numFmtId="168" fontId="62" fillId="0" borderId="0" xfId="29" applyNumberFormat="1" applyFont="1" applyFill="1"/>
    <xf numFmtId="168" fontId="63" fillId="0" borderId="0" xfId="29" applyNumberFormat="1" applyFont="1" applyFill="1"/>
    <xf numFmtId="38" fontId="61" fillId="21" borderId="0" xfId="28" applyNumberFormat="1" applyFont="1" applyFill="1" applyBorder="1"/>
    <xf numFmtId="168" fontId="61" fillId="0" borderId="0" xfId="29" applyNumberFormat="1" applyFont="1" applyFill="1" applyBorder="1" applyAlignment="1">
      <alignment horizontal="center" vertical="center" textRotation="90"/>
    </xf>
    <xf numFmtId="168" fontId="66" fillId="0" borderId="0" xfId="29" applyNumberFormat="1" applyFont="1" applyFill="1"/>
    <xf numFmtId="168" fontId="61" fillId="0" borderId="0" xfId="29" applyNumberFormat="1" applyFont="1" applyFill="1" applyBorder="1" applyAlignment="1"/>
    <xf numFmtId="38" fontId="61" fillId="0" borderId="0" xfId="28" applyNumberFormat="1" applyFont="1" applyFill="1" applyBorder="1"/>
    <xf numFmtId="38" fontId="61" fillId="21" borderId="15" xfId="28" applyNumberFormat="1" applyFont="1" applyFill="1" applyBorder="1"/>
    <xf numFmtId="168" fontId="62" fillId="0" borderId="0" xfId="29" applyNumberFormat="1" applyFont="1" applyFill="1" applyBorder="1" applyAlignment="1"/>
    <xf numFmtId="168" fontId="61" fillId="0" borderId="0" xfId="29" applyNumberFormat="1" applyFont="1" applyFill="1"/>
    <xf numFmtId="38" fontId="65" fillId="21" borderId="15" xfId="29" applyNumberFormat="1" applyFont="1" applyFill="1" applyBorder="1"/>
    <xf numFmtId="38" fontId="61" fillId="21" borderId="0" xfId="28" applyNumberFormat="1" applyFont="1" applyFill="1"/>
    <xf numFmtId="0" fontId="63" fillId="0" borderId="0" xfId="0" applyFont="1"/>
    <xf numFmtId="38" fontId="61" fillId="0" borderId="0" xfId="0" applyNumberFormat="1" applyFont="1"/>
    <xf numFmtId="38" fontId="68" fillId="0" borderId="0" xfId="0" applyNumberFormat="1" applyFont="1"/>
    <xf numFmtId="38" fontId="61" fillId="21" borderId="0" xfId="0" applyNumberFormat="1" applyFont="1" applyFill="1"/>
    <xf numFmtId="38" fontId="61" fillId="21" borderId="1" xfId="0" applyNumberFormat="1" applyFont="1" applyFill="1" applyBorder="1"/>
    <xf numFmtId="0" fontId="67" fillId="0" borderId="0" xfId="0" applyFont="1"/>
    <xf numFmtId="38" fontId="65" fillId="21" borderId="0" xfId="0" applyNumberFormat="1" applyFont="1" applyFill="1" applyBorder="1"/>
    <xf numFmtId="0" fontId="69" fillId="0" borderId="0" xfId="0" applyFont="1"/>
    <xf numFmtId="38" fontId="69" fillId="0" borderId="0" xfId="0" applyNumberFormat="1" applyFont="1"/>
    <xf numFmtId="38" fontId="70" fillId="21" borderId="0" xfId="0" applyNumberFormat="1" applyFont="1" applyFill="1"/>
    <xf numFmtId="164" fontId="67" fillId="0" borderId="20" xfId="0" applyNumberFormat="1" applyFont="1" applyBorder="1"/>
    <xf numFmtId="164" fontId="64" fillId="0" borderId="0" xfId="0" applyNumberFormat="1" applyFont="1"/>
    <xf numFmtId="164" fontId="65" fillId="21" borderId="20" xfId="0" applyNumberFormat="1" applyFont="1" applyFill="1" applyBorder="1"/>
    <xf numFmtId="38" fontId="60" fillId="0" borderId="0" xfId="0" applyNumberFormat="1" applyFont="1" applyFill="1" applyAlignment="1"/>
    <xf numFmtId="38" fontId="31" fillId="21" borderId="13" xfId="0" applyNumberFormat="1" applyFont="1" applyFill="1" applyBorder="1" applyAlignment="1">
      <alignment horizontal="center"/>
    </xf>
    <xf numFmtId="38" fontId="65" fillId="21" borderId="19" xfId="0" applyNumberFormat="1" applyFont="1" applyFill="1" applyBorder="1"/>
    <xf numFmtId="38" fontId="67" fillId="21" borderId="19" xfId="0" applyNumberFormat="1" applyFont="1" applyFill="1" applyBorder="1"/>
    <xf numFmtId="164" fontId="64" fillId="0" borderId="0" xfId="29" applyNumberFormat="1" applyFont="1" applyFill="1" applyBorder="1" applyAlignment="1" applyProtection="1">
      <alignment horizontal="center"/>
    </xf>
    <xf numFmtId="38" fontId="61" fillId="0" borderId="1" xfId="28" applyNumberFormat="1" applyFont="1" applyFill="1" applyBorder="1"/>
    <xf numFmtId="38" fontId="65" fillId="0" borderId="0" xfId="28" applyNumberFormat="1" applyFont="1" applyFill="1" applyBorder="1"/>
    <xf numFmtId="38" fontId="61" fillId="0" borderId="15" xfId="28" applyNumberFormat="1" applyFont="1" applyFill="1" applyBorder="1"/>
    <xf numFmtId="38" fontId="65" fillId="0" borderId="15" xfId="29" applyNumberFormat="1" applyFont="1" applyFill="1" applyBorder="1"/>
    <xf numFmtId="38" fontId="61" fillId="0" borderId="0" xfId="28" applyNumberFormat="1" applyFont="1" applyFill="1"/>
    <xf numFmtId="38" fontId="65" fillId="0" borderId="0" xfId="0" applyNumberFormat="1" applyFont="1" applyBorder="1"/>
    <xf numFmtId="38" fontId="65" fillId="0" borderId="19" xfId="0" applyNumberFormat="1" applyFont="1" applyBorder="1"/>
    <xf numFmtId="38" fontId="70" fillId="0" borderId="0" xfId="0" applyNumberFormat="1" applyFont="1"/>
    <xf numFmtId="164" fontId="65" fillId="0" borderId="20" xfId="0" applyNumberFormat="1" applyFont="1" applyBorder="1"/>
    <xf numFmtId="38" fontId="65" fillId="0" borderId="31" xfId="0" applyNumberFormat="1" applyFont="1" applyBorder="1"/>
    <xf numFmtId="38" fontId="65" fillId="21" borderId="31" xfId="0" applyNumberFormat="1" applyFont="1" applyFill="1" applyBorder="1"/>
    <xf numFmtId="171" fontId="65" fillId="0" borderId="0" xfId="28" applyNumberFormat="1" applyFont="1" applyFill="1" applyBorder="1"/>
    <xf numFmtId="171" fontId="65" fillId="21" borderId="0" xfId="28" applyNumberFormat="1" applyFont="1" applyFill="1" applyBorder="1"/>
    <xf numFmtId="38" fontId="61" fillId="0" borderId="31" xfId="0" applyNumberFormat="1" applyFont="1" applyBorder="1"/>
    <xf numFmtId="38" fontId="73" fillId="0" borderId="0" xfId="0" applyNumberFormat="1" applyFont="1" applyFill="1" applyBorder="1" applyAlignment="1">
      <alignment horizontal="center"/>
    </xf>
    <xf numFmtId="38" fontId="61" fillId="0" borderId="31" xfId="28" applyNumberFormat="1" applyFont="1" applyFill="1" applyBorder="1"/>
    <xf numFmtId="38" fontId="61" fillId="0" borderId="0" xfId="0" applyNumberFormat="1" applyFont="1" applyBorder="1"/>
    <xf numFmtId="164" fontId="72" fillId="0" borderId="0" xfId="29" applyNumberFormat="1" applyFont="1" applyFill="1" applyBorder="1" applyAlignment="1" applyProtection="1">
      <alignment horizontal="center"/>
    </xf>
    <xf numFmtId="171" fontId="74" fillId="0" borderId="0" xfId="28" applyNumberFormat="1" applyFont="1" applyFill="1" applyBorder="1"/>
    <xf numFmtId="38" fontId="68" fillId="0" borderId="0" xfId="28" applyNumberFormat="1" applyFont="1" applyFill="1" applyBorder="1"/>
    <xf numFmtId="38" fontId="68" fillId="0" borderId="1" xfId="28" applyNumberFormat="1" applyFont="1" applyFill="1" applyBorder="1"/>
    <xf numFmtId="38" fontId="68" fillId="0" borderId="0" xfId="0" applyNumberFormat="1" applyFont="1" applyBorder="1"/>
    <xf numFmtId="0" fontId="30" fillId="0" borderId="0" xfId="0" applyFont="1" applyBorder="1" applyAlignment="1">
      <alignment horizontal="center"/>
    </xf>
    <xf numFmtId="38" fontId="65" fillId="21" borderId="0" xfId="28" applyNumberFormat="1" applyFont="1" applyFill="1" applyBorder="1"/>
    <xf numFmtId="38" fontId="65" fillId="21" borderId="31" xfId="28" applyNumberFormat="1" applyFont="1" applyFill="1" applyBorder="1"/>
    <xf numFmtId="38" fontId="65" fillId="21" borderId="0" xfId="0" applyNumberFormat="1" applyFont="1" applyFill="1"/>
    <xf numFmtId="0" fontId="34" fillId="0" borderId="0" xfId="0" applyFont="1" applyFill="1" applyBorder="1" applyAlignment="1">
      <alignment horizontal="right"/>
    </xf>
    <xf numFmtId="168" fontId="62" fillId="0" borderId="0" xfId="29" applyNumberFormat="1" applyFont="1" applyFill="1" applyBorder="1"/>
    <xf numFmtId="0" fontId="64" fillId="0" borderId="0" xfId="0" applyFont="1" applyBorder="1"/>
    <xf numFmtId="0" fontId="76" fillId="19" borderId="0" xfId="0" applyFont="1" applyFill="1"/>
    <xf numFmtId="0" fontId="3" fillId="19" borderId="0" xfId="0" applyFont="1" applyFill="1"/>
    <xf numFmtId="0" fontId="0" fillId="22" borderId="32" xfId="0" applyFill="1" applyBorder="1"/>
    <xf numFmtId="0" fontId="25" fillId="0" borderId="0" xfId="0" applyFont="1"/>
    <xf numFmtId="164" fontId="65" fillId="0" borderId="0" xfId="0" applyNumberFormat="1" applyFont="1" applyBorder="1"/>
    <xf numFmtId="164" fontId="67" fillId="0" borderId="0" xfId="0" applyNumberFormat="1" applyFont="1" applyBorder="1"/>
    <xf numFmtId="164" fontId="65" fillId="21" borderId="0" xfId="0" applyNumberFormat="1" applyFont="1" applyFill="1" applyBorder="1"/>
    <xf numFmtId="164" fontId="79" fillId="0" borderId="0" xfId="0" applyNumberFormat="1" applyFont="1"/>
    <xf numFmtId="0" fontId="79" fillId="0" borderId="0" xfId="0" applyFont="1"/>
    <xf numFmtId="0" fontId="26" fillId="21" borderId="0" xfId="0" applyFont="1" applyFill="1"/>
    <xf numFmtId="0" fontId="3" fillId="21" borderId="0" xfId="0" applyFont="1" applyFill="1"/>
    <xf numFmtId="0" fontId="0" fillId="21" borderId="0" xfId="0" applyFill="1"/>
    <xf numFmtId="0" fontId="0" fillId="21" borderId="0" xfId="0" applyFont="1" applyFill="1"/>
    <xf numFmtId="49" fontId="62" fillId="21" borderId="0" xfId="0" applyNumberFormat="1" applyFont="1" applyFill="1"/>
    <xf numFmtId="38" fontId="0" fillId="21" borderId="0" xfId="0" applyNumberFormat="1" applyFill="1"/>
    <xf numFmtId="0" fontId="67" fillId="21" borderId="0" xfId="0" applyFont="1" applyFill="1"/>
    <xf numFmtId="0" fontId="80" fillId="21" borderId="0" xfId="0" applyFont="1" applyFill="1"/>
    <xf numFmtId="168" fontId="0" fillId="21" borderId="20" xfId="29" applyNumberFormat="1" applyFont="1" applyFill="1" applyBorder="1"/>
    <xf numFmtId="39" fontId="31" fillId="0" borderId="13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168" fontId="30" fillId="0" borderId="0" xfId="29" applyNumberFormat="1" applyFont="1" applyFill="1" applyBorder="1" applyAlignment="1">
      <alignment horizontal="center" vertical="center" textRotation="90"/>
    </xf>
    <xf numFmtId="0" fontId="7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39" fontId="6" fillId="0" borderId="12" xfId="0" applyNumberFormat="1" applyFont="1" applyFill="1" applyBorder="1" applyAlignment="1">
      <alignment horizontal="center"/>
    </xf>
    <xf numFmtId="39" fontId="6" fillId="0" borderId="13" xfId="0" applyNumberFormat="1" applyFont="1" applyFill="1" applyBorder="1" applyAlignment="1">
      <alignment horizontal="center"/>
    </xf>
    <xf numFmtId="39" fontId="6" fillId="0" borderId="14" xfId="0" applyNumberFormat="1" applyFont="1" applyFill="1" applyBorder="1" applyAlignment="1">
      <alignment horizontal="center"/>
    </xf>
    <xf numFmtId="39" fontId="4" fillId="0" borderId="12" xfId="0" applyNumberFormat="1" applyFont="1" applyFill="1" applyBorder="1" applyAlignment="1">
      <alignment horizontal="center"/>
    </xf>
    <xf numFmtId="39" fontId="4" fillId="0" borderId="13" xfId="0" applyNumberFormat="1" applyFont="1" applyFill="1" applyBorder="1" applyAlignment="1">
      <alignment horizontal="center"/>
    </xf>
    <xf numFmtId="39" fontId="4" fillId="0" borderId="14" xfId="0" applyNumberFormat="1" applyFont="1" applyFill="1" applyBorder="1" applyAlignment="1">
      <alignment horizontal="center"/>
    </xf>
    <xf numFmtId="0" fontId="50" fillId="0" borderId="0" xfId="0" applyFont="1" applyAlignment="1" applyProtection="1">
      <alignment horizontal="center"/>
      <protection locked="0"/>
    </xf>
    <xf numFmtId="49" fontId="46" fillId="2" borderId="21" xfId="0" applyNumberFormat="1" applyFont="1" applyFill="1" applyBorder="1" applyAlignment="1" applyProtection="1">
      <alignment horizontal="left"/>
      <protection locked="0"/>
    </xf>
    <xf numFmtId="49" fontId="46" fillId="2" borderId="22" xfId="0" applyNumberFormat="1" applyFont="1" applyFill="1" applyBorder="1" applyAlignment="1" applyProtection="1">
      <alignment horizontal="left"/>
      <protection locked="0"/>
    </xf>
    <xf numFmtId="49" fontId="46" fillId="2" borderId="23" xfId="0" applyNumberFormat="1" applyFont="1" applyFill="1" applyBorder="1" applyAlignment="1" applyProtection="1">
      <alignment horizontal="left"/>
      <protection locked="0"/>
    </xf>
  </cellXfs>
  <cellStyles count="58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" xfId="28" builtinId="3"/>
    <cellStyle name="Comma 2" xfId="183"/>
    <cellStyle name="Comma 2 2" xfId="458"/>
    <cellStyle name="Comma 3" xfId="460"/>
    <cellStyle name="Comma 4" xfId="461"/>
    <cellStyle name="Comma 5" xfId="501"/>
    <cellStyle name="Comma 6" xfId="512"/>
    <cellStyle name="Currency" xfId="29" builtinId="4"/>
    <cellStyle name="Currency 2" xfId="181"/>
    <cellStyle name="Currency 2 2" xfId="459"/>
    <cellStyle name="Currency 3" xfId="462"/>
    <cellStyle name="Currency 4" xfId="463"/>
    <cellStyle name="Explanatory Text" xfId="30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8" builtinId="9" hidden="1"/>
    <cellStyle name="Followed Hyperlink" xfId="180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67" builtinId="9" hidden="1"/>
    <cellStyle name="Followed Hyperlink" xfId="469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Good" xfId="31"/>
    <cellStyle name="Heading 1" xfId="32"/>
    <cellStyle name="Heading 2" xfId="33"/>
    <cellStyle name="Heading 3" xfId="34"/>
    <cellStyle name="Heading 4" xfId="35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7" builtinId="8" hidden="1"/>
    <cellStyle name="Hyperlink" xfId="179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66" builtinId="8" hidden="1"/>
    <cellStyle name="Hyperlink" xfId="468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Input" xfId="36"/>
    <cellStyle name="Linked Cell" xfId="37"/>
    <cellStyle name="Neutral" xfId="38"/>
    <cellStyle name="Normal" xfId="0" builtinId="0"/>
    <cellStyle name="Normal 2" xfId="176"/>
    <cellStyle name="Normal 2 2" xfId="470"/>
    <cellStyle name="Normal 3" xfId="182"/>
    <cellStyle name="Normal 4" xfId="464"/>
    <cellStyle name="Note" xfId="39"/>
    <cellStyle name="Output" xfId="40"/>
    <cellStyle name="Percent 2" xfId="465"/>
    <cellStyle name="Title" xfId="41"/>
    <cellStyle name="Total" xfId="42"/>
    <cellStyle name="Warning Text" xfId="43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3</xdr:col>
      <xdr:colOff>384175</xdr:colOff>
      <xdr:row>3</xdr:row>
      <xdr:rowOff>127843</xdr:rowOff>
    </xdr:to>
    <xdr:pic>
      <xdr:nvPicPr>
        <xdr:cNvPr id="2" name="Picture 223" descr="The Rock logo-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1089025" cy="718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142875</xdr:colOff>
      <xdr:row>0</xdr:row>
      <xdr:rowOff>76200</xdr:rowOff>
    </xdr:from>
    <xdr:to>
      <xdr:col>20</xdr:col>
      <xdr:colOff>165100</xdr:colOff>
      <xdr:row>4</xdr:row>
      <xdr:rowOff>4018</xdr:rowOff>
    </xdr:to>
    <xdr:pic>
      <xdr:nvPicPr>
        <xdr:cNvPr id="3" name="Picture 223" descr="The Rock logo-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9925" y="76200"/>
          <a:ext cx="1089025" cy="718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3</xdr:col>
      <xdr:colOff>450850</xdr:colOff>
      <xdr:row>3</xdr:row>
      <xdr:rowOff>118318</xdr:rowOff>
    </xdr:to>
    <xdr:pic>
      <xdr:nvPicPr>
        <xdr:cNvPr id="2" name="Picture 223" descr="The Rock logo-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1089025" cy="718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4</xdr:col>
      <xdr:colOff>79375</xdr:colOff>
      <xdr:row>3</xdr:row>
      <xdr:rowOff>184993</xdr:rowOff>
    </xdr:to>
    <xdr:pic>
      <xdr:nvPicPr>
        <xdr:cNvPr id="2" name="Picture 223" descr="The Rock logo-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66675"/>
          <a:ext cx="1089025" cy="718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opLeftCell="A25" workbookViewId="0">
      <selection activeCell="K34" sqref="K34:K46"/>
    </sheetView>
  </sheetViews>
  <sheetFormatPr baseColWidth="10" defaultColWidth="8.83203125" defaultRowHeight="12" x14ac:dyDescent="0"/>
  <cols>
    <col min="1" max="1" width="4" style="89" customWidth="1"/>
    <col min="2" max="2" width="4" customWidth="1"/>
    <col min="3" max="3" width="4.83203125" customWidth="1"/>
    <col min="6" max="6" width="9.5" customWidth="1"/>
    <col min="7" max="7" width="3.5" customWidth="1"/>
    <col min="8" max="8" width="3" customWidth="1"/>
    <col min="9" max="9" width="13.5" customWidth="1"/>
    <col min="10" max="10" width="2.1640625" customWidth="1"/>
    <col min="11" max="11" width="12.6640625" customWidth="1"/>
    <col min="12" max="12" width="1.83203125" customWidth="1"/>
    <col min="13" max="13" width="11.5" customWidth="1"/>
    <col min="14" max="14" width="2" customWidth="1"/>
    <col min="15" max="15" width="6.6640625" customWidth="1"/>
    <col min="16" max="16" width="3" customWidth="1"/>
    <col min="17" max="17" width="2.5" customWidth="1"/>
    <col min="18" max="18" width="3.5" customWidth="1"/>
    <col min="19" max="19" width="3.33203125" customWidth="1"/>
    <col min="22" max="22" width="4.5" customWidth="1"/>
    <col min="23" max="23" width="6.1640625" customWidth="1"/>
    <col min="24" max="24" width="6.6640625" customWidth="1"/>
    <col min="25" max="25" width="13.5" customWidth="1"/>
    <col min="26" max="26" width="1.5" customWidth="1"/>
    <col min="27" max="27" width="13.83203125" customWidth="1"/>
    <col min="28" max="28" width="1.6640625" customWidth="1"/>
    <col min="29" max="29" width="14.83203125" customWidth="1"/>
    <col min="30" max="30" width="1.5" customWidth="1"/>
    <col min="31" max="31" width="5.6640625" customWidth="1"/>
    <col min="32" max="32" width="3" customWidth="1"/>
    <col min="34" max="34" width="11.33203125" bestFit="1" customWidth="1"/>
    <col min="36" max="36" width="11.33203125" bestFit="1" customWidth="1"/>
  </cols>
  <sheetData>
    <row r="1" spans="1:38" ht="18">
      <c r="A1" s="3"/>
      <c r="B1" s="288" t="s">
        <v>125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4"/>
      <c r="O1" s="1"/>
      <c r="P1" s="5" t="s">
        <v>1</v>
      </c>
      <c r="Q1" s="3"/>
      <c r="R1" s="1"/>
      <c r="S1" s="1"/>
      <c r="T1" s="1"/>
      <c r="U1" s="1"/>
      <c r="V1" s="1"/>
      <c r="W1" s="288" t="s">
        <v>0</v>
      </c>
      <c r="X1" s="288"/>
      <c r="Y1" s="288"/>
      <c r="Z1" s="288"/>
      <c r="AA1" s="288"/>
      <c r="AB1" s="288"/>
      <c r="AC1" s="288"/>
      <c r="AD1" s="4"/>
      <c r="AE1" s="6"/>
      <c r="AF1" s="5" t="s">
        <v>2</v>
      </c>
      <c r="AG1" s="4"/>
      <c r="AH1" s="1"/>
      <c r="AI1" s="1"/>
      <c r="AJ1" s="1"/>
      <c r="AK1" s="1"/>
      <c r="AL1" s="1"/>
    </row>
    <row r="2" spans="1:38">
      <c r="A2" s="3"/>
      <c r="B2" s="1"/>
      <c r="C2" s="1"/>
      <c r="D2" s="1"/>
      <c r="E2" s="1"/>
      <c r="F2" s="1"/>
      <c r="G2" s="289" t="s">
        <v>59</v>
      </c>
      <c r="H2" s="289"/>
      <c r="I2" s="289"/>
      <c r="J2" s="289"/>
      <c r="K2" s="289"/>
      <c r="L2" s="289"/>
      <c r="M2" s="289"/>
      <c r="N2" s="7"/>
      <c r="O2" s="7"/>
      <c r="P2" s="7"/>
      <c r="Q2" s="3"/>
      <c r="R2" s="1"/>
      <c r="S2" s="1"/>
      <c r="T2" s="1"/>
      <c r="U2" s="1"/>
      <c r="V2" s="1"/>
      <c r="W2" s="289" t="s">
        <v>3</v>
      </c>
      <c r="X2" s="289"/>
      <c r="Y2" s="289"/>
      <c r="Z2" s="289"/>
      <c r="AA2" s="289"/>
      <c r="AB2" s="289"/>
      <c r="AC2" s="289"/>
      <c r="AD2" s="7"/>
      <c r="AE2" s="8"/>
      <c r="AF2" s="7"/>
      <c r="AG2" s="7"/>
      <c r="AH2" s="1"/>
      <c r="AI2" s="1"/>
      <c r="AJ2" s="1"/>
      <c r="AK2" s="1"/>
      <c r="AL2" s="1"/>
    </row>
    <row r="3" spans="1:38" ht="13" thickBot="1">
      <c r="A3" s="3"/>
      <c r="B3" s="1"/>
      <c r="C3" s="1"/>
      <c r="D3" s="1"/>
      <c r="E3" s="1"/>
      <c r="F3" s="1"/>
      <c r="G3" s="1"/>
      <c r="H3" s="1"/>
      <c r="I3" s="9"/>
      <c r="J3" s="1"/>
      <c r="K3" s="9"/>
      <c r="L3" s="1"/>
      <c r="M3" s="9"/>
      <c r="N3" s="1"/>
      <c r="O3" s="1"/>
      <c r="P3" s="1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0"/>
      <c r="AH3" s="1"/>
      <c r="AI3" s="1"/>
      <c r="AJ3" s="1"/>
      <c r="AK3" s="1"/>
      <c r="AL3" s="1"/>
    </row>
    <row r="4" spans="1:38" ht="14" thickBot="1">
      <c r="A4" s="3"/>
      <c r="B4" s="1"/>
      <c r="C4" s="1"/>
      <c r="D4" s="1"/>
      <c r="E4" s="1"/>
      <c r="F4" s="1"/>
      <c r="G4" s="1"/>
      <c r="H4" s="1"/>
      <c r="I4" s="290" t="s">
        <v>58</v>
      </c>
      <c r="J4" s="291"/>
      <c r="K4" s="291"/>
      <c r="L4" s="291"/>
      <c r="M4" s="291"/>
      <c r="N4" s="291"/>
      <c r="O4" s="291"/>
      <c r="P4" s="292"/>
      <c r="Q4" s="3"/>
      <c r="R4" s="1"/>
      <c r="S4" s="1"/>
      <c r="T4" s="1"/>
      <c r="U4" s="1"/>
      <c r="V4" s="1"/>
      <c r="W4" s="1"/>
      <c r="X4" s="1"/>
      <c r="Y4" s="293" t="s">
        <v>4</v>
      </c>
      <c r="Z4" s="294"/>
      <c r="AA4" s="294"/>
      <c r="AB4" s="294"/>
      <c r="AC4" s="294"/>
      <c r="AD4" s="294"/>
      <c r="AE4" s="294"/>
      <c r="AF4" s="295"/>
      <c r="AG4" s="11"/>
      <c r="AH4" s="2"/>
      <c r="AI4" s="2"/>
      <c r="AJ4" s="1"/>
      <c r="AK4" s="1"/>
      <c r="AL4" s="1"/>
    </row>
    <row r="5" spans="1:38" s="90" customFormat="1" ht="15.75" customHeight="1" thickBot="1">
      <c r="A5" s="20"/>
      <c r="B5" s="13" t="s">
        <v>5</v>
      </c>
      <c r="C5" s="13"/>
      <c r="D5" s="13"/>
      <c r="E5" s="13"/>
      <c r="F5" s="13"/>
      <c r="G5" s="14"/>
      <c r="H5" s="14"/>
      <c r="I5" s="15" t="s">
        <v>6</v>
      </c>
      <c r="J5" s="14"/>
      <c r="K5" s="15" t="s">
        <v>7</v>
      </c>
      <c r="L5" s="16"/>
      <c r="M5" s="17" t="s">
        <v>8</v>
      </c>
      <c r="N5" s="18"/>
      <c r="O5" s="285" t="s">
        <v>9</v>
      </c>
      <c r="P5" s="285"/>
      <c r="Q5" s="12"/>
      <c r="R5" s="13" t="s">
        <v>5</v>
      </c>
      <c r="S5" s="13"/>
      <c r="T5" s="13"/>
      <c r="U5" s="13"/>
      <c r="V5" s="13"/>
      <c r="W5" s="14"/>
      <c r="X5" s="14"/>
      <c r="Y5" s="19" t="s">
        <v>10</v>
      </c>
      <c r="Z5" s="14"/>
      <c r="AA5" s="19" t="s">
        <v>7</v>
      </c>
      <c r="AB5" s="16"/>
      <c r="AC5" s="19" t="s">
        <v>8</v>
      </c>
      <c r="AD5" s="18"/>
      <c r="AE5" s="285" t="s">
        <v>9</v>
      </c>
      <c r="AF5" s="285"/>
      <c r="AG5" s="18"/>
      <c r="AH5" s="16" t="s">
        <v>11</v>
      </c>
      <c r="AI5" s="16"/>
      <c r="AJ5" s="14" t="s">
        <v>12</v>
      </c>
      <c r="AK5" s="14"/>
      <c r="AL5" s="14"/>
    </row>
    <row r="6" spans="1:38" s="90" customFormat="1" ht="16" hidden="1">
      <c r="A6" s="20">
        <v>1</v>
      </c>
      <c r="B6" s="21" t="s">
        <v>13</v>
      </c>
      <c r="C6" s="22"/>
      <c r="D6" s="13"/>
      <c r="E6" s="13"/>
      <c r="F6" s="13"/>
      <c r="G6" s="23"/>
      <c r="H6" s="16"/>
      <c r="I6" s="24"/>
      <c r="J6" s="16"/>
      <c r="K6" s="24"/>
      <c r="L6" s="16"/>
      <c r="M6" s="24"/>
      <c r="N6" s="18"/>
      <c r="O6" s="18"/>
      <c r="P6" s="18"/>
      <c r="Q6" s="20">
        <v>1</v>
      </c>
      <c r="R6" s="21" t="s">
        <v>13</v>
      </c>
      <c r="S6" s="22"/>
      <c r="T6" s="13"/>
      <c r="U6" s="13"/>
      <c r="V6" s="13"/>
      <c r="W6" s="23"/>
      <c r="X6" s="16"/>
      <c r="Y6" s="18"/>
      <c r="Z6" s="16"/>
      <c r="AA6" s="18"/>
      <c r="AB6" s="16"/>
      <c r="AC6" s="25"/>
      <c r="AD6" s="18"/>
      <c r="AE6" s="18"/>
      <c r="AF6" s="18"/>
      <c r="AG6" s="18"/>
      <c r="AH6" s="286"/>
      <c r="AI6" s="286"/>
      <c r="AJ6" s="286"/>
      <c r="AK6" s="14"/>
      <c r="AL6" s="14"/>
    </row>
    <row r="7" spans="1:38" s="90" customFormat="1" ht="19.5" customHeight="1">
      <c r="A7" s="20">
        <v>2</v>
      </c>
      <c r="B7" s="22"/>
      <c r="C7" s="13" t="s">
        <v>14</v>
      </c>
      <c r="D7" s="22"/>
      <c r="E7" s="13"/>
      <c r="F7" s="13"/>
      <c r="G7" s="26"/>
      <c r="H7" s="27"/>
      <c r="I7" s="28"/>
      <c r="J7" s="29"/>
      <c r="K7" s="28"/>
      <c r="L7" s="29"/>
      <c r="M7" s="28"/>
      <c r="N7" s="30"/>
      <c r="O7" s="30"/>
      <c r="P7" s="30"/>
      <c r="Q7" s="20">
        <v>2</v>
      </c>
      <c r="R7" s="22"/>
      <c r="S7" s="13" t="s">
        <v>15</v>
      </c>
      <c r="T7" s="22"/>
      <c r="U7" s="13"/>
      <c r="V7" s="13"/>
      <c r="W7" s="26"/>
      <c r="X7" s="27"/>
      <c r="Y7" s="31"/>
      <c r="Z7" s="31"/>
      <c r="AA7" s="31"/>
      <c r="AB7" s="29"/>
      <c r="AC7" s="31"/>
      <c r="AD7" s="30"/>
      <c r="AE7" s="30"/>
      <c r="AF7" s="30"/>
      <c r="AG7" s="30"/>
      <c r="AH7" s="32"/>
      <c r="AI7" s="32"/>
      <c r="AJ7" s="27"/>
      <c r="AK7" s="22"/>
      <c r="AL7" s="22"/>
    </row>
    <row r="8" spans="1:38" s="90" customFormat="1" ht="16">
      <c r="A8" s="20">
        <v>3</v>
      </c>
      <c r="B8" s="287"/>
      <c r="C8" s="33"/>
      <c r="D8" s="34" t="s">
        <v>16</v>
      </c>
      <c r="E8" s="33"/>
      <c r="F8" s="33"/>
      <c r="G8" s="22"/>
      <c r="H8" s="27"/>
      <c r="I8" s="35">
        <f>440000+28000+5200</f>
        <v>473200</v>
      </c>
      <c r="J8" s="36"/>
      <c r="K8" s="91">
        <v>441319</v>
      </c>
      <c r="L8" s="37"/>
      <c r="M8" s="38">
        <f>K8-I8</f>
        <v>-31881</v>
      </c>
      <c r="N8" s="30"/>
      <c r="O8" s="39">
        <f>(M8/I8)*100</f>
        <v>-6.7373203719357564</v>
      </c>
      <c r="P8" s="40" t="s">
        <v>17</v>
      </c>
      <c r="Q8" s="20">
        <v>3</v>
      </c>
      <c r="R8" s="41"/>
      <c r="S8" s="33"/>
      <c r="T8" s="13" t="s">
        <v>18</v>
      </c>
      <c r="U8" s="33"/>
      <c r="V8" s="33"/>
      <c r="W8" s="22"/>
      <c r="X8" s="27"/>
      <c r="Y8" s="42">
        <f t="shared" ref="Y8:Y14" si="0">I8+AH8</f>
        <v>913200</v>
      </c>
      <c r="Z8" s="43"/>
      <c r="AA8" s="42">
        <f t="shared" ref="AA8:AA14" si="1">K8+AJ8</f>
        <v>847431</v>
      </c>
      <c r="AB8" s="43"/>
      <c r="AC8" s="42">
        <f>AA8-Y8</f>
        <v>-65769</v>
      </c>
      <c r="AD8" s="30"/>
      <c r="AE8" s="39">
        <f t="shared" ref="AE8:AE16" si="2">(AC8/Y8)*100</f>
        <v>-7.2020367936925096</v>
      </c>
      <c r="AF8" s="40" t="s">
        <v>17</v>
      </c>
      <c r="AG8" s="39"/>
      <c r="AH8" s="32">
        <v>440000</v>
      </c>
      <c r="AI8" s="32"/>
      <c r="AJ8" s="32">
        <v>406112</v>
      </c>
      <c r="AK8" s="22"/>
      <c r="AL8" s="44"/>
    </row>
    <row r="9" spans="1:38" s="90" customFormat="1" ht="16">
      <c r="A9" s="20">
        <f>+A8+1</f>
        <v>4</v>
      </c>
      <c r="B9" s="287"/>
      <c r="C9" s="33"/>
      <c r="D9" s="34" t="s">
        <v>19</v>
      </c>
      <c r="E9" s="33"/>
      <c r="F9" s="33"/>
      <c r="G9" s="22"/>
      <c r="H9" s="27"/>
      <c r="I9" s="35"/>
      <c r="J9" s="36"/>
      <c r="K9" s="35"/>
      <c r="L9" s="37"/>
      <c r="M9" s="38"/>
      <c r="N9" s="30"/>
      <c r="O9" s="39"/>
      <c r="P9" s="40"/>
      <c r="Q9" s="20">
        <f>+Q8+1</f>
        <v>4</v>
      </c>
      <c r="R9" s="41"/>
      <c r="S9" s="33"/>
      <c r="T9" s="13" t="s">
        <v>20</v>
      </c>
      <c r="U9" s="33"/>
      <c r="V9" s="33"/>
      <c r="W9" s="22"/>
      <c r="X9" s="27"/>
      <c r="Y9" s="42"/>
      <c r="Z9" s="43"/>
      <c r="AA9" s="42"/>
      <c r="AB9" s="43"/>
      <c r="AC9" s="42"/>
      <c r="AD9" s="30"/>
      <c r="AE9" s="39"/>
      <c r="AF9" s="40"/>
      <c r="AG9" s="39"/>
      <c r="AH9" s="32"/>
      <c r="AI9" s="32"/>
      <c r="AJ9" s="32"/>
      <c r="AK9" s="22"/>
      <c r="AL9" s="44"/>
    </row>
    <row r="10" spans="1:38" s="90" customFormat="1" ht="16">
      <c r="A10" s="20">
        <f>+A9+1</f>
        <v>5</v>
      </c>
      <c r="B10" s="287"/>
      <c r="C10" s="33"/>
      <c r="D10" s="34" t="s">
        <v>21</v>
      </c>
      <c r="E10" s="33"/>
      <c r="F10" s="33"/>
      <c r="G10" s="22"/>
      <c r="H10" s="27"/>
      <c r="I10" s="35"/>
      <c r="J10" s="36"/>
      <c r="K10" s="35"/>
      <c r="L10" s="37"/>
      <c r="M10" s="38"/>
      <c r="N10" s="30"/>
      <c r="O10" s="39"/>
      <c r="P10" s="40"/>
      <c r="Q10" s="20">
        <f>+Q9+1</f>
        <v>5</v>
      </c>
      <c r="R10" s="41"/>
      <c r="S10" s="33"/>
      <c r="T10" s="13" t="s">
        <v>20</v>
      </c>
      <c r="U10" s="33"/>
      <c r="V10" s="33"/>
      <c r="W10" s="22"/>
      <c r="X10" s="27"/>
      <c r="Y10" s="42"/>
      <c r="Z10" s="43"/>
      <c r="AA10" s="42"/>
      <c r="AB10" s="43"/>
      <c r="AC10" s="42"/>
      <c r="AD10" s="30"/>
      <c r="AE10" s="39"/>
      <c r="AF10" s="40"/>
      <c r="AG10" s="39"/>
      <c r="AH10" s="32"/>
      <c r="AI10" s="32"/>
      <c r="AJ10" s="32"/>
      <c r="AK10" s="22"/>
      <c r="AL10" s="44"/>
    </row>
    <row r="11" spans="1:38" s="90" customFormat="1" ht="16">
      <c r="A11" s="20">
        <f>+A9+1</f>
        <v>5</v>
      </c>
      <c r="B11" s="287"/>
      <c r="C11" s="33"/>
      <c r="D11" s="34" t="s">
        <v>57</v>
      </c>
      <c r="E11" s="45"/>
      <c r="F11" s="33"/>
      <c r="G11" s="22"/>
      <c r="H11" s="27"/>
      <c r="I11" s="46">
        <f>25200+3200</f>
        <v>28400</v>
      </c>
      <c r="J11" s="36"/>
      <c r="K11" s="46">
        <v>30540</v>
      </c>
      <c r="L11" s="37"/>
      <c r="M11" s="47">
        <f t="shared" ref="M11:M31" si="3">K11-I11</f>
        <v>2140</v>
      </c>
      <c r="N11" s="30"/>
      <c r="O11" s="39">
        <f t="shared" ref="O11:O18" si="4">(M11/I11)*100</f>
        <v>7.5352112676056331</v>
      </c>
      <c r="P11" s="40" t="s">
        <v>17</v>
      </c>
      <c r="Q11" s="20">
        <f>+Q9+1</f>
        <v>5</v>
      </c>
      <c r="R11" s="48"/>
      <c r="S11" s="33"/>
      <c r="T11" s="13" t="s">
        <v>22</v>
      </c>
      <c r="U11" s="33"/>
      <c r="V11" s="33"/>
      <c r="W11" s="22"/>
      <c r="X11" s="27"/>
      <c r="Y11" s="49">
        <f t="shared" si="0"/>
        <v>64400</v>
      </c>
      <c r="Z11" s="43"/>
      <c r="AA11" s="49">
        <f t="shared" si="1"/>
        <v>65006</v>
      </c>
      <c r="AB11" s="43"/>
      <c r="AC11" s="49">
        <f t="shared" ref="AC11:AC19" si="5">AA11-Y11</f>
        <v>606</v>
      </c>
      <c r="AD11" s="30"/>
      <c r="AE11" s="39">
        <f t="shared" si="2"/>
        <v>0.94099378881987583</v>
      </c>
      <c r="AF11" s="40" t="s">
        <v>17</v>
      </c>
      <c r="AG11" s="39"/>
      <c r="AH11" s="32">
        <v>36000</v>
      </c>
      <c r="AI11" s="32"/>
      <c r="AJ11" s="32">
        <v>34466</v>
      </c>
      <c r="AK11" s="22"/>
      <c r="AL11" s="22"/>
    </row>
    <row r="12" spans="1:38" s="90" customFormat="1" ht="16">
      <c r="A12" s="20">
        <f t="shared" ref="A12:A19" si="6">+A11+1</f>
        <v>6</v>
      </c>
      <c r="B12" s="287"/>
      <c r="C12" s="33"/>
      <c r="D12" s="34" t="s">
        <v>23</v>
      </c>
      <c r="E12" s="33"/>
      <c r="F12" s="33"/>
      <c r="G12" s="22"/>
      <c r="H12" s="27"/>
      <c r="I12" s="46">
        <v>36000</v>
      </c>
      <c r="J12" s="36"/>
      <c r="K12" s="46">
        <v>34996</v>
      </c>
      <c r="L12" s="37"/>
      <c r="M12" s="50">
        <f t="shared" si="3"/>
        <v>-1004</v>
      </c>
      <c r="N12" s="30"/>
      <c r="O12" s="39">
        <f t="shared" si="4"/>
        <v>-2.7888888888888892</v>
      </c>
      <c r="P12" s="40" t="s">
        <v>17</v>
      </c>
      <c r="Q12" s="20">
        <f t="shared" ref="Q12:Q19" si="7">+Q11+1</f>
        <v>6</v>
      </c>
      <c r="R12" s="48"/>
      <c r="S12" s="33"/>
      <c r="T12" s="13" t="s">
        <v>24</v>
      </c>
      <c r="U12" s="33"/>
      <c r="V12" s="33"/>
      <c r="W12" s="22"/>
      <c r="X12" s="27"/>
      <c r="Y12" s="49">
        <f t="shared" si="0"/>
        <v>61200</v>
      </c>
      <c r="Z12" s="43"/>
      <c r="AA12" s="49">
        <f t="shared" si="1"/>
        <v>60016</v>
      </c>
      <c r="AB12" s="43"/>
      <c r="AC12" s="51">
        <f t="shared" si="5"/>
        <v>-1184</v>
      </c>
      <c r="AD12" s="30"/>
      <c r="AE12" s="39">
        <f t="shared" si="2"/>
        <v>-1.934640522875817</v>
      </c>
      <c r="AF12" s="40" t="s">
        <v>17</v>
      </c>
      <c r="AG12" s="39"/>
      <c r="AH12" s="32">
        <v>25200</v>
      </c>
      <c r="AI12" s="32"/>
      <c r="AJ12" s="32">
        <v>25020</v>
      </c>
      <c r="AK12" s="22"/>
      <c r="AL12" s="22"/>
    </row>
    <row r="13" spans="1:38" s="90" customFormat="1" ht="16">
      <c r="A13" s="20">
        <f t="shared" si="6"/>
        <v>7</v>
      </c>
      <c r="B13" s="287"/>
      <c r="C13" s="33"/>
      <c r="D13" s="34" t="s">
        <v>25</v>
      </c>
      <c r="E13" s="33"/>
      <c r="F13" s="33"/>
      <c r="G13" s="22"/>
      <c r="H13" s="27"/>
      <c r="I13" s="46">
        <v>5600</v>
      </c>
      <c r="J13" s="36"/>
      <c r="K13" s="46">
        <v>7321</v>
      </c>
      <c r="L13" s="37"/>
      <c r="M13" s="47">
        <f t="shared" si="3"/>
        <v>1721</v>
      </c>
      <c r="N13" s="30"/>
      <c r="O13" s="51">
        <v>0</v>
      </c>
      <c r="P13" s="40"/>
      <c r="Q13" s="20">
        <f t="shared" si="7"/>
        <v>7</v>
      </c>
      <c r="R13" s="48"/>
      <c r="S13" s="33"/>
      <c r="T13" s="13" t="s">
        <v>21</v>
      </c>
      <c r="U13" s="33"/>
      <c r="V13" s="33"/>
      <c r="W13" s="22"/>
      <c r="X13" s="27"/>
      <c r="Y13" s="49">
        <f>I13+AH13</f>
        <v>11200</v>
      </c>
      <c r="Z13" s="43"/>
      <c r="AA13" s="49">
        <f>K13+AJ13</f>
        <v>13941</v>
      </c>
      <c r="AB13" s="43"/>
      <c r="AC13" s="51">
        <f>AA13-Y13</f>
        <v>2741</v>
      </c>
      <c r="AD13" s="30"/>
      <c r="AE13" s="39">
        <f t="shared" si="2"/>
        <v>24.473214285714288</v>
      </c>
      <c r="AF13" s="40" t="s">
        <v>17</v>
      </c>
      <c r="AG13" s="39"/>
      <c r="AH13" s="32">
        <v>5600</v>
      </c>
      <c r="AI13" s="32"/>
      <c r="AJ13" s="32">
        <v>6620</v>
      </c>
      <c r="AK13" s="22"/>
      <c r="AL13" s="22"/>
    </row>
    <row r="14" spans="1:38" s="90" customFormat="1" ht="16">
      <c r="A14" s="20">
        <f t="shared" si="6"/>
        <v>8</v>
      </c>
      <c r="B14" s="287"/>
      <c r="C14" s="33"/>
      <c r="D14" s="34" t="s">
        <v>26</v>
      </c>
      <c r="E14" s="33"/>
      <c r="F14" s="33"/>
      <c r="G14" s="22"/>
      <c r="H14" s="27"/>
      <c r="I14" s="52"/>
      <c r="J14" s="36"/>
      <c r="K14" s="52"/>
      <c r="L14" s="37"/>
      <c r="M14" s="53">
        <f t="shared" si="3"/>
        <v>0</v>
      </c>
      <c r="N14" s="30"/>
      <c r="O14" s="51">
        <v>0</v>
      </c>
      <c r="P14" s="40" t="s">
        <v>17</v>
      </c>
      <c r="Q14" s="20">
        <f t="shared" si="7"/>
        <v>8</v>
      </c>
      <c r="R14" s="48"/>
      <c r="S14" s="33"/>
      <c r="T14" s="13" t="s">
        <v>26</v>
      </c>
      <c r="U14" s="33"/>
      <c r="V14" s="33"/>
      <c r="W14" s="22"/>
      <c r="X14" s="27"/>
      <c r="Y14" s="54">
        <f t="shared" si="0"/>
        <v>0</v>
      </c>
      <c r="Z14" s="43"/>
      <c r="AA14" s="54">
        <f t="shared" si="1"/>
        <v>0</v>
      </c>
      <c r="AB14" s="43"/>
      <c r="AC14" s="54">
        <f t="shared" si="5"/>
        <v>0</v>
      </c>
      <c r="AD14" s="30"/>
      <c r="AE14" s="55" t="s">
        <v>27</v>
      </c>
      <c r="AF14" s="40" t="s">
        <v>17</v>
      </c>
      <c r="AG14" s="39"/>
      <c r="AH14" s="32">
        <v>0</v>
      </c>
      <c r="AI14" s="32"/>
      <c r="AJ14" s="32">
        <v>0</v>
      </c>
      <c r="AK14" s="22"/>
      <c r="AL14" s="22"/>
    </row>
    <row r="15" spans="1:38" s="90" customFormat="1" ht="16">
      <c r="A15" s="20">
        <f t="shared" si="6"/>
        <v>9</v>
      </c>
      <c r="B15" s="287"/>
      <c r="C15" s="33" t="s">
        <v>28</v>
      </c>
      <c r="D15" s="33"/>
      <c r="E15" s="56"/>
      <c r="F15" s="33"/>
      <c r="G15" s="22"/>
      <c r="H15" s="27"/>
      <c r="I15" s="50">
        <f>SUM(I8:I14)</f>
        <v>543200</v>
      </c>
      <c r="J15" s="57"/>
      <c r="K15" s="50">
        <f>SUM(K8:K14)</f>
        <v>514176</v>
      </c>
      <c r="L15" s="58"/>
      <c r="M15" s="50">
        <f t="shared" si="3"/>
        <v>-29024</v>
      </c>
      <c r="N15" s="30"/>
      <c r="O15" s="39">
        <f t="shared" si="4"/>
        <v>-5.3431516936671581</v>
      </c>
      <c r="P15" s="40" t="s">
        <v>17</v>
      </c>
      <c r="Q15" s="20">
        <f t="shared" si="7"/>
        <v>9</v>
      </c>
      <c r="R15" s="48"/>
      <c r="S15" s="33" t="s">
        <v>29</v>
      </c>
      <c r="T15" s="33"/>
      <c r="U15" s="56"/>
      <c r="V15" s="33"/>
      <c r="W15" s="22"/>
      <c r="X15" s="27"/>
      <c r="Y15" s="59">
        <f>SUM(Y8:Y14)</f>
        <v>1050000</v>
      </c>
      <c r="Z15" s="32"/>
      <c r="AA15" s="59">
        <f>SUM(AA8:AA14)</f>
        <v>986394</v>
      </c>
      <c r="AB15" s="32"/>
      <c r="AC15" s="60">
        <f t="shared" si="5"/>
        <v>-63606</v>
      </c>
      <c r="AD15" s="30"/>
      <c r="AE15" s="39">
        <f t="shared" si="2"/>
        <v>-6.0577142857142858</v>
      </c>
      <c r="AF15" s="40" t="s">
        <v>17</v>
      </c>
      <c r="AG15" s="39"/>
      <c r="AH15" s="32">
        <v>543200</v>
      </c>
      <c r="AI15" s="32"/>
      <c r="AJ15" s="32">
        <v>514176</v>
      </c>
      <c r="AK15" s="22"/>
      <c r="AL15" s="22"/>
    </row>
    <row r="16" spans="1:38" s="90" customFormat="1" ht="16">
      <c r="A16" s="20">
        <f t="shared" si="6"/>
        <v>10</v>
      </c>
      <c r="B16" s="61"/>
      <c r="C16" s="33" t="s">
        <v>30</v>
      </c>
      <c r="D16" s="13"/>
      <c r="E16" s="33"/>
      <c r="F16" s="33"/>
      <c r="G16" s="22"/>
      <c r="H16" s="27"/>
      <c r="I16" s="92">
        <v>9100</v>
      </c>
      <c r="J16" s="57"/>
      <c r="K16" s="92">
        <v>13050</v>
      </c>
      <c r="L16" s="57"/>
      <c r="M16" s="92">
        <f t="shared" si="3"/>
        <v>3950</v>
      </c>
      <c r="N16" s="30"/>
      <c r="O16" s="39">
        <f t="shared" si="4"/>
        <v>43.406593406593409</v>
      </c>
      <c r="P16" s="40" t="s">
        <v>17</v>
      </c>
      <c r="Q16" s="20">
        <f t="shared" si="7"/>
        <v>10</v>
      </c>
      <c r="R16" s="61"/>
      <c r="S16" s="33" t="s">
        <v>30</v>
      </c>
      <c r="T16" s="13"/>
      <c r="U16" s="33"/>
      <c r="V16" s="33"/>
      <c r="W16" s="22"/>
      <c r="X16" s="27"/>
      <c r="Y16" s="51" t="e">
        <f>SUM(#REF!)</f>
        <v>#REF!</v>
      </c>
      <c r="Z16" s="62"/>
      <c r="AA16" s="63" t="e">
        <f>SUM(#REF!)</f>
        <v>#REF!</v>
      </c>
      <c r="AB16" s="29"/>
      <c r="AC16" s="64" t="e">
        <f t="shared" si="5"/>
        <v>#REF!</v>
      </c>
      <c r="AD16" s="30"/>
      <c r="AE16" s="39" t="e">
        <f t="shared" si="2"/>
        <v>#REF!</v>
      </c>
      <c r="AF16" s="40" t="s">
        <v>17</v>
      </c>
      <c r="AG16" s="65"/>
      <c r="AH16" s="32">
        <v>9100</v>
      </c>
      <c r="AI16" s="32"/>
      <c r="AJ16" s="32">
        <f>11674+53</f>
        <v>11727</v>
      </c>
      <c r="AK16" s="22"/>
      <c r="AL16" s="22"/>
    </row>
    <row r="17" spans="1:38" s="90" customFormat="1" ht="17" thickBot="1">
      <c r="A17" s="20">
        <f t="shared" si="6"/>
        <v>11</v>
      </c>
      <c r="B17" s="61"/>
      <c r="C17" s="33"/>
      <c r="D17" s="33"/>
      <c r="E17" s="33"/>
      <c r="F17" s="33"/>
      <c r="G17" s="22"/>
      <c r="H17" s="27"/>
      <c r="I17" s="66"/>
      <c r="J17" s="57"/>
      <c r="K17" s="66"/>
      <c r="L17" s="57"/>
      <c r="M17" s="66"/>
      <c r="N17" s="30"/>
      <c r="O17" s="39"/>
      <c r="P17" s="40"/>
      <c r="Q17" s="20">
        <f t="shared" si="7"/>
        <v>11</v>
      </c>
      <c r="R17" s="61"/>
      <c r="S17" s="33"/>
      <c r="T17" s="33"/>
      <c r="U17" s="33"/>
      <c r="V17" s="33"/>
      <c r="W17" s="22"/>
      <c r="X17" s="27"/>
      <c r="Y17" s="67"/>
      <c r="Z17" s="29"/>
      <c r="AA17" s="67"/>
      <c r="AB17" s="29"/>
      <c r="AC17" s="67"/>
      <c r="AD17" s="30"/>
      <c r="AE17" s="39"/>
      <c r="AF17" s="40"/>
      <c r="AG17" s="39"/>
      <c r="AH17" s="32"/>
      <c r="AI17" s="32"/>
      <c r="AJ17" s="32"/>
      <c r="AK17" s="22"/>
      <c r="AL17" s="22"/>
    </row>
    <row r="18" spans="1:38" s="90" customFormat="1" ht="17" thickBot="1">
      <c r="A18" s="20">
        <v>11</v>
      </c>
      <c r="B18" s="68" t="s">
        <v>31</v>
      </c>
      <c r="C18" s="69"/>
      <c r="D18" s="33"/>
      <c r="E18" s="33"/>
      <c r="F18" s="69"/>
      <c r="G18" s="22"/>
      <c r="H18" s="27"/>
      <c r="I18" s="70">
        <f>+I16+I15</f>
        <v>552300</v>
      </c>
      <c r="J18" s="57"/>
      <c r="K18" s="70">
        <f>+K16+K15</f>
        <v>527226</v>
      </c>
      <c r="L18" s="57"/>
      <c r="M18" s="70">
        <f t="shared" si="3"/>
        <v>-25074</v>
      </c>
      <c r="N18" s="27"/>
      <c r="O18" s="39">
        <f t="shared" si="4"/>
        <v>-4.5399239543726235</v>
      </c>
      <c r="P18" s="40" t="s">
        <v>17</v>
      </c>
      <c r="Q18" s="20">
        <v>11</v>
      </c>
      <c r="R18" s="68" t="s">
        <v>31</v>
      </c>
      <c r="S18" s="69"/>
      <c r="T18" s="33"/>
      <c r="U18" s="33"/>
      <c r="V18" s="69"/>
      <c r="W18" s="22"/>
      <c r="X18" s="27"/>
      <c r="Y18" s="71" t="e">
        <f>Y16+Y15</f>
        <v>#REF!</v>
      </c>
      <c r="Z18" s="29"/>
      <c r="AA18" s="71" t="e">
        <f>AA16+AA15</f>
        <v>#REF!</v>
      </c>
      <c r="AB18" s="29"/>
      <c r="AC18" s="72" t="e">
        <f t="shared" si="5"/>
        <v>#REF!</v>
      </c>
      <c r="AD18" s="27"/>
      <c r="AE18" s="39" t="e">
        <f>(AC18/Y18)*100</f>
        <v>#REF!</v>
      </c>
      <c r="AF18" s="40" t="s">
        <v>17</v>
      </c>
      <c r="AG18" s="39"/>
      <c r="AH18" s="32">
        <v>552300</v>
      </c>
      <c r="AI18" s="32"/>
      <c r="AJ18" s="32">
        <f>525850+1616</f>
        <v>527466</v>
      </c>
      <c r="AK18" s="22"/>
      <c r="AL18" s="22"/>
    </row>
    <row r="19" spans="1:38" s="90" customFormat="1" ht="16">
      <c r="A19" s="20">
        <f t="shared" si="6"/>
        <v>12</v>
      </c>
      <c r="B19" s="61"/>
      <c r="C19" s="69"/>
      <c r="D19" s="33"/>
      <c r="E19" s="33"/>
      <c r="F19" s="33"/>
      <c r="G19" s="22"/>
      <c r="H19" s="27"/>
      <c r="I19" s="73"/>
      <c r="J19" s="57"/>
      <c r="K19" s="73"/>
      <c r="L19" s="57"/>
      <c r="M19" s="73">
        <f t="shared" si="3"/>
        <v>0</v>
      </c>
      <c r="N19" s="30"/>
      <c r="O19" s="39"/>
      <c r="P19" s="40"/>
      <c r="Q19" s="20">
        <f t="shared" si="7"/>
        <v>12</v>
      </c>
      <c r="R19" s="61"/>
      <c r="S19" s="69"/>
      <c r="T19" s="33"/>
      <c r="U19" s="33"/>
      <c r="V19" s="33"/>
      <c r="W19" s="22"/>
      <c r="X19" s="27"/>
      <c r="Y19" s="74">
        <f>I19+AH20</f>
        <v>0</v>
      </c>
      <c r="Z19" s="29"/>
      <c r="AA19" s="74">
        <f>K19+AJ20</f>
        <v>0</v>
      </c>
      <c r="AB19" s="29"/>
      <c r="AC19" s="74">
        <f t="shared" si="5"/>
        <v>0</v>
      </c>
      <c r="AD19" s="30"/>
      <c r="AE19" s="39"/>
      <c r="AF19" s="40"/>
      <c r="AG19" s="39"/>
      <c r="AH19" s="32">
        <v>0</v>
      </c>
      <c r="AI19" s="32"/>
      <c r="AJ19" s="32">
        <v>0</v>
      </c>
      <c r="AK19" s="22"/>
      <c r="AL19" s="22"/>
    </row>
    <row r="20" spans="1:38" s="90" customFormat="1" ht="16">
      <c r="A20" s="20">
        <v>12</v>
      </c>
      <c r="B20" s="68" t="s">
        <v>32</v>
      </c>
      <c r="C20" s="69"/>
      <c r="D20" s="33"/>
      <c r="E20" s="33"/>
      <c r="F20" s="33"/>
      <c r="G20" s="56"/>
      <c r="H20" s="43"/>
      <c r="I20" s="73"/>
      <c r="J20" s="37"/>
      <c r="K20" s="73"/>
      <c r="L20" s="37"/>
      <c r="M20" s="73"/>
      <c r="N20" s="75"/>
      <c r="O20" s="39"/>
      <c r="P20" s="76"/>
      <c r="Q20" s="20">
        <v>12</v>
      </c>
      <c r="R20" s="68" t="s">
        <v>32</v>
      </c>
      <c r="S20" s="69"/>
      <c r="T20" s="33"/>
      <c r="U20" s="33"/>
      <c r="V20" s="33"/>
      <c r="W20" s="56"/>
      <c r="X20" s="43"/>
      <c r="Y20" s="74"/>
      <c r="Z20" s="43"/>
      <c r="AA20" s="74"/>
      <c r="AB20" s="43"/>
      <c r="AC20" s="74"/>
      <c r="AD20" s="75"/>
      <c r="AE20" s="39"/>
      <c r="AF20" s="76"/>
      <c r="AG20" s="75"/>
      <c r="AH20" s="32"/>
      <c r="AI20" s="32"/>
      <c r="AJ20" s="32"/>
      <c r="AK20" s="56"/>
      <c r="AL20" s="56"/>
    </row>
    <row r="21" spans="1:38" s="90" customFormat="1" ht="16">
      <c r="A21" s="77">
        <f>+A20+1</f>
        <v>13</v>
      </c>
      <c r="B21" s="78"/>
      <c r="C21" s="78" t="s">
        <v>33</v>
      </c>
      <c r="D21" s="78"/>
      <c r="E21" s="78"/>
      <c r="F21" s="78"/>
      <c r="G21" s="78"/>
      <c r="H21" s="78"/>
      <c r="I21" s="79">
        <v>54320</v>
      </c>
      <c r="J21" s="79"/>
      <c r="K21" s="79">
        <v>51421</v>
      </c>
      <c r="L21" s="79"/>
      <c r="M21" s="47">
        <f t="shared" si="3"/>
        <v>-2899</v>
      </c>
      <c r="N21" s="78"/>
      <c r="O21" s="39">
        <f t="shared" ref="O21:O31" si="8">(M21/I21)*100</f>
        <v>-5.3368924889543443</v>
      </c>
      <c r="P21" s="40" t="s">
        <v>17</v>
      </c>
      <c r="Q21" s="77">
        <f>+Q20+1</f>
        <v>13</v>
      </c>
      <c r="R21" s="78"/>
      <c r="S21" s="78" t="s">
        <v>33</v>
      </c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</row>
    <row r="22" spans="1:38" s="90" customFormat="1" ht="16">
      <c r="A22" s="77">
        <f t="shared" ref="A22:A29" si="9">+A21+1</f>
        <v>14</v>
      </c>
      <c r="B22" s="78"/>
      <c r="C22" s="78" t="s">
        <v>34</v>
      </c>
      <c r="D22" s="78"/>
      <c r="E22" s="78"/>
      <c r="F22" s="78"/>
      <c r="G22" s="78"/>
      <c r="H22" s="78"/>
      <c r="I22" s="79">
        <v>147402</v>
      </c>
      <c r="J22" s="79"/>
      <c r="K22" s="79">
        <v>147630</v>
      </c>
      <c r="L22" s="79"/>
      <c r="M22" s="47">
        <f t="shared" si="3"/>
        <v>228</v>
      </c>
      <c r="N22" s="78"/>
      <c r="O22" s="39">
        <f t="shared" si="8"/>
        <v>0.15467904098994587</v>
      </c>
      <c r="P22" s="40" t="s">
        <v>17</v>
      </c>
      <c r="Q22" s="77">
        <f t="shared" ref="Q22:Q29" si="10">+Q21+1</f>
        <v>14</v>
      </c>
      <c r="R22" s="78"/>
      <c r="S22" s="78" t="s">
        <v>34</v>
      </c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</row>
    <row r="23" spans="1:38" s="90" customFormat="1" ht="16">
      <c r="A23" s="77">
        <f t="shared" si="9"/>
        <v>15</v>
      </c>
      <c r="B23" s="78"/>
      <c r="C23" s="78" t="s">
        <v>35</v>
      </c>
      <c r="D23" s="78"/>
      <c r="E23" s="78"/>
      <c r="F23" s="78"/>
      <c r="G23" s="78"/>
      <c r="H23" s="78"/>
      <c r="I23" s="79">
        <v>236810</v>
      </c>
      <c r="J23" s="79"/>
      <c r="K23" s="79">
        <v>231396</v>
      </c>
      <c r="L23" s="79"/>
      <c r="M23" s="47">
        <f t="shared" si="3"/>
        <v>-5414</v>
      </c>
      <c r="N23" s="78"/>
      <c r="O23" s="39">
        <f t="shared" si="8"/>
        <v>-2.2862210210717451</v>
      </c>
      <c r="P23" s="40" t="s">
        <v>17</v>
      </c>
      <c r="Q23" s="77">
        <f t="shared" si="10"/>
        <v>15</v>
      </c>
      <c r="R23" s="78"/>
      <c r="S23" s="78" t="s">
        <v>35</v>
      </c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</row>
    <row r="24" spans="1:38" s="90" customFormat="1" ht="16">
      <c r="A24" s="77">
        <f t="shared" si="9"/>
        <v>16</v>
      </c>
      <c r="B24" s="78"/>
      <c r="C24" s="78" t="s">
        <v>36</v>
      </c>
      <c r="D24" s="78"/>
      <c r="E24" s="78"/>
      <c r="F24" s="78"/>
      <c r="G24" s="78"/>
      <c r="H24" s="78"/>
      <c r="I24" s="79">
        <v>54006</v>
      </c>
      <c r="J24" s="79"/>
      <c r="K24" s="79">
        <v>68671</v>
      </c>
      <c r="L24" s="79"/>
      <c r="M24" s="47">
        <f t="shared" si="3"/>
        <v>14665</v>
      </c>
      <c r="N24" s="78"/>
      <c r="O24" s="39">
        <f t="shared" si="8"/>
        <v>27.154390252934856</v>
      </c>
      <c r="P24" s="40" t="s">
        <v>17</v>
      </c>
      <c r="Q24" s="77">
        <f t="shared" si="10"/>
        <v>16</v>
      </c>
      <c r="R24" s="78"/>
      <c r="S24" s="78" t="s">
        <v>36</v>
      </c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</row>
    <row r="25" spans="1:38" s="90" customFormat="1" ht="16">
      <c r="A25" s="77">
        <f t="shared" si="9"/>
        <v>17</v>
      </c>
      <c r="B25" s="78"/>
      <c r="C25" s="78" t="s">
        <v>37</v>
      </c>
      <c r="D25" s="78"/>
      <c r="E25" s="78"/>
      <c r="F25" s="78"/>
      <c r="G25" s="78"/>
      <c r="H25" s="78"/>
      <c r="I25" s="79">
        <v>12500</v>
      </c>
      <c r="J25" s="79"/>
      <c r="K25" s="79">
        <v>26858</v>
      </c>
      <c r="L25" s="79"/>
      <c r="M25" s="47">
        <f t="shared" si="3"/>
        <v>14358</v>
      </c>
      <c r="N25" s="78"/>
      <c r="O25" s="39">
        <f t="shared" si="8"/>
        <v>114.864</v>
      </c>
      <c r="P25" s="40" t="s">
        <v>17</v>
      </c>
      <c r="Q25" s="77">
        <f t="shared" si="10"/>
        <v>17</v>
      </c>
      <c r="R25" s="78"/>
      <c r="S25" s="78" t="s">
        <v>37</v>
      </c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</row>
    <row r="26" spans="1:38" s="90" customFormat="1" ht="16">
      <c r="A26" s="77">
        <f t="shared" si="9"/>
        <v>18</v>
      </c>
      <c r="B26" s="78"/>
      <c r="C26" s="78" t="s">
        <v>38</v>
      </c>
      <c r="D26" s="78"/>
      <c r="E26" s="78"/>
      <c r="F26" s="78"/>
      <c r="G26" s="78"/>
      <c r="H26" s="78"/>
      <c r="I26" s="79">
        <f>-500-125-277</f>
        <v>-902</v>
      </c>
      <c r="J26" s="79"/>
      <c r="K26" s="79">
        <v>3272</v>
      </c>
      <c r="L26" s="79"/>
      <c r="M26" s="47">
        <f t="shared" si="3"/>
        <v>4174</v>
      </c>
      <c r="N26" s="78"/>
      <c r="O26" s="39"/>
      <c r="P26" s="40" t="s">
        <v>17</v>
      </c>
      <c r="Q26" s="77">
        <f t="shared" si="10"/>
        <v>18</v>
      </c>
      <c r="R26" s="78"/>
      <c r="S26" s="78" t="s">
        <v>38</v>
      </c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</row>
    <row r="27" spans="1:38" s="90" customFormat="1" ht="16">
      <c r="A27" s="77">
        <f t="shared" si="9"/>
        <v>19</v>
      </c>
      <c r="B27" s="78"/>
      <c r="C27" s="78" t="s">
        <v>39</v>
      </c>
      <c r="D27" s="78"/>
      <c r="E27" s="78"/>
      <c r="F27" s="78"/>
      <c r="G27" s="78"/>
      <c r="H27" s="78"/>
      <c r="I27" s="79">
        <f>81421+404</f>
        <v>81825</v>
      </c>
      <c r="J27" s="79"/>
      <c r="K27" s="79">
        <f>81054+5565+5761+4467+1</f>
        <v>96848</v>
      </c>
      <c r="L27" s="79"/>
      <c r="M27" s="47">
        <f t="shared" si="3"/>
        <v>15023</v>
      </c>
      <c r="N27" s="78"/>
      <c r="O27" s="39">
        <f t="shared" si="8"/>
        <v>18.359914451573481</v>
      </c>
      <c r="P27" s="40" t="s">
        <v>17</v>
      </c>
      <c r="Q27" s="77">
        <f t="shared" si="10"/>
        <v>19</v>
      </c>
      <c r="R27" s="78"/>
      <c r="S27" s="78" t="s">
        <v>39</v>
      </c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</row>
    <row r="28" spans="1:38" s="90" customFormat="1" ht="16">
      <c r="A28" s="77">
        <f t="shared" si="9"/>
        <v>20</v>
      </c>
      <c r="B28" s="78"/>
      <c r="C28" s="78" t="s">
        <v>40</v>
      </c>
      <c r="D28" s="78"/>
      <c r="E28" s="78"/>
      <c r="F28" s="78"/>
      <c r="G28" s="78"/>
      <c r="H28" s="78"/>
      <c r="I28" s="87">
        <v>5000</v>
      </c>
      <c r="J28" s="79"/>
      <c r="K28" s="87">
        <v>4137</v>
      </c>
      <c r="L28" s="79"/>
      <c r="M28" s="53">
        <f t="shared" si="3"/>
        <v>-863</v>
      </c>
      <c r="N28" s="78"/>
      <c r="O28" s="39"/>
      <c r="P28" s="40" t="s">
        <v>17</v>
      </c>
      <c r="Q28" s="77">
        <f t="shared" si="10"/>
        <v>20</v>
      </c>
      <c r="R28" s="78"/>
      <c r="S28" s="78" t="s">
        <v>40</v>
      </c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</row>
    <row r="29" spans="1:38" s="90" customFormat="1" ht="16">
      <c r="A29" s="77">
        <f t="shared" si="9"/>
        <v>21</v>
      </c>
      <c r="B29" s="80" t="s">
        <v>41</v>
      </c>
      <c r="C29" s="80"/>
      <c r="D29" s="80"/>
      <c r="E29" s="80"/>
      <c r="F29" s="80"/>
      <c r="G29" s="80"/>
      <c r="H29" s="80"/>
      <c r="I29" s="81">
        <f>SUM(I21:I28)</f>
        <v>590961</v>
      </c>
      <c r="J29" s="81"/>
      <c r="K29" s="81">
        <f>SUM(K21:K28)</f>
        <v>630233</v>
      </c>
      <c r="L29" s="81"/>
      <c r="M29" s="47">
        <f t="shared" si="3"/>
        <v>39272</v>
      </c>
      <c r="N29" s="80"/>
      <c r="O29" s="39">
        <f t="shared" si="8"/>
        <v>6.6454469922719097</v>
      </c>
      <c r="P29" s="80"/>
      <c r="Q29" s="77">
        <f t="shared" si="10"/>
        <v>21</v>
      </c>
      <c r="R29" s="80" t="s">
        <v>41</v>
      </c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</row>
    <row r="30" spans="1:38" s="90" customFormat="1" ht="16">
      <c r="A30" s="77"/>
      <c r="B30" s="78"/>
      <c r="C30" s="78"/>
      <c r="D30" s="78"/>
      <c r="E30" s="78"/>
      <c r="F30" s="78"/>
      <c r="G30" s="78"/>
      <c r="H30" s="78"/>
      <c r="I30" s="79"/>
      <c r="J30" s="79"/>
      <c r="K30" s="79"/>
      <c r="L30" s="79"/>
      <c r="M30" s="79"/>
      <c r="N30" s="78"/>
      <c r="O30" s="78"/>
      <c r="P30" s="78"/>
      <c r="Q30" s="77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</row>
    <row r="31" spans="1:38" s="90" customFormat="1" ht="17" thickBot="1">
      <c r="A31" s="77">
        <v>22</v>
      </c>
      <c r="B31" s="80" t="s">
        <v>42</v>
      </c>
      <c r="C31" s="80"/>
      <c r="D31" s="80"/>
      <c r="E31" s="80"/>
      <c r="F31" s="80"/>
      <c r="G31" s="80"/>
      <c r="H31" s="80"/>
      <c r="I31" s="85">
        <f>+I18-I29</f>
        <v>-38661</v>
      </c>
      <c r="J31" s="81"/>
      <c r="K31" s="85">
        <f>+K18-K29</f>
        <v>-103007</v>
      </c>
      <c r="L31" s="81"/>
      <c r="M31" s="86">
        <f t="shared" si="3"/>
        <v>-64346</v>
      </c>
      <c r="N31" s="80"/>
      <c r="O31" s="39">
        <f t="shared" si="8"/>
        <v>166.43646051576525</v>
      </c>
      <c r="P31" s="80"/>
      <c r="Q31" s="84">
        <v>22</v>
      </c>
      <c r="R31" s="80" t="s">
        <v>43</v>
      </c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</row>
    <row r="32" spans="1:38" s="90" customFormat="1" ht="17" thickTop="1">
      <c r="A32" s="77"/>
      <c r="B32" s="78"/>
      <c r="C32" s="78"/>
      <c r="D32" s="78"/>
      <c r="E32" s="78"/>
      <c r="F32" s="78"/>
      <c r="G32" s="78"/>
      <c r="H32" s="78"/>
      <c r="I32" s="79"/>
      <c r="J32" s="79"/>
      <c r="K32" s="79"/>
      <c r="L32" s="79"/>
      <c r="M32" s="79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</row>
    <row r="33" spans="1:38" s="90" customFormat="1" ht="16">
      <c r="A33" s="77">
        <v>23</v>
      </c>
      <c r="B33" s="80" t="s">
        <v>44</v>
      </c>
      <c r="C33" s="78"/>
      <c r="D33" s="78"/>
      <c r="E33" s="78"/>
      <c r="F33" s="78"/>
      <c r="G33" s="78"/>
      <c r="H33" s="78"/>
      <c r="I33" s="79"/>
      <c r="J33" s="79"/>
      <c r="K33" s="79"/>
      <c r="L33" s="79"/>
      <c r="M33" s="79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</row>
    <row r="34" spans="1:38" s="90" customFormat="1" ht="16">
      <c r="A34" s="77">
        <v>24</v>
      </c>
      <c r="B34" s="78"/>
      <c r="C34" s="78"/>
      <c r="D34" s="78" t="s">
        <v>45</v>
      </c>
      <c r="E34" s="78"/>
      <c r="F34" s="78"/>
      <c r="G34" s="78"/>
      <c r="H34" s="78"/>
      <c r="I34" s="79"/>
      <c r="J34" s="79"/>
      <c r="K34" s="79">
        <v>-10132</v>
      </c>
      <c r="L34" s="79"/>
      <c r="M34" s="79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</row>
    <row r="35" spans="1:38" ht="16">
      <c r="A35" s="77">
        <v>25</v>
      </c>
      <c r="B35" s="78"/>
      <c r="C35" s="78"/>
      <c r="D35" s="78" t="s">
        <v>46</v>
      </c>
      <c r="E35" s="78"/>
      <c r="F35" s="78"/>
      <c r="G35" s="78"/>
      <c r="H35" s="78"/>
      <c r="I35" s="79"/>
      <c r="J35" s="79"/>
      <c r="K35" s="79">
        <v>-4281</v>
      </c>
      <c r="L35" s="79"/>
      <c r="M35" s="79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</row>
    <row r="36" spans="1:38" ht="16">
      <c r="A36" s="77">
        <v>26</v>
      </c>
      <c r="B36" s="78"/>
      <c r="C36" s="78"/>
      <c r="D36" s="78" t="s">
        <v>47</v>
      </c>
      <c r="E36" s="78"/>
      <c r="F36" s="78"/>
      <c r="G36" s="78"/>
      <c r="H36" s="78"/>
      <c r="I36" s="79"/>
      <c r="J36" s="79"/>
      <c r="K36" s="79">
        <v>1642</v>
      </c>
      <c r="L36" s="79"/>
      <c r="M36" s="79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</row>
    <row r="37" spans="1:38" ht="16">
      <c r="A37" s="77">
        <v>27</v>
      </c>
      <c r="B37" s="78"/>
      <c r="C37" s="78"/>
      <c r="D37" s="78" t="s">
        <v>48</v>
      </c>
      <c r="E37" s="78"/>
      <c r="F37" s="78"/>
      <c r="G37" s="78"/>
      <c r="H37" s="78"/>
      <c r="I37" s="79"/>
      <c r="J37" s="79"/>
      <c r="K37" s="79">
        <v>40862</v>
      </c>
      <c r="L37" s="79"/>
      <c r="M37" s="79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</row>
    <row r="38" spans="1:38" ht="16">
      <c r="A38" s="77">
        <v>28</v>
      </c>
      <c r="B38" s="78"/>
      <c r="C38" s="78"/>
      <c r="D38" s="78" t="s">
        <v>49</v>
      </c>
      <c r="E38" s="78"/>
      <c r="F38" s="78"/>
      <c r="G38" s="78"/>
      <c r="H38" s="78"/>
      <c r="I38" s="79"/>
      <c r="J38" s="79"/>
      <c r="K38" s="79">
        <v>789</v>
      </c>
      <c r="L38" s="79"/>
      <c r="M38" s="79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</row>
    <row r="39" spans="1:38" ht="16">
      <c r="A39" s="77">
        <v>29</v>
      </c>
      <c r="B39" s="78"/>
      <c r="C39" s="78"/>
      <c r="D39" s="78" t="s">
        <v>50</v>
      </c>
      <c r="E39" s="78"/>
      <c r="F39" s="78"/>
      <c r="G39" s="78"/>
      <c r="H39" s="78"/>
      <c r="I39" s="79"/>
      <c r="J39" s="79"/>
      <c r="K39" s="79">
        <v>676</v>
      </c>
      <c r="L39" s="79"/>
      <c r="M39" s="79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</row>
    <row r="40" spans="1:38" ht="16">
      <c r="A40" s="77">
        <v>30</v>
      </c>
      <c r="B40" s="78"/>
      <c r="C40" s="78"/>
      <c r="D40" s="78" t="s">
        <v>51</v>
      </c>
      <c r="E40" s="78"/>
      <c r="F40" s="78"/>
      <c r="G40" s="78"/>
      <c r="H40" s="78"/>
      <c r="I40" s="79"/>
      <c r="J40" s="79"/>
      <c r="K40" s="79"/>
      <c r="L40" s="79"/>
      <c r="M40" s="79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</row>
    <row r="41" spans="1:38" ht="16">
      <c r="A41" s="77">
        <v>31</v>
      </c>
      <c r="B41" s="78"/>
      <c r="C41" s="78"/>
      <c r="D41" s="78" t="s">
        <v>52</v>
      </c>
      <c r="E41" s="78"/>
      <c r="F41" s="78"/>
      <c r="G41" s="78"/>
      <c r="H41" s="78"/>
      <c r="I41" s="79"/>
      <c r="J41" s="79"/>
      <c r="K41" s="79"/>
      <c r="L41" s="79"/>
      <c r="M41" s="79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</row>
    <row r="42" spans="1:38" ht="16">
      <c r="A42" s="77">
        <v>32</v>
      </c>
      <c r="B42" s="78"/>
      <c r="C42" s="78"/>
      <c r="D42" s="78" t="s">
        <v>53</v>
      </c>
      <c r="E42" s="78"/>
      <c r="F42" s="78"/>
      <c r="G42" s="78"/>
      <c r="H42" s="78"/>
      <c r="I42" s="79"/>
      <c r="J42" s="79"/>
      <c r="K42" s="79"/>
      <c r="L42" s="79"/>
      <c r="M42" s="79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</row>
    <row r="43" spans="1:38" ht="16">
      <c r="A43" s="77">
        <v>33</v>
      </c>
      <c r="B43" s="78"/>
      <c r="C43" s="78"/>
      <c r="D43" s="78" t="s">
        <v>54</v>
      </c>
      <c r="E43" s="78"/>
      <c r="F43" s="78"/>
      <c r="G43" s="78"/>
      <c r="H43" s="78"/>
      <c r="I43" s="79"/>
      <c r="J43" s="79"/>
      <c r="K43" s="87">
        <f>-10617+2</f>
        <v>-10615</v>
      </c>
      <c r="L43" s="79"/>
      <c r="M43" s="79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</row>
    <row r="44" spans="1:38" ht="16">
      <c r="A44" s="77">
        <v>34</v>
      </c>
      <c r="B44" s="80" t="s">
        <v>55</v>
      </c>
      <c r="C44" s="78"/>
      <c r="D44" s="78"/>
      <c r="E44" s="78"/>
      <c r="F44" s="78"/>
      <c r="G44" s="78"/>
      <c r="H44" s="78"/>
      <c r="I44" s="79"/>
      <c r="J44" s="79"/>
      <c r="K44" s="81">
        <f>SUM(K34:K43)</f>
        <v>18941</v>
      </c>
      <c r="L44" s="79"/>
      <c r="M44" s="79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</row>
    <row r="45" spans="1:38" ht="16">
      <c r="A45" s="77"/>
      <c r="B45" s="78"/>
      <c r="C45" s="78"/>
      <c r="D45" s="78"/>
      <c r="E45" s="78"/>
      <c r="F45" s="78"/>
      <c r="G45" s="78"/>
      <c r="H45" s="78"/>
      <c r="I45" s="79"/>
      <c r="J45" s="79"/>
      <c r="K45" s="79"/>
      <c r="L45" s="79"/>
      <c r="M45" s="79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</row>
    <row r="46" spans="1:38" ht="17" thickBot="1">
      <c r="A46" s="77">
        <v>35</v>
      </c>
      <c r="B46" s="78"/>
      <c r="C46" s="78"/>
      <c r="D46" s="88" t="s">
        <v>56</v>
      </c>
      <c r="E46" s="78"/>
      <c r="F46" s="78"/>
      <c r="G46" s="78"/>
      <c r="H46" s="78"/>
      <c r="I46" s="78"/>
      <c r="J46" s="78"/>
      <c r="K46" s="85">
        <f>+K31+K44</f>
        <v>-84066</v>
      </c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</row>
    <row r="47" spans="1:38" ht="17" thickTop="1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</row>
    <row r="48" spans="1:38" ht="16">
      <c r="A48" s="77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</row>
    <row r="49" spans="1:38" ht="16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</row>
    <row r="50" spans="1:38" ht="16">
      <c r="A50" s="77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</row>
    <row r="51" spans="1:38" ht="16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</row>
    <row r="52" spans="1:38" ht="16">
      <c r="A52" s="77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</row>
    <row r="53" spans="1:38" ht="16">
      <c r="A53" s="77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</row>
    <row r="54" spans="1:38" ht="16">
      <c r="A54" s="77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</row>
    <row r="55" spans="1:38" ht="16">
      <c r="A55" s="77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</row>
    <row r="56" spans="1:38" ht="16">
      <c r="A56" s="77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</row>
    <row r="57" spans="1:38" ht="16">
      <c r="A57" s="77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</row>
    <row r="58" spans="1:38" ht="15">
      <c r="A58" s="82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</row>
    <row r="59" spans="1:38" ht="15">
      <c r="A59" s="82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</row>
    <row r="60" spans="1:38" ht="15">
      <c r="A60" s="82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</row>
    <row r="61" spans="1:38" ht="15">
      <c r="A61" s="82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</row>
    <row r="62" spans="1:38" ht="15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</row>
    <row r="63" spans="1:38" ht="15">
      <c r="A63" s="82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</row>
    <row r="64" spans="1:38" ht="15">
      <c r="A64" s="82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</row>
    <row r="65" spans="1:38" ht="15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</row>
    <row r="66" spans="1:38" ht="15">
      <c r="A66" s="82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</row>
  </sheetData>
  <mergeCells count="10">
    <mergeCell ref="O5:P5"/>
    <mergeCell ref="AE5:AF5"/>
    <mergeCell ref="AH6:AJ6"/>
    <mergeCell ref="B8:B15"/>
    <mergeCell ref="B1:M1"/>
    <mergeCell ref="W1:AC1"/>
    <mergeCell ref="G2:M2"/>
    <mergeCell ref="W2:AC2"/>
    <mergeCell ref="I4:P4"/>
    <mergeCell ref="Y4:AF4"/>
  </mergeCells>
  <pageMargins left="0.7" right="0.7" top="0.75" bottom="0.75" header="0.3" footer="0.3"/>
  <pageSetup scale="9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92"/>
  <sheetViews>
    <sheetView workbookViewId="0">
      <selection activeCell="F16" sqref="F16"/>
    </sheetView>
  </sheetViews>
  <sheetFormatPr baseColWidth="10" defaultColWidth="8.83203125" defaultRowHeight="15" x14ac:dyDescent="0"/>
  <cols>
    <col min="1" max="1" width="2.33203125" style="93" bestFit="1" customWidth="1"/>
    <col min="2" max="2" width="3" style="96" customWidth="1"/>
    <col min="3" max="3" width="5.1640625" style="96" customWidth="1"/>
    <col min="4" max="4" width="7.33203125" style="96" customWidth="1"/>
    <col min="5" max="5" width="3" style="96" customWidth="1"/>
    <col min="6" max="6" width="47.6640625" style="96" customWidth="1"/>
    <col min="7" max="7" width="22.6640625" style="96" bestFit="1" customWidth="1"/>
    <col min="8" max="8" width="1.5" style="96" customWidth="1"/>
    <col min="9" max="9" width="20.1640625" style="96" customWidth="1"/>
    <col min="10" max="10" width="21.5" style="96" customWidth="1"/>
    <col min="11" max="13" width="15.33203125" style="96" customWidth="1"/>
    <col min="14" max="15" width="9.1640625" style="96" customWidth="1"/>
    <col min="16" max="16" width="2.6640625" style="96" customWidth="1"/>
    <col min="17" max="20" width="9.1640625" style="96" customWidth="1"/>
    <col min="21" max="21" width="12.6640625" style="96" customWidth="1"/>
    <col min="22" max="22" width="9.1640625" style="96" customWidth="1"/>
    <col min="23" max="23" width="12" style="96" customWidth="1"/>
    <col min="24" max="25" width="9.1640625" style="96" customWidth="1"/>
    <col min="26" max="26" width="3.6640625" style="96" customWidth="1"/>
    <col min="27" max="16384" width="8.83203125" style="96"/>
  </cols>
  <sheetData>
    <row r="1" spans="1:32" ht="16">
      <c r="B1" s="94"/>
      <c r="C1" s="94"/>
      <c r="D1" s="94"/>
      <c r="E1" s="94"/>
      <c r="F1" s="94"/>
      <c r="G1" s="199" t="s">
        <v>142</v>
      </c>
      <c r="H1" s="95"/>
      <c r="S1" s="96" t="s">
        <v>60</v>
      </c>
    </row>
    <row r="2" spans="1:32" s="102" customFormat="1">
      <c r="A2" s="93"/>
      <c r="B2" s="97"/>
      <c r="C2" s="97"/>
      <c r="D2" s="97"/>
      <c r="E2" s="97"/>
      <c r="F2" s="97"/>
      <c r="G2" s="98"/>
      <c r="H2" s="99"/>
      <c r="I2" s="100"/>
      <c r="J2" s="100"/>
      <c r="K2" s="101"/>
      <c r="L2" s="101"/>
      <c r="M2" s="101"/>
      <c r="N2" s="101"/>
      <c r="O2" s="101"/>
      <c r="P2" s="101"/>
      <c r="Q2" s="101" t="s">
        <v>61</v>
      </c>
      <c r="R2" s="101" t="s">
        <v>62</v>
      </c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2">
      <c r="B3" s="94" t="s">
        <v>63</v>
      </c>
      <c r="C3" s="94"/>
      <c r="D3" s="94"/>
      <c r="E3" s="94"/>
      <c r="F3" s="94"/>
      <c r="G3" s="103" t="s">
        <v>124</v>
      </c>
      <c r="H3" s="104"/>
      <c r="I3" s="100"/>
      <c r="J3" s="105"/>
    </row>
    <row r="4" spans="1:32">
      <c r="B4" s="94"/>
      <c r="C4" s="94"/>
      <c r="D4" s="94"/>
      <c r="E4" s="94"/>
      <c r="F4" s="94"/>
      <c r="G4" s="106"/>
      <c r="H4" s="104"/>
      <c r="I4" s="100"/>
      <c r="J4" s="105"/>
    </row>
    <row r="5" spans="1:32" ht="6" customHeight="1" thickBot="1">
      <c r="B5" s="94"/>
      <c r="C5" s="94"/>
      <c r="D5" s="94"/>
      <c r="E5" s="94"/>
      <c r="F5" s="94"/>
      <c r="G5" s="106"/>
      <c r="H5" s="104"/>
      <c r="I5" s="100"/>
      <c r="J5" s="105"/>
    </row>
    <row r="6" spans="1:32" ht="17" thickTop="1" thickBot="1">
      <c r="B6" s="94" t="s">
        <v>64</v>
      </c>
      <c r="D6" s="94"/>
      <c r="E6" s="94"/>
      <c r="F6" s="94"/>
      <c r="G6" s="107">
        <v>41305</v>
      </c>
      <c r="H6" s="104"/>
      <c r="I6" s="100"/>
      <c r="J6" s="108"/>
      <c r="K6" s="109"/>
      <c r="L6" s="109"/>
      <c r="M6" s="109"/>
      <c r="N6" s="109"/>
      <c r="O6" s="109"/>
      <c r="P6" s="109"/>
      <c r="Q6" s="110"/>
      <c r="R6" s="104"/>
      <c r="S6" s="105"/>
      <c r="T6" s="111"/>
      <c r="U6" s="112"/>
      <c r="V6" s="108"/>
      <c r="W6" s="113"/>
      <c r="X6" s="114"/>
      <c r="Y6" s="105"/>
      <c r="Z6" s="115"/>
      <c r="AC6" s="296" t="s">
        <v>65</v>
      </c>
      <c r="AD6" s="296"/>
      <c r="AE6" s="296"/>
    </row>
    <row r="7" spans="1:32" ht="16" thickTop="1">
      <c r="B7" s="94"/>
      <c r="C7" s="116" t="s">
        <v>66</v>
      </c>
      <c r="D7" s="94"/>
      <c r="E7" s="94"/>
      <c r="F7" s="94"/>
      <c r="G7" s="110"/>
      <c r="H7" s="104"/>
      <c r="I7" s="100"/>
      <c r="J7" s="108"/>
      <c r="K7" s="109"/>
      <c r="L7" s="109"/>
      <c r="M7" s="109"/>
      <c r="N7" s="109"/>
      <c r="O7" s="109"/>
      <c r="P7" s="109"/>
      <c r="Q7" s="110"/>
      <c r="R7" s="104"/>
      <c r="S7" s="105"/>
      <c r="T7" s="111"/>
      <c r="U7" s="112"/>
      <c r="V7" s="108"/>
      <c r="W7" s="113"/>
      <c r="X7" s="114"/>
      <c r="Y7" s="105"/>
      <c r="Z7" s="115"/>
    </row>
    <row r="8" spans="1:32">
      <c r="A8" s="93">
        <v>1</v>
      </c>
      <c r="B8" s="94"/>
      <c r="C8" s="94"/>
      <c r="D8" s="94" t="s">
        <v>67</v>
      </c>
      <c r="E8" s="94"/>
      <c r="F8" s="94"/>
      <c r="G8" s="110"/>
      <c r="H8" s="104"/>
      <c r="I8" s="100"/>
      <c r="J8" s="108"/>
      <c r="K8" s="109"/>
      <c r="L8" s="109"/>
      <c r="M8" s="109"/>
      <c r="N8" s="109"/>
      <c r="O8" s="109"/>
      <c r="P8" s="109"/>
      <c r="Q8" s="110"/>
      <c r="R8" s="104"/>
      <c r="S8" s="105"/>
      <c r="T8" s="111"/>
      <c r="U8" s="112"/>
      <c r="V8" s="108"/>
      <c r="W8" s="113"/>
      <c r="X8" s="114"/>
      <c r="Y8" s="105"/>
      <c r="Z8" s="115"/>
      <c r="AD8" s="96">
        <v>2841756.3899999997</v>
      </c>
    </row>
    <row r="9" spans="1:32">
      <c r="A9" s="93">
        <v>2</v>
      </c>
      <c r="B9" s="94"/>
      <c r="C9" s="94"/>
      <c r="D9" s="96">
        <v>1091</v>
      </c>
      <c r="E9" s="117" t="s">
        <v>68</v>
      </c>
      <c r="F9" s="94"/>
      <c r="G9" s="118">
        <f>174466+15124-58373+1616</f>
        <v>132833</v>
      </c>
      <c r="H9" s="104"/>
      <c r="I9" s="111"/>
      <c r="J9" s="119"/>
      <c r="K9" s="109"/>
      <c r="L9" s="109"/>
      <c r="M9" s="109"/>
      <c r="N9" s="120"/>
      <c r="O9" s="104"/>
      <c r="P9" s="109"/>
      <c r="Q9" s="121"/>
      <c r="R9" s="104"/>
      <c r="S9" s="105"/>
      <c r="T9" s="111"/>
      <c r="U9" s="122"/>
      <c r="V9" s="119"/>
      <c r="W9" s="113"/>
      <c r="X9" s="114"/>
      <c r="Y9" s="105"/>
      <c r="Z9" s="115"/>
      <c r="AD9" s="96">
        <v>171266.65</v>
      </c>
    </row>
    <row r="10" spans="1:32" ht="16.5" customHeight="1">
      <c r="A10" s="93">
        <v>3</v>
      </c>
      <c r="B10" s="94"/>
      <c r="C10" s="94"/>
      <c r="D10" s="96">
        <v>1093</v>
      </c>
      <c r="E10" s="117" t="s">
        <v>69</v>
      </c>
      <c r="F10" s="123"/>
      <c r="G10" s="124">
        <v>729</v>
      </c>
      <c r="H10" s="125"/>
      <c r="I10" s="126"/>
      <c r="J10" s="119"/>
      <c r="K10" s="109"/>
      <c r="L10" s="109"/>
      <c r="M10" s="109"/>
      <c r="O10" s="127"/>
      <c r="P10" s="127"/>
      <c r="Q10" s="128"/>
      <c r="R10" s="125"/>
      <c r="S10" s="129"/>
      <c r="U10" s="130"/>
      <c r="V10" s="119"/>
      <c r="W10" s="105"/>
      <c r="X10" s="131"/>
      <c r="Y10" s="105"/>
      <c r="AD10" s="96">
        <v>38418.83</v>
      </c>
    </row>
    <row r="11" spans="1:32" ht="16.5" customHeight="1">
      <c r="A11" s="93">
        <v>4</v>
      </c>
      <c r="B11" s="94"/>
      <c r="C11" s="94"/>
      <c r="D11" s="96">
        <v>1094</v>
      </c>
      <c r="E11" s="117" t="s">
        <v>70</v>
      </c>
      <c r="F11" s="123"/>
      <c r="G11" s="124">
        <v>948</v>
      </c>
      <c r="H11" s="125"/>
      <c r="I11" s="126"/>
      <c r="J11" s="119"/>
      <c r="K11" s="109"/>
      <c r="L11" s="109"/>
      <c r="M11" s="109"/>
      <c r="O11" s="127"/>
      <c r="P11" s="127"/>
      <c r="Q11" s="128"/>
      <c r="R11" s="125"/>
      <c r="S11" s="129"/>
      <c r="U11" s="130"/>
      <c r="V11" s="119"/>
      <c r="W11" s="105"/>
      <c r="X11" s="131"/>
      <c r="Y11" s="105"/>
      <c r="AD11" s="96">
        <v>169465.54</v>
      </c>
    </row>
    <row r="12" spans="1:32" ht="16.5" customHeight="1">
      <c r="A12" s="93">
        <v>5</v>
      </c>
      <c r="B12" s="94"/>
      <c r="C12" s="94"/>
      <c r="D12" s="96">
        <v>1001</v>
      </c>
      <c r="E12" s="123" t="s">
        <v>71</v>
      </c>
      <c r="F12" s="123"/>
      <c r="G12" s="124">
        <v>322872</v>
      </c>
      <c r="H12" s="125"/>
      <c r="I12" s="126"/>
      <c r="J12" s="119"/>
      <c r="K12" s="109"/>
      <c r="L12" s="109"/>
      <c r="M12" s="109"/>
      <c r="O12" s="127"/>
      <c r="P12" s="127"/>
      <c r="Q12" s="128"/>
      <c r="R12" s="125"/>
      <c r="S12" s="129"/>
      <c r="U12" s="130"/>
      <c r="V12" s="119"/>
      <c r="W12" s="105"/>
      <c r="X12" s="131"/>
      <c r="Y12" s="105"/>
      <c r="AD12" s="96">
        <v>131249.43</v>
      </c>
    </row>
    <row r="13" spans="1:32" ht="16.5" customHeight="1">
      <c r="A13" s="93">
        <v>6</v>
      </c>
      <c r="B13" s="94"/>
      <c r="C13" s="94"/>
      <c r="D13" s="96">
        <v>1002</v>
      </c>
      <c r="E13" s="123" t="s">
        <v>72</v>
      </c>
      <c r="F13" s="123"/>
      <c r="G13" s="124">
        <v>891</v>
      </c>
      <c r="H13" s="125"/>
      <c r="I13" s="126"/>
      <c r="J13" s="119"/>
      <c r="K13" s="109"/>
      <c r="L13" s="109"/>
      <c r="M13" s="109"/>
      <c r="O13" s="127"/>
      <c r="P13" s="127"/>
      <c r="Q13" s="128"/>
      <c r="R13" s="125"/>
      <c r="S13" s="129"/>
      <c r="U13" s="130"/>
      <c r="V13" s="119"/>
      <c r="W13" s="105"/>
      <c r="X13" s="131"/>
      <c r="Y13" s="105"/>
      <c r="AD13" s="96">
        <v>18951.77</v>
      </c>
    </row>
    <row r="14" spans="1:32" ht="16.5" customHeight="1">
      <c r="A14" s="93">
        <v>7</v>
      </c>
      <c r="B14" s="94"/>
      <c r="C14" s="94"/>
      <c r="D14" s="96">
        <v>1003</v>
      </c>
      <c r="E14" s="123" t="s">
        <v>73</v>
      </c>
      <c r="F14" s="123"/>
      <c r="G14" s="124">
        <v>938</v>
      </c>
      <c r="H14" s="125"/>
      <c r="I14" s="126"/>
      <c r="J14" s="119"/>
      <c r="K14" s="109"/>
      <c r="L14" s="109"/>
      <c r="M14" s="109"/>
      <c r="O14" s="127"/>
      <c r="P14" s="127"/>
      <c r="Q14" s="128"/>
      <c r="R14" s="125"/>
      <c r="S14" s="129"/>
      <c r="U14" s="130"/>
      <c r="V14" s="119"/>
      <c r="W14" s="105"/>
      <c r="X14" s="131"/>
      <c r="Y14" s="105"/>
    </row>
    <row r="15" spans="1:32" ht="16.5" customHeight="1">
      <c r="A15" s="93">
        <v>8</v>
      </c>
      <c r="B15" s="94"/>
      <c r="C15" s="94"/>
      <c r="D15" s="96">
        <v>1004</v>
      </c>
      <c r="E15" s="117" t="s">
        <v>74</v>
      </c>
      <c r="F15" s="123"/>
      <c r="G15" s="124">
        <v>1125</v>
      </c>
      <c r="H15" s="125"/>
      <c r="I15" s="126"/>
      <c r="J15" s="119"/>
      <c r="K15" s="109"/>
      <c r="L15" s="109"/>
      <c r="M15" s="109"/>
      <c r="O15" s="127"/>
      <c r="P15" s="96">
        <v>1004</v>
      </c>
      <c r="Q15" s="128"/>
      <c r="R15" s="125"/>
      <c r="S15" s="129"/>
      <c r="U15" s="130"/>
      <c r="V15" s="119"/>
      <c r="W15" s="105"/>
      <c r="X15" s="131"/>
      <c r="Y15" s="105"/>
      <c r="AD15" s="96">
        <v>0</v>
      </c>
    </row>
    <row r="16" spans="1:32" ht="16.5" customHeight="1">
      <c r="A16" s="93">
        <v>9</v>
      </c>
      <c r="B16" s="94"/>
      <c r="C16" s="94"/>
      <c r="D16" s="96">
        <v>1005</v>
      </c>
      <c r="E16" s="117" t="s">
        <v>75</v>
      </c>
      <c r="F16" s="94"/>
      <c r="G16" s="124">
        <v>925</v>
      </c>
      <c r="H16" s="125"/>
      <c r="I16" s="126"/>
      <c r="J16" s="119"/>
      <c r="K16" s="109"/>
      <c r="L16" s="109"/>
      <c r="M16" s="109"/>
      <c r="O16" s="104"/>
      <c r="P16" s="96">
        <v>1005</v>
      </c>
      <c r="Q16" s="128"/>
      <c r="R16" s="125"/>
      <c r="S16" s="129"/>
      <c r="U16" s="130"/>
      <c r="V16" s="119"/>
      <c r="W16" s="105"/>
      <c r="X16" s="131"/>
      <c r="Y16" s="105"/>
      <c r="AD16" s="96">
        <v>0</v>
      </c>
    </row>
    <row r="17" spans="1:30">
      <c r="A17" s="93">
        <v>10</v>
      </c>
      <c r="B17" s="94"/>
      <c r="C17" s="94"/>
      <c r="D17" s="96">
        <v>1006</v>
      </c>
      <c r="E17" s="96" t="s">
        <v>76</v>
      </c>
      <c r="F17" s="94"/>
      <c r="G17" s="124">
        <v>1060</v>
      </c>
      <c r="H17" s="125"/>
      <c r="I17" s="126"/>
      <c r="J17" s="119"/>
      <c r="K17" s="109"/>
      <c r="L17" s="109"/>
      <c r="M17" s="109"/>
      <c r="O17" s="104"/>
      <c r="P17" s="109"/>
      <c r="Q17" s="128"/>
      <c r="R17" s="125"/>
      <c r="S17" s="129"/>
      <c r="U17" s="130"/>
      <c r="V17" s="119"/>
      <c r="W17" s="105"/>
      <c r="X17" s="131"/>
      <c r="Y17" s="105"/>
      <c r="AD17" s="96">
        <v>96340.81</v>
      </c>
    </row>
    <row r="18" spans="1:30">
      <c r="A18" s="93">
        <v>11</v>
      </c>
      <c r="B18" s="94"/>
      <c r="C18" s="94"/>
      <c r="D18" s="96">
        <v>1007</v>
      </c>
      <c r="E18" s="96" t="s">
        <v>77</v>
      </c>
      <c r="F18" s="94"/>
      <c r="G18" s="124">
        <v>500</v>
      </c>
      <c r="H18" s="125"/>
      <c r="I18" s="126"/>
      <c r="J18" s="119"/>
      <c r="K18" s="109"/>
      <c r="L18" s="109"/>
      <c r="M18" s="109"/>
      <c r="O18" s="104"/>
      <c r="P18" s="109"/>
      <c r="Q18" s="128"/>
      <c r="R18" s="125"/>
      <c r="S18" s="129"/>
      <c r="U18" s="130"/>
      <c r="V18" s="119"/>
      <c r="W18" s="105"/>
      <c r="X18" s="131"/>
      <c r="Y18" s="105"/>
      <c r="AD18" s="96">
        <v>3467449.4200000004</v>
      </c>
    </row>
    <row r="19" spans="1:30">
      <c r="A19" s="93">
        <v>12</v>
      </c>
      <c r="B19" s="94"/>
      <c r="C19" s="94"/>
      <c r="D19" s="96">
        <v>1008</v>
      </c>
      <c r="E19" s="96" t="s">
        <v>78</v>
      </c>
      <c r="F19" s="94"/>
      <c r="G19" s="132">
        <v>1129</v>
      </c>
      <c r="H19" s="125"/>
      <c r="I19" s="126"/>
      <c r="J19" s="119"/>
      <c r="K19" s="109"/>
      <c r="L19" s="109"/>
      <c r="M19" s="109"/>
      <c r="O19" s="104"/>
      <c r="P19" s="109"/>
      <c r="Q19" s="128"/>
      <c r="R19" s="125"/>
      <c r="S19" s="129"/>
      <c r="U19" s="130"/>
      <c r="V19" s="119"/>
      <c r="W19" s="105"/>
      <c r="X19" s="131"/>
      <c r="Y19" s="105"/>
    </row>
    <row r="20" spans="1:30">
      <c r="A20" s="93">
        <v>13</v>
      </c>
      <c r="B20" s="94"/>
      <c r="C20" s="94"/>
      <c r="D20" s="96">
        <v>1009</v>
      </c>
      <c r="E20" s="96" t="s">
        <v>79</v>
      </c>
      <c r="F20" s="94"/>
      <c r="G20" s="133">
        <v>966</v>
      </c>
      <c r="H20" s="125"/>
      <c r="I20" s="126"/>
      <c r="J20" s="119"/>
      <c r="K20" s="109"/>
      <c r="L20" s="109"/>
      <c r="M20" s="109"/>
      <c r="O20" s="104"/>
      <c r="P20" s="109"/>
      <c r="Q20" s="128"/>
      <c r="R20" s="125"/>
      <c r="S20" s="129"/>
      <c r="U20" s="130"/>
      <c r="V20" s="119"/>
      <c r="W20" s="105"/>
      <c r="X20" s="131"/>
      <c r="Y20" s="105"/>
    </row>
    <row r="21" spans="1:30">
      <c r="A21" s="93">
        <v>13</v>
      </c>
      <c r="B21" s="94"/>
      <c r="C21" s="94"/>
      <c r="D21" s="94" t="s">
        <v>80</v>
      </c>
      <c r="E21" s="94"/>
      <c r="F21" s="94"/>
      <c r="G21" s="134">
        <f>SUM(G9:G20)</f>
        <v>464916</v>
      </c>
      <c r="H21" s="125"/>
      <c r="I21" s="126"/>
      <c r="J21" s="119"/>
      <c r="K21" s="109"/>
      <c r="L21" s="109"/>
      <c r="M21" s="109"/>
      <c r="N21" s="109"/>
      <c r="O21" s="109"/>
      <c r="P21" s="109"/>
      <c r="Q21" s="135"/>
      <c r="R21" s="125"/>
      <c r="S21" s="129"/>
      <c r="U21" s="130"/>
      <c r="V21" s="119"/>
      <c r="W21" s="105"/>
      <c r="X21" s="131"/>
      <c r="Y21" s="105"/>
      <c r="AD21" s="96">
        <v>-30097</v>
      </c>
    </row>
    <row r="22" spans="1:30">
      <c r="E22" s="94"/>
      <c r="F22" s="94"/>
      <c r="G22" s="136"/>
      <c r="I22" s="126"/>
      <c r="J22" s="105"/>
      <c r="K22" s="120"/>
      <c r="L22" s="120"/>
      <c r="M22" s="120"/>
      <c r="N22" s="120"/>
      <c r="O22" s="109"/>
      <c r="P22" s="109"/>
      <c r="Q22" s="137"/>
      <c r="R22" s="138"/>
      <c r="S22" s="105"/>
      <c r="U22" s="105"/>
      <c r="V22" s="105"/>
      <c r="W22" s="105"/>
      <c r="X22" s="131"/>
      <c r="AD22" s="96">
        <v>-13254</v>
      </c>
    </row>
    <row r="23" spans="1:30">
      <c r="A23" s="93">
        <v>14</v>
      </c>
      <c r="B23" s="94"/>
      <c r="C23" s="94"/>
      <c r="D23" s="94" t="s">
        <v>81</v>
      </c>
      <c r="E23" s="94"/>
      <c r="F23" s="94"/>
      <c r="G23" s="110"/>
      <c r="H23" s="104"/>
      <c r="I23" s="111"/>
      <c r="J23" s="108"/>
      <c r="K23" s="109"/>
      <c r="L23" s="109"/>
      <c r="M23" s="109"/>
      <c r="N23" s="109"/>
      <c r="O23" s="109"/>
      <c r="P23" s="109"/>
      <c r="Q23" s="110"/>
      <c r="R23" s="104"/>
      <c r="S23" s="105"/>
      <c r="T23" s="111"/>
      <c r="U23" s="139"/>
      <c r="V23" s="108"/>
      <c r="W23" s="113"/>
      <c r="X23" s="114"/>
      <c r="Y23" s="105"/>
      <c r="Z23" s="115"/>
      <c r="AD23" s="96">
        <v>5632</v>
      </c>
    </row>
    <row r="24" spans="1:30">
      <c r="A24" s="93">
        <v>15</v>
      </c>
      <c r="B24" s="94"/>
      <c r="C24" s="94"/>
      <c r="D24" s="96">
        <v>2001</v>
      </c>
      <c r="E24" s="117" t="s">
        <v>82</v>
      </c>
      <c r="G24" s="124">
        <f>2179-500</f>
        <v>1679</v>
      </c>
      <c r="H24" s="125"/>
      <c r="I24" s="126"/>
      <c r="J24" s="119"/>
      <c r="K24" s="109"/>
      <c r="L24" s="109"/>
      <c r="M24" s="109"/>
      <c r="O24" s="104"/>
      <c r="Q24" s="121"/>
      <c r="R24" s="125"/>
      <c r="S24" s="129"/>
      <c r="U24" s="122"/>
      <c r="V24" s="119"/>
      <c r="W24" s="105"/>
      <c r="X24" s="131"/>
      <c r="Y24" s="105"/>
      <c r="AD24" s="96">
        <v>-8509</v>
      </c>
    </row>
    <row r="25" spans="1:30">
      <c r="A25" s="93">
        <v>17</v>
      </c>
      <c r="B25" s="94"/>
      <c r="C25" s="94"/>
      <c r="D25" s="96">
        <v>2003</v>
      </c>
      <c r="E25" s="117" t="s">
        <v>83</v>
      </c>
      <c r="G25" s="133">
        <v>500</v>
      </c>
      <c r="H25" s="125"/>
      <c r="I25" s="126"/>
      <c r="J25" s="119"/>
      <c r="K25" s="109"/>
      <c r="L25" s="109"/>
      <c r="M25" s="109"/>
      <c r="O25" s="104"/>
      <c r="Q25" s="121"/>
      <c r="R25" s="125"/>
      <c r="S25" s="129"/>
      <c r="U25" s="122"/>
      <c r="V25" s="119"/>
      <c r="W25" s="105"/>
      <c r="X25" s="131"/>
      <c r="Y25" s="105"/>
      <c r="AD25" s="96">
        <v>9564</v>
      </c>
    </row>
    <row r="26" spans="1:30">
      <c r="E26" s="94"/>
      <c r="F26" s="94"/>
      <c r="G26" s="136"/>
      <c r="I26" s="126"/>
      <c r="J26" s="105"/>
      <c r="K26" s="120"/>
      <c r="L26" s="120"/>
      <c r="M26" s="120"/>
      <c r="N26" s="120"/>
      <c r="O26" s="109"/>
      <c r="P26" s="109"/>
      <c r="Q26" s="137"/>
      <c r="R26" s="138"/>
      <c r="S26" s="105"/>
      <c r="U26" s="105"/>
      <c r="V26" s="105"/>
      <c r="W26" s="105"/>
      <c r="X26" s="131"/>
      <c r="AD26" s="96">
        <v>75</v>
      </c>
    </row>
    <row r="27" spans="1:30">
      <c r="A27" s="93">
        <v>21</v>
      </c>
      <c r="B27" s="109"/>
      <c r="C27" s="109" t="s">
        <v>84</v>
      </c>
      <c r="D27" s="109"/>
      <c r="E27" s="109"/>
      <c r="F27" s="109"/>
      <c r="G27" s="140">
        <f>SUM(G24:G26)</f>
        <v>2179</v>
      </c>
      <c r="H27" s="125"/>
      <c r="I27" s="126"/>
      <c r="K27" s="109"/>
      <c r="L27" s="109"/>
      <c r="M27" s="109"/>
      <c r="N27" s="109"/>
      <c r="O27" s="109"/>
      <c r="P27" s="109"/>
      <c r="Q27" s="140"/>
      <c r="R27" s="125"/>
      <c r="S27" s="105"/>
      <c r="W27" s="105"/>
      <c r="X27" s="131"/>
      <c r="Y27" s="105"/>
      <c r="AD27" s="96">
        <f>SUM(AD21:AD26)</f>
        <v>-36589</v>
      </c>
    </row>
    <row r="28" spans="1:30">
      <c r="B28" s="94"/>
      <c r="C28" s="94"/>
      <c r="D28" s="94"/>
      <c r="E28" s="94"/>
      <c r="F28" s="94"/>
      <c r="G28" s="141"/>
      <c r="H28" s="125"/>
      <c r="I28" s="126"/>
      <c r="K28" s="109"/>
      <c r="L28" s="109"/>
      <c r="M28" s="109"/>
      <c r="N28" s="109"/>
      <c r="O28" s="109"/>
      <c r="P28" s="109"/>
      <c r="Q28" s="142"/>
      <c r="R28" s="125"/>
      <c r="S28" s="105"/>
      <c r="W28" s="105"/>
      <c r="X28" s="131"/>
      <c r="Y28" s="105"/>
    </row>
    <row r="29" spans="1:30">
      <c r="A29" s="93">
        <v>22</v>
      </c>
      <c r="B29" s="94"/>
      <c r="C29" s="94" t="s">
        <v>85</v>
      </c>
      <c r="D29" s="94"/>
      <c r="E29" s="94"/>
      <c r="F29" s="94"/>
      <c r="G29" s="143"/>
      <c r="H29" s="125"/>
      <c r="I29" s="126"/>
      <c r="K29" s="109"/>
      <c r="L29" s="109"/>
      <c r="M29" s="109"/>
      <c r="N29" s="109"/>
      <c r="O29" s="109"/>
      <c r="P29" s="109"/>
      <c r="Q29" s="140"/>
      <c r="R29" s="125"/>
      <c r="S29" s="137"/>
      <c r="W29" s="105"/>
      <c r="X29" s="131"/>
      <c r="Y29" s="105"/>
      <c r="AD29" s="96">
        <f>AD27+AD18</f>
        <v>3430860.4200000004</v>
      </c>
    </row>
    <row r="30" spans="1:30">
      <c r="B30" s="94"/>
      <c r="C30" s="94"/>
      <c r="D30" s="94"/>
      <c r="E30" s="94"/>
      <c r="F30" s="94"/>
      <c r="G30" s="124"/>
      <c r="H30" s="125"/>
      <c r="I30" s="126"/>
      <c r="K30" s="109"/>
      <c r="L30" s="109"/>
      <c r="M30" s="109"/>
      <c r="N30" s="109"/>
      <c r="O30" s="109"/>
      <c r="P30" s="109"/>
      <c r="Q30" s="132"/>
      <c r="R30" s="125"/>
      <c r="S30" s="137"/>
      <c r="W30" s="105"/>
      <c r="X30" s="131"/>
      <c r="Y30" s="105"/>
    </row>
    <row r="31" spans="1:30">
      <c r="B31" s="94"/>
      <c r="C31" s="94"/>
      <c r="D31" s="94" t="s">
        <v>86</v>
      </c>
      <c r="E31" s="94"/>
      <c r="F31" s="94"/>
      <c r="G31" s="118">
        <v>0</v>
      </c>
      <c r="H31" s="125"/>
      <c r="I31" s="126"/>
      <c r="K31" s="109"/>
      <c r="L31" s="109"/>
      <c r="M31" s="109"/>
      <c r="N31" s="109"/>
      <c r="O31" s="109"/>
      <c r="P31" s="109"/>
      <c r="Q31" s="132"/>
      <c r="R31" s="125"/>
      <c r="S31" s="137"/>
      <c r="W31" s="105"/>
      <c r="X31" s="131"/>
      <c r="Y31" s="105"/>
    </row>
    <row r="32" spans="1:30">
      <c r="A32" s="93">
        <v>23</v>
      </c>
      <c r="B32" s="94"/>
      <c r="C32" s="94"/>
      <c r="D32" s="94" t="s">
        <v>87</v>
      </c>
      <c r="E32" s="94"/>
      <c r="F32" s="94"/>
      <c r="G32" s="144">
        <v>9972</v>
      </c>
      <c r="H32" s="125"/>
      <c r="I32" s="126"/>
      <c r="K32" s="109"/>
      <c r="L32" s="109"/>
      <c r="M32" s="109"/>
      <c r="N32" s="109"/>
      <c r="O32" s="109"/>
      <c r="P32" s="109"/>
      <c r="Q32" s="132"/>
      <c r="R32" s="125"/>
      <c r="S32" s="137"/>
      <c r="W32" s="105"/>
      <c r="X32" s="131"/>
      <c r="Y32" s="105"/>
    </row>
    <row r="33" spans="1:32" ht="6" customHeight="1">
      <c r="A33" s="93">
        <v>25</v>
      </c>
      <c r="B33" s="94"/>
      <c r="C33" s="94"/>
      <c r="D33" s="94"/>
      <c r="E33" s="94"/>
      <c r="F33" s="94"/>
      <c r="G33" s="145"/>
      <c r="H33" s="125"/>
      <c r="I33" s="126"/>
      <c r="K33" s="109"/>
      <c r="L33" s="109"/>
      <c r="M33" s="109"/>
      <c r="N33" s="109"/>
      <c r="O33" s="109"/>
      <c r="P33" s="109"/>
      <c r="Q33" s="128"/>
      <c r="R33" s="125"/>
      <c r="S33" s="105"/>
      <c r="W33" s="105"/>
      <c r="X33" s="131"/>
      <c r="Y33" s="105"/>
      <c r="AD33" s="96">
        <v>1244964</v>
      </c>
    </row>
    <row r="34" spans="1:32" s="149" customFormat="1" ht="18.75" customHeight="1" thickBot="1">
      <c r="A34" s="93">
        <v>26</v>
      </c>
      <c r="B34" s="94" t="s">
        <v>88</v>
      </c>
      <c r="C34" s="94"/>
      <c r="D34" s="94"/>
      <c r="E34" s="94"/>
      <c r="F34" s="94"/>
      <c r="G34" s="146">
        <f>+G32+G27+G21</f>
        <v>477067</v>
      </c>
      <c r="H34" s="147"/>
      <c r="I34" s="148"/>
      <c r="K34" s="109"/>
      <c r="L34" s="109"/>
      <c r="M34" s="109"/>
      <c r="N34" s="109"/>
      <c r="O34" s="109"/>
      <c r="P34" s="109"/>
      <c r="Q34" s="140"/>
      <c r="R34" s="147"/>
      <c r="S34" s="150"/>
      <c r="T34" s="148"/>
      <c r="U34" s="148"/>
      <c r="V34" s="148"/>
      <c r="W34" s="148"/>
      <c r="X34" s="151"/>
      <c r="Y34" s="148"/>
      <c r="Z34" s="148"/>
      <c r="AA34" s="96"/>
      <c r="AB34" s="96"/>
      <c r="AC34" s="148"/>
      <c r="AD34" s="148">
        <v>1019293</v>
      </c>
      <c r="AE34" s="148"/>
      <c r="AF34" s="148"/>
    </row>
    <row r="35" spans="1:32" s="149" customFormat="1" ht="7.5" customHeight="1" thickTop="1">
      <c r="A35" s="93"/>
      <c r="B35" s="94"/>
      <c r="C35" s="94"/>
      <c r="D35" s="94"/>
      <c r="E35" s="94"/>
      <c r="F35" s="94"/>
      <c r="G35" s="140"/>
      <c r="H35" s="147"/>
      <c r="I35" s="148"/>
      <c r="K35" s="109"/>
      <c r="L35" s="109"/>
      <c r="M35" s="109"/>
      <c r="N35" s="109"/>
      <c r="O35" s="109"/>
      <c r="P35" s="109"/>
      <c r="Q35" s="140"/>
      <c r="R35" s="147"/>
      <c r="S35" s="150"/>
      <c r="T35" s="148"/>
      <c r="U35" s="148"/>
      <c r="V35" s="148"/>
      <c r="W35" s="148"/>
      <c r="X35" s="151"/>
      <c r="Y35" s="148"/>
      <c r="Z35" s="148"/>
      <c r="AA35" s="96"/>
      <c r="AB35" s="96"/>
      <c r="AC35" s="148"/>
      <c r="AD35" s="148"/>
      <c r="AE35" s="148"/>
      <c r="AF35" s="148"/>
    </row>
    <row r="36" spans="1:32" s="149" customFormat="1" ht="7.5" customHeight="1">
      <c r="A36" s="93"/>
      <c r="B36" s="152"/>
      <c r="C36" s="152"/>
      <c r="D36" s="152"/>
      <c r="E36" s="152"/>
      <c r="F36" s="152"/>
      <c r="G36" s="152"/>
      <c r="H36" s="147"/>
      <c r="I36" s="148"/>
      <c r="K36" s="109"/>
      <c r="L36" s="109"/>
      <c r="M36" s="109"/>
      <c r="N36" s="109"/>
      <c r="O36" s="109"/>
      <c r="P36" s="109"/>
      <c r="Q36" s="140"/>
      <c r="R36" s="147"/>
      <c r="S36" s="150"/>
      <c r="T36" s="148"/>
      <c r="U36" s="148"/>
      <c r="V36" s="148"/>
      <c r="W36" s="148"/>
      <c r="X36" s="151"/>
      <c r="Y36" s="148"/>
      <c r="Z36" s="148"/>
      <c r="AA36" s="148"/>
      <c r="AB36" s="148"/>
      <c r="AC36" s="148"/>
      <c r="AD36" s="148">
        <v>290255</v>
      </c>
      <c r="AE36" s="148"/>
      <c r="AF36" s="148"/>
    </row>
    <row r="37" spans="1:32" s="149" customFormat="1" ht="7.5" customHeight="1">
      <c r="A37" s="93">
        <v>27</v>
      </c>
      <c r="H37" s="147"/>
      <c r="I37" s="148"/>
      <c r="K37" s="109"/>
      <c r="L37" s="109"/>
      <c r="M37" s="109"/>
      <c r="N37" s="109"/>
      <c r="O37" s="109"/>
      <c r="P37" s="109"/>
      <c r="Q37" s="140"/>
      <c r="R37" s="147"/>
      <c r="S37" s="150"/>
      <c r="T37" s="148"/>
      <c r="U37" s="148"/>
      <c r="V37" s="148"/>
      <c r="W37" s="148"/>
      <c r="X37" s="151"/>
      <c r="Y37" s="148"/>
      <c r="Z37" s="148"/>
      <c r="AA37" s="148"/>
      <c r="AB37" s="148"/>
      <c r="AC37" s="148"/>
      <c r="AD37" s="148">
        <f>SUM(AD33:AD36)</f>
        <v>2554512</v>
      </c>
      <c r="AE37" s="148"/>
      <c r="AF37" s="148"/>
    </row>
    <row r="38" spans="1:32" ht="18" customHeight="1">
      <c r="A38" s="93">
        <v>28</v>
      </c>
      <c r="B38" s="94" t="s">
        <v>89</v>
      </c>
      <c r="C38" s="94"/>
      <c r="D38" s="94"/>
      <c r="E38" s="94"/>
      <c r="F38" s="94"/>
      <c r="G38" s="141"/>
      <c r="H38" s="125"/>
      <c r="I38" s="126"/>
      <c r="K38" s="109"/>
      <c r="L38" s="109"/>
      <c r="M38" s="109"/>
      <c r="N38" s="109"/>
      <c r="O38" s="109"/>
      <c r="P38" s="109"/>
      <c r="Q38" s="142"/>
      <c r="R38" s="125"/>
      <c r="S38" s="105"/>
      <c r="X38" s="153"/>
    </row>
    <row r="39" spans="1:32">
      <c r="B39" s="94"/>
      <c r="C39" s="94" t="s">
        <v>90</v>
      </c>
      <c r="D39" s="94"/>
      <c r="E39" s="94"/>
      <c r="F39" s="94"/>
      <c r="G39" s="106"/>
      <c r="H39" s="125"/>
      <c r="I39" s="126"/>
      <c r="K39" s="109"/>
      <c r="L39" s="109"/>
      <c r="M39" s="109"/>
      <c r="N39" s="109"/>
      <c r="O39" s="109"/>
      <c r="P39" s="109"/>
      <c r="Q39" s="154"/>
      <c r="R39" s="125"/>
      <c r="S39" s="105"/>
      <c r="X39" s="153"/>
    </row>
    <row r="40" spans="1:32" hidden="1">
      <c r="A40" s="93">
        <v>29</v>
      </c>
      <c r="B40" s="94"/>
      <c r="C40" s="94"/>
      <c r="D40" s="94"/>
      <c r="E40" s="94"/>
      <c r="F40" s="94" t="s">
        <v>91</v>
      </c>
      <c r="G40" s="132"/>
      <c r="H40" s="125"/>
      <c r="I40" s="126"/>
      <c r="K40" s="109"/>
      <c r="L40" s="109"/>
      <c r="M40" s="109"/>
      <c r="N40" s="109"/>
      <c r="O40" s="109"/>
      <c r="P40" s="109"/>
      <c r="Q40" s="155"/>
      <c r="R40" s="125"/>
      <c r="S40" s="105"/>
      <c r="X40" s="153"/>
      <c r="AD40" s="96">
        <v>79702</v>
      </c>
    </row>
    <row r="41" spans="1:32">
      <c r="A41" s="93">
        <v>30</v>
      </c>
      <c r="B41" s="94"/>
      <c r="C41" s="94"/>
      <c r="D41" s="94" t="s">
        <v>92</v>
      </c>
      <c r="E41" s="94"/>
      <c r="G41" s="156">
        <f>239285-2317+285</f>
        <v>237253</v>
      </c>
      <c r="H41" s="125"/>
      <c r="I41" s="126"/>
      <c r="K41" s="109"/>
      <c r="L41" s="109"/>
      <c r="M41" s="109"/>
      <c r="N41" s="109"/>
      <c r="O41" s="109"/>
      <c r="P41" s="109"/>
      <c r="Q41" s="155"/>
      <c r="R41" s="125"/>
      <c r="S41" s="105"/>
      <c r="X41" s="153"/>
      <c r="AD41" s="96">
        <v>61274</v>
      </c>
    </row>
    <row r="42" spans="1:32" ht="20.25" customHeight="1">
      <c r="B42" s="94"/>
      <c r="C42" s="94"/>
      <c r="D42" s="94" t="s">
        <v>93</v>
      </c>
      <c r="E42" s="94"/>
      <c r="G42" s="106"/>
      <c r="H42" s="125"/>
      <c r="I42" s="126"/>
      <c r="K42" s="109"/>
      <c r="L42" s="109"/>
      <c r="M42" s="109"/>
      <c r="N42" s="109"/>
      <c r="O42" s="109"/>
      <c r="P42" s="109"/>
      <c r="Q42" s="154"/>
      <c r="R42" s="125"/>
      <c r="S42" s="105"/>
      <c r="X42" s="153"/>
      <c r="AD42" s="96">
        <v>2923</v>
      </c>
    </row>
    <row r="43" spans="1:32" ht="15" customHeight="1">
      <c r="A43" s="93">
        <v>31</v>
      </c>
      <c r="B43" s="94"/>
      <c r="C43" s="94"/>
      <c r="D43" s="94"/>
      <c r="E43" s="94" t="s">
        <v>94</v>
      </c>
      <c r="G43" s="157">
        <v>256</v>
      </c>
      <c r="H43" s="125"/>
      <c r="I43" s="126"/>
      <c r="K43" s="109"/>
      <c r="L43" s="109"/>
      <c r="M43" s="109"/>
      <c r="N43" s="109"/>
      <c r="O43" s="109"/>
      <c r="P43" s="109"/>
      <c r="Q43" s="121"/>
      <c r="R43" s="125"/>
      <c r="S43" s="105"/>
      <c r="X43" s="153"/>
      <c r="AD43" s="96">
        <v>3511</v>
      </c>
    </row>
    <row r="44" spans="1:32">
      <c r="A44" s="93">
        <v>32</v>
      </c>
      <c r="B44" s="94"/>
      <c r="C44" s="94"/>
      <c r="D44" s="94"/>
      <c r="E44" s="94" t="s">
        <v>95</v>
      </c>
      <c r="G44" s="157">
        <v>575</v>
      </c>
      <c r="H44" s="125"/>
      <c r="I44" s="126"/>
      <c r="K44" s="109"/>
      <c r="L44" s="109"/>
      <c r="M44" s="109"/>
      <c r="N44" s="109"/>
      <c r="O44" s="109"/>
      <c r="P44" s="109"/>
      <c r="Q44" s="128"/>
      <c r="R44" s="125"/>
      <c r="S44" s="105"/>
      <c r="X44" s="153"/>
      <c r="AD44" s="96">
        <v>3045</v>
      </c>
    </row>
    <row r="45" spans="1:32">
      <c r="A45" s="93">
        <v>30</v>
      </c>
      <c r="B45" s="94"/>
      <c r="C45" s="94"/>
      <c r="D45" s="94"/>
      <c r="E45" s="94" t="s">
        <v>96</v>
      </c>
      <c r="G45" s="157">
        <v>1438</v>
      </c>
      <c r="H45" s="125"/>
      <c r="I45" s="126"/>
      <c r="K45" s="109"/>
      <c r="L45" s="109"/>
      <c r="M45" s="109"/>
      <c r="N45" s="109"/>
      <c r="O45" s="109"/>
      <c r="P45" s="109"/>
      <c r="Q45" s="128"/>
      <c r="R45" s="125"/>
      <c r="S45" s="105"/>
      <c r="X45" s="153"/>
    </row>
    <row r="46" spans="1:32" hidden="1">
      <c r="A46" s="93">
        <v>43</v>
      </c>
      <c r="B46" s="94"/>
      <c r="C46" s="94"/>
      <c r="D46" s="94"/>
      <c r="E46" s="94" t="s">
        <v>97</v>
      </c>
      <c r="G46" s="157"/>
      <c r="H46" s="125"/>
      <c r="I46" s="126"/>
      <c r="K46" s="109"/>
      <c r="L46" s="109"/>
      <c r="M46" s="109"/>
      <c r="N46" s="109"/>
      <c r="O46" s="109"/>
      <c r="P46" s="109"/>
      <c r="Q46" s="128"/>
      <c r="R46" s="125"/>
      <c r="S46" s="105"/>
      <c r="X46" s="153"/>
    </row>
    <row r="47" spans="1:32">
      <c r="A47" s="93">
        <v>44</v>
      </c>
      <c r="B47" s="94"/>
      <c r="C47" s="94"/>
      <c r="D47" s="94"/>
      <c r="E47" s="94" t="s">
        <v>98</v>
      </c>
      <c r="G47" s="157">
        <v>0</v>
      </c>
      <c r="H47" s="125"/>
      <c r="I47" s="126"/>
      <c r="K47" s="109"/>
      <c r="L47" s="109"/>
      <c r="M47" s="109"/>
      <c r="N47" s="109"/>
      <c r="O47" s="109"/>
      <c r="P47" s="109"/>
      <c r="Q47" s="128"/>
      <c r="R47" s="125"/>
      <c r="S47" s="105"/>
      <c r="X47" s="153"/>
      <c r="AD47" s="96">
        <v>308920</v>
      </c>
    </row>
    <row r="48" spans="1:32">
      <c r="A48" s="93">
        <v>45</v>
      </c>
      <c r="B48" s="94"/>
      <c r="C48" s="94"/>
      <c r="D48" s="94"/>
      <c r="E48" s="94" t="s">
        <v>99</v>
      </c>
      <c r="G48" s="157">
        <v>414</v>
      </c>
      <c r="H48" s="125"/>
      <c r="I48" s="126"/>
      <c r="K48" s="109"/>
      <c r="L48" s="109"/>
      <c r="M48" s="109"/>
      <c r="N48" s="109"/>
      <c r="O48" s="109"/>
      <c r="P48" s="109"/>
      <c r="Q48" s="128"/>
      <c r="R48" s="125"/>
      <c r="S48" s="105"/>
      <c r="X48" s="153"/>
      <c r="AD48" s="96">
        <v>10430</v>
      </c>
    </row>
    <row r="49" spans="1:30">
      <c r="A49" s="93">
        <v>46</v>
      </c>
      <c r="B49" s="94"/>
      <c r="C49" s="94"/>
      <c r="D49" s="94"/>
      <c r="E49" s="94" t="s">
        <v>100</v>
      </c>
      <c r="G49" s="157">
        <v>799</v>
      </c>
      <c r="H49" s="125"/>
      <c r="I49" s="126"/>
      <c r="K49" s="109"/>
      <c r="L49" s="109"/>
      <c r="M49" s="109"/>
      <c r="N49" s="109"/>
      <c r="O49" s="109"/>
      <c r="P49" s="109"/>
      <c r="Q49" s="128"/>
      <c r="R49" s="125"/>
      <c r="S49" s="105"/>
      <c r="X49" s="153"/>
      <c r="AD49" s="96">
        <v>4338</v>
      </c>
    </row>
    <row r="50" spans="1:30">
      <c r="A50" s="93">
        <v>47</v>
      </c>
      <c r="B50" s="94"/>
      <c r="C50" s="94"/>
      <c r="D50" s="94"/>
      <c r="E50" s="94" t="s">
        <v>101</v>
      </c>
      <c r="G50" s="157">
        <v>304</v>
      </c>
      <c r="H50" s="125"/>
      <c r="I50" s="126"/>
      <c r="AD50" s="96">
        <v>31414</v>
      </c>
    </row>
    <row r="51" spans="1:30">
      <c r="A51" s="93">
        <v>48</v>
      </c>
      <c r="B51" s="94"/>
      <c r="C51" s="94"/>
      <c r="D51" s="94"/>
      <c r="E51" s="94" t="s">
        <v>102</v>
      </c>
      <c r="G51" s="124">
        <v>0</v>
      </c>
      <c r="H51" s="125"/>
      <c r="I51" s="126"/>
      <c r="AD51" s="96">
        <v>20981</v>
      </c>
    </row>
    <row r="52" spans="1:30">
      <c r="A52" s="93">
        <v>49</v>
      </c>
      <c r="B52" s="94"/>
      <c r="C52" s="94"/>
      <c r="D52" s="94"/>
      <c r="E52" s="94" t="s">
        <v>103</v>
      </c>
      <c r="G52" s="132">
        <v>479</v>
      </c>
      <c r="H52" s="125"/>
      <c r="I52" s="126"/>
      <c r="AD52" s="96">
        <v>0</v>
      </c>
    </row>
    <row r="53" spans="1:30">
      <c r="A53" s="93">
        <v>50</v>
      </c>
      <c r="B53" s="94"/>
      <c r="C53" s="94"/>
      <c r="D53" s="94"/>
      <c r="E53" s="94" t="s">
        <v>104</v>
      </c>
      <c r="G53" s="132"/>
      <c r="H53" s="125"/>
      <c r="I53" s="126"/>
      <c r="AD53" s="96">
        <v>0</v>
      </c>
    </row>
    <row r="54" spans="1:30">
      <c r="A54" s="93">
        <v>51</v>
      </c>
      <c r="B54" s="94"/>
      <c r="C54" s="94"/>
      <c r="D54" s="94"/>
      <c r="E54" s="94" t="s">
        <v>105</v>
      </c>
      <c r="G54" s="133">
        <v>-148</v>
      </c>
      <c r="H54" s="125"/>
      <c r="I54" s="126"/>
      <c r="U54" s="158"/>
      <c r="W54" s="158"/>
      <c r="Y54" s="158"/>
      <c r="AD54" s="96">
        <v>0</v>
      </c>
    </row>
    <row r="55" spans="1:30">
      <c r="B55" s="94"/>
      <c r="C55" s="94"/>
      <c r="D55" s="94"/>
      <c r="E55" s="94"/>
      <c r="F55" s="94"/>
      <c r="G55" s="106"/>
      <c r="H55" s="125"/>
      <c r="I55" s="126"/>
      <c r="AD55" s="96">
        <f>SUM(AD47:AD54)</f>
        <v>376083</v>
      </c>
    </row>
    <row r="56" spans="1:30">
      <c r="A56" s="93">
        <v>52</v>
      </c>
      <c r="C56" s="94" t="s">
        <v>106</v>
      </c>
      <c r="D56" s="94"/>
      <c r="E56" s="94"/>
      <c r="F56" s="94"/>
      <c r="G56" s="159">
        <f>SUM(G41:G55)</f>
        <v>241370</v>
      </c>
      <c r="H56" s="125"/>
      <c r="I56" s="126"/>
    </row>
    <row r="57" spans="1:30">
      <c r="B57" s="109"/>
      <c r="C57" s="109"/>
      <c r="D57" s="109"/>
      <c r="E57" s="109"/>
      <c r="F57" s="109"/>
      <c r="G57" s="154"/>
      <c r="H57" s="125"/>
      <c r="I57" s="126"/>
      <c r="J57" s="126"/>
    </row>
    <row r="58" spans="1:30">
      <c r="A58" s="93">
        <v>54</v>
      </c>
      <c r="B58" s="109"/>
      <c r="C58" s="126"/>
      <c r="D58" s="109" t="s">
        <v>107</v>
      </c>
      <c r="E58" s="126"/>
      <c r="F58" s="109"/>
      <c r="G58" s="142">
        <v>319763</v>
      </c>
      <c r="H58" s="104"/>
      <c r="I58" s="126"/>
      <c r="J58" s="126"/>
      <c r="AD58" s="96" t="e">
        <f>+AD40+AD41+AD42+AD43+AD44+AD55+#REF!</f>
        <v>#REF!</v>
      </c>
    </row>
    <row r="59" spans="1:30">
      <c r="B59" s="109"/>
      <c r="C59" s="109"/>
      <c r="D59" s="109"/>
      <c r="E59" s="109"/>
      <c r="F59" s="109"/>
      <c r="G59" s="154"/>
      <c r="H59" s="104"/>
      <c r="I59" s="126"/>
      <c r="J59" s="126"/>
    </row>
    <row r="60" spans="1:30">
      <c r="A60" s="93">
        <v>55</v>
      </c>
      <c r="D60" s="116" t="s">
        <v>108</v>
      </c>
      <c r="G60" s="160">
        <v>-84066</v>
      </c>
      <c r="I60" s="126"/>
      <c r="AD60" s="96" t="e">
        <f>AD58+AD37</f>
        <v>#REF!</v>
      </c>
    </row>
    <row r="61" spans="1:30">
      <c r="G61" s="161"/>
      <c r="I61" s="126"/>
    </row>
    <row r="62" spans="1:30">
      <c r="C62" s="162" t="s">
        <v>109</v>
      </c>
      <c r="F62" s="163"/>
      <c r="G62" s="164">
        <f>G58+G60</f>
        <v>235697</v>
      </c>
      <c r="I62" s="126"/>
      <c r="AD62" s="96" t="e">
        <f>AD29-AD60</f>
        <v>#REF!</v>
      </c>
    </row>
    <row r="63" spans="1:30">
      <c r="I63" s="126"/>
    </row>
    <row r="64" spans="1:30" ht="16" thickBot="1">
      <c r="B64" s="116" t="s">
        <v>110</v>
      </c>
      <c r="G64" s="165">
        <f>G56+G62</f>
        <v>477067</v>
      </c>
      <c r="I64" s="166"/>
      <c r="J64" s="167"/>
    </row>
    <row r="65" spans="3:12" ht="17" thickTop="1" thickBot="1"/>
    <row r="66" spans="3:12">
      <c r="C66" s="297" t="s">
        <v>111</v>
      </c>
      <c r="D66" s="298"/>
      <c r="E66" s="298"/>
      <c r="F66" s="299"/>
      <c r="G66" s="168">
        <f>G6</f>
        <v>41305</v>
      </c>
      <c r="H66" s="169"/>
      <c r="I66" s="170" t="s">
        <v>112</v>
      </c>
      <c r="J66" s="171" t="s">
        <v>113</v>
      </c>
      <c r="K66" s="105"/>
      <c r="L66" s="105"/>
    </row>
    <row r="67" spans="3:12">
      <c r="C67" s="172"/>
      <c r="D67" s="173" t="s">
        <v>114</v>
      </c>
      <c r="E67" s="173"/>
      <c r="F67" s="173"/>
      <c r="G67" s="174">
        <f>J67+I67</f>
        <v>155117</v>
      </c>
      <c r="H67" s="175"/>
      <c r="I67" s="176">
        <v>-103454</v>
      </c>
      <c r="J67" s="177">
        <f>310232-51661</f>
        <v>258571</v>
      </c>
      <c r="K67" s="178" t="s">
        <v>115</v>
      </c>
      <c r="L67" s="179"/>
    </row>
    <row r="68" spans="3:12">
      <c r="C68" s="180"/>
      <c r="D68" s="173" t="s">
        <v>45</v>
      </c>
      <c r="E68" s="173"/>
      <c r="F68" s="173"/>
      <c r="G68" s="174">
        <f t="shared" ref="G68:G76" si="0">J68+I68</f>
        <v>-10133</v>
      </c>
      <c r="H68" s="175"/>
      <c r="I68" s="176">
        <v>-10133</v>
      </c>
      <c r="J68" s="177">
        <v>0</v>
      </c>
      <c r="K68" s="160"/>
      <c r="L68" s="160"/>
    </row>
    <row r="69" spans="3:12">
      <c r="C69" s="180"/>
      <c r="D69" s="173" t="s">
        <v>116</v>
      </c>
      <c r="E69" s="173"/>
      <c r="F69" s="173"/>
      <c r="G69" s="174">
        <f t="shared" si="0"/>
        <v>89049</v>
      </c>
      <c r="H69" s="175"/>
      <c r="I69" s="176">
        <v>677</v>
      </c>
      <c r="J69" s="177">
        <v>88372</v>
      </c>
      <c r="K69" s="160"/>
      <c r="L69" s="160"/>
    </row>
    <row r="70" spans="3:12">
      <c r="C70" s="180"/>
      <c r="D70" s="173" t="s">
        <v>47</v>
      </c>
      <c r="E70" s="173"/>
      <c r="F70" s="173"/>
      <c r="G70" s="174">
        <f t="shared" si="0"/>
        <v>4993</v>
      </c>
      <c r="H70" s="175"/>
      <c r="I70" s="176">
        <v>1642</v>
      </c>
      <c r="J70" s="177">
        <v>3351</v>
      </c>
      <c r="K70" s="160"/>
      <c r="L70" s="160"/>
    </row>
    <row r="71" spans="3:12">
      <c r="C71" s="180"/>
      <c r="D71" s="173" t="s">
        <v>48</v>
      </c>
      <c r="E71" s="173"/>
      <c r="F71" s="173"/>
      <c r="G71" s="174">
        <f t="shared" si="0"/>
        <v>30102</v>
      </c>
      <c r="H71" s="175"/>
      <c r="I71" s="176">
        <v>40863</v>
      </c>
      <c r="J71" s="177">
        <v>-10761</v>
      </c>
      <c r="K71" s="160"/>
      <c r="L71" s="160"/>
    </row>
    <row r="72" spans="3:12">
      <c r="C72" s="180"/>
      <c r="D72" s="173" t="s">
        <v>117</v>
      </c>
      <c r="E72" s="173"/>
      <c r="F72" s="173"/>
      <c r="G72" s="174">
        <f t="shared" si="0"/>
        <v>7669</v>
      </c>
      <c r="H72" s="175"/>
      <c r="I72" s="176">
        <v>789</v>
      </c>
      <c r="J72" s="177">
        <v>6880</v>
      </c>
      <c r="K72" s="160"/>
      <c r="L72" s="160"/>
    </row>
    <row r="73" spans="3:12">
      <c r="C73" s="180"/>
      <c r="D73" s="173" t="s">
        <v>46</v>
      </c>
      <c r="E73" s="173"/>
      <c r="F73" s="173"/>
      <c r="G73" s="174">
        <f t="shared" si="0"/>
        <v>-1938</v>
      </c>
      <c r="H73" s="175"/>
      <c r="I73" s="176">
        <v>-5687</v>
      </c>
      <c r="J73" s="177">
        <v>3749</v>
      </c>
      <c r="K73" s="160"/>
      <c r="L73" s="160"/>
    </row>
    <row r="74" spans="3:12">
      <c r="C74" s="180"/>
      <c r="D74" s="173" t="s">
        <v>118</v>
      </c>
      <c r="E74" s="173"/>
      <c r="F74" s="173"/>
      <c r="G74" s="174">
        <f t="shared" si="0"/>
        <v>2629</v>
      </c>
      <c r="H74" s="175"/>
      <c r="I74" s="176">
        <v>0</v>
      </c>
      <c r="J74" s="177">
        <v>2629</v>
      </c>
      <c r="K74" s="160"/>
      <c r="L74" s="160"/>
    </row>
    <row r="75" spans="3:12">
      <c r="C75" s="180"/>
      <c r="D75" s="173" t="s">
        <v>52</v>
      </c>
      <c r="E75" s="173"/>
      <c r="F75" s="173"/>
      <c r="G75" s="174">
        <f t="shared" si="0"/>
        <v>496</v>
      </c>
      <c r="H75" s="175"/>
      <c r="I75" s="176">
        <v>0</v>
      </c>
      <c r="J75" s="177">
        <v>496</v>
      </c>
      <c r="K75" s="160"/>
      <c r="L75" s="160"/>
    </row>
    <row r="76" spans="3:12">
      <c r="C76" s="180"/>
      <c r="D76" s="173" t="s">
        <v>119</v>
      </c>
      <c r="E76" s="173"/>
      <c r="F76" s="173"/>
      <c r="G76" s="174">
        <f t="shared" si="0"/>
        <v>49519</v>
      </c>
      <c r="H76" s="175"/>
      <c r="I76" s="176">
        <v>0</v>
      </c>
      <c r="J76" s="177">
        <v>49519</v>
      </c>
      <c r="K76" s="160"/>
      <c r="L76" s="160"/>
    </row>
    <row r="77" spans="3:12">
      <c r="C77" s="180"/>
      <c r="D77" s="181" t="s">
        <v>120</v>
      </c>
      <c r="E77" s="181"/>
      <c r="F77" s="182"/>
      <c r="G77" s="183">
        <f>J77+I77</f>
        <v>-93138</v>
      </c>
      <c r="H77" s="175"/>
      <c r="I77" s="176">
        <v>-10095</v>
      </c>
      <c r="J77" s="184">
        <v>-83043</v>
      </c>
      <c r="K77" s="160"/>
      <c r="L77" s="160"/>
    </row>
    <row r="78" spans="3:12" ht="16" thickBot="1">
      <c r="C78" s="185"/>
      <c r="D78" s="186"/>
      <c r="E78" s="187"/>
      <c r="F78" s="188" t="s">
        <v>121</v>
      </c>
      <c r="G78" s="189">
        <f>SUM(G67:G77)</f>
        <v>234365</v>
      </c>
      <c r="H78" s="190"/>
      <c r="I78" s="191">
        <f>SUM(I67:I77)</f>
        <v>-85398</v>
      </c>
      <c r="J78" s="192">
        <f>SUM(J67:J77)</f>
        <v>319763</v>
      </c>
      <c r="K78" s="193"/>
      <c r="L78" s="160"/>
    </row>
    <row r="79" spans="3:12">
      <c r="C79" s="194"/>
      <c r="D79" s="195"/>
      <c r="K79" s="135"/>
      <c r="L79" s="135"/>
    </row>
    <row r="80" spans="3:12">
      <c r="C80" s="96" t="s">
        <v>122</v>
      </c>
      <c r="G80" s="166"/>
      <c r="J80" s="166"/>
    </row>
    <row r="81" spans="5:7">
      <c r="E81" s="196"/>
      <c r="F81" s="123"/>
      <c r="G81" s="160" t="s">
        <v>123</v>
      </c>
    </row>
    <row r="82" spans="5:7">
      <c r="E82" s="196"/>
      <c r="F82" s="123"/>
      <c r="G82" s="160"/>
    </row>
    <row r="83" spans="5:7">
      <c r="E83" s="196"/>
      <c r="F83" s="123"/>
      <c r="G83" s="160"/>
    </row>
    <row r="84" spans="5:7">
      <c r="E84" s="196"/>
      <c r="F84" s="123"/>
      <c r="G84" s="160"/>
    </row>
    <row r="85" spans="5:7">
      <c r="E85" s="196"/>
      <c r="F85" s="123"/>
      <c r="G85" s="160"/>
    </row>
    <row r="86" spans="5:7">
      <c r="E86" s="196"/>
      <c r="F86" s="123"/>
      <c r="G86" s="160"/>
    </row>
    <row r="87" spans="5:7">
      <c r="E87" s="196"/>
      <c r="F87" s="123"/>
      <c r="G87" s="160"/>
    </row>
    <row r="88" spans="5:7">
      <c r="E88" s="196"/>
      <c r="F88" s="123"/>
      <c r="G88" s="160"/>
    </row>
    <row r="89" spans="5:7">
      <c r="E89" s="196"/>
      <c r="F89" s="123"/>
      <c r="G89" s="160"/>
    </row>
    <row r="90" spans="5:7">
      <c r="E90" s="196"/>
      <c r="F90" s="123"/>
      <c r="G90" s="160"/>
    </row>
    <row r="91" spans="5:7">
      <c r="E91" s="196"/>
      <c r="F91" s="123"/>
      <c r="G91" s="193"/>
    </row>
    <row r="92" spans="5:7">
      <c r="E92" s="196"/>
      <c r="F92" s="123"/>
      <c r="G92" s="160"/>
    </row>
  </sheetData>
  <mergeCells count="2">
    <mergeCell ref="AC6:AE6"/>
    <mergeCell ref="C66:F66"/>
  </mergeCells>
  <printOptions horizontalCentered="1"/>
  <pageMargins left="0.25" right="0.25" top="0.75" bottom="0.75" header="0.3" footer="0.3"/>
  <pageSetup scale="58" orientation="portrait" horizontalDpi="0" verticalDpi="0"/>
  <headerFooter>
    <oddHeader>&amp;C&amp;"Arial,Bold Italic"&amp;14The Rock
Statement of Financial Position
As of January 31, 2013</oddHead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V69"/>
  <sheetViews>
    <sheetView tabSelected="1" zoomScale="150" zoomScaleNormal="150" zoomScalePageLayoutView="150" workbookViewId="0">
      <pane xSplit="6" ySplit="2" topLeftCell="G38" activePane="bottomRight" state="frozenSplit"/>
      <selection pane="topRight" activeCell="G1" sqref="G1"/>
      <selection pane="bottomLeft" activeCell="A4" sqref="A4"/>
      <selection pane="bottomRight" activeCell="O49" sqref="O49"/>
    </sheetView>
  </sheetViews>
  <sheetFormatPr baseColWidth="10" defaultColWidth="8.83203125" defaultRowHeight="12" x14ac:dyDescent="0"/>
  <cols>
    <col min="1" max="1" width="2.33203125" style="89" bestFit="1" customWidth="1"/>
    <col min="2" max="3" width="2.1640625" customWidth="1"/>
    <col min="4" max="4" width="3.33203125" customWidth="1"/>
    <col min="5" max="5" width="10.33203125" customWidth="1"/>
    <col min="6" max="6" width="34.33203125" customWidth="1"/>
    <col min="7" max="7" width="10.83203125" customWidth="1"/>
    <col min="8" max="9" width="11" customWidth="1"/>
    <col min="10" max="10" width="9" customWidth="1"/>
    <col min="11" max="18" width="10.1640625" bestFit="1" customWidth="1"/>
    <col min="19" max="19" width="11.6640625" style="200" bestFit="1" customWidth="1"/>
    <col min="20" max="20" width="0.6640625" customWidth="1"/>
    <col min="21" max="21" width="11.1640625" bestFit="1" customWidth="1"/>
    <col min="22" max="22" width="7.1640625" customWidth="1"/>
    <col min="27" max="27" width="9.6640625" customWidth="1"/>
    <col min="28" max="28" width="9.5" customWidth="1"/>
    <col min="29" max="29" width="11" customWidth="1"/>
  </cols>
  <sheetData>
    <row r="1" spans="1:20" ht="6" customHeight="1" thickBot="1">
      <c r="A1" s="3"/>
      <c r="B1" s="1"/>
      <c r="C1" s="1"/>
      <c r="D1" s="1"/>
      <c r="E1" s="1"/>
      <c r="F1" s="1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1:20" ht="17" thickBot="1">
      <c r="A2" s="13" t="s">
        <v>164</v>
      </c>
      <c r="C2" s="13"/>
      <c r="D2" s="13"/>
      <c r="E2" s="13"/>
      <c r="F2" s="13"/>
      <c r="G2" s="234" t="s">
        <v>143</v>
      </c>
      <c r="H2" s="234" t="s">
        <v>144</v>
      </c>
      <c r="I2" s="234" t="s">
        <v>145</v>
      </c>
      <c r="J2" s="234" t="s">
        <v>146</v>
      </c>
      <c r="K2" s="234" t="s">
        <v>147</v>
      </c>
      <c r="L2" s="234" t="s">
        <v>148</v>
      </c>
      <c r="M2" s="234" t="s">
        <v>149</v>
      </c>
      <c r="N2" s="234" t="s">
        <v>150</v>
      </c>
      <c r="O2" s="234" t="s">
        <v>151</v>
      </c>
      <c r="P2" s="234" t="s">
        <v>152</v>
      </c>
      <c r="Q2" s="234" t="s">
        <v>153</v>
      </c>
      <c r="R2" s="234" t="s">
        <v>154</v>
      </c>
      <c r="S2" s="201" t="s">
        <v>155</v>
      </c>
    </row>
    <row r="3" spans="1:20" s="205" customFormat="1" ht="14">
      <c r="A3" s="20">
        <v>1</v>
      </c>
      <c r="B3" s="202" t="s">
        <v>13</v>
      </c>
      <c r="C3" s="203"/>
      <c r="D3" s="204"/>
      <c r="E3" s="204"/>
      <c r="F3" s="204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06"/>
    </row>
    <row r="4" spans="1:20" s="205" customFormat="1" ht="14">
      <c r="A4" s="20">
        <v>2</v>
      </c>
      <c r="B4" s="203"/>
      <c r="C4" s="204" t="s">
        <v>165</v>
      </c>
      <c r="D4" s="203"/>
      <c r="E4" s="204"/>
      <c r="F4" s="204"/>
      <c r="G4" s="237"/>
      <c r="H4" s="237"/>
      <c r="I4" s="237"/>
      <c r="J4" s="237"/>
      <c r="K4" s="255"/>
      <c r="L4" s="255"/>
      <c r="M4" s="255"/>
      <c r="N4" s="255"/>
      <c r="O4" s="255"/>
      <c r="P4" s="255"/>
      <c r="Q4" s="255"/>
      <c r="R4" s="255"/>
      <c r="S4" s="263">
        <f>SUM(G4:R4)</f>
        <v>0</v>
      </c>
    </row>
    <row r="5" spans="1:20" s="205" customFormat="1" ht="4" customHeight="1">
      <c r="A5" s="20"/>
      <c r="B5" s="211"/>
      <c r="C5" s="208"/>
      <c r="D5" s="208"/>
      <c r="E5" s="209"/>
      <c r="F5" s="208"/>
      <c r="G5" s="239"/>
      <c r="H5" s="249"/>
      <c r="I5" s="249"/>
      <c r="J5" s="249"/>
      <c r="K5" s="256"/>
      <c r="L5" s="256"/>
      <c r="M5" s="256"/>
      <c r="N5" s="256"/>
      <c r="O5" s="256"/>
      <c r="P5" s="256"/>
      <c r="Q5" s="256"/>
      <c r="R5" s="256"/>
      <c r="S5" s="250"/>
    </row>
    <row r="6" spans="1:20" s="205" customFormat="1" ht="14" customHeight="1">
      <c r="A6" s="20">
        <v>3</v>
      </c>
      <c r="B6" s="211"/>
      <c r="C6" s="204" t="s">
        <v>166</v>
      </c>
      <c r="D6" s="208"/>
      <c r="E6" s="209"/>
      <c r="F6" s="208"/>
      <c r="G6" s="239"/>
      <c r="H6" s="249"/>
      <c r="I6" s="249"/>
      <c r="J6" s="249"/>
      <c r="K6" s="256"/>
      <c r="L6" s="256"/>
      <c r="M6" s="256"/>
      <c r="N6" s="256"/>
      <c r="O6" s="256"/>
      <c r="P6" s="256"/>
      <c r="Q6" s="256"/>
      <c r="R6" s="256"/>
      <c r="S6" s="250"/>
    </row>
    <row r="7" spans="1:20" s="205" customFormat="1" ht="14">
      <c r="A7" s="20">
        <v>4</v>
      </c>
      <c r="B7" s="211"/>
      <c r="C7" s="208"/>
      <c r="D7" s="212" t="s">
        <v>167</v>
      </c>
      <c r="E7" s="209"/>
      <c r="F7" s="208"/>
      <c r="G7" s="214"/>
      <c r="H7" s="214"/>
      <c r="I7" s="214"/>
      <c r="J7" s="214"/>
      <c r="K7" s="257"/>
      <c r="L7" s="257"/>
      <c r="M7" s="257"/>
      <c r="N7" s="257"/>
      <c r="O7" s="257"/>
      <c r="P7" s="257"/>
      <c r="Q7" s="257"/>
      <c r="R7" s="257"/>
      <c r="S7" s="223">
        <f>SUM(G7:R7)</f>
        <v>0</v>
      </c>
    </row>
    <row r="8" spans="1:20" s="205" customFormat="1" ht="14">
      <c r="A8" s="20">
        <v>5</v>
      </c>
      <c r="B8" s="211"/>
      <c r="C8" s="208"/>
      <c r="D8" s="212" t="s">
        <v>168</v>
      </c>
      <c r="E8" s="209"/>
      <c r="F8" s="208"/>
      <c r="G8" s="214"/>
      <c r="H8" s="214"/>
      <c r="I8" s="214"/>
      <c r="J8" s="214"/>
      <c r="K8" s="257"/>
      <c r="L8" s="257"/>
      <c r="M8" s="257"/>
      <c r="N8" s="257"/>
      <c r="O8" s="257"/>
      <c r="P8" s="257"/>
      <c r="Q8" s="257"/>
      <c r="R8" s="257"/>
      <c r="S8" s="223">
        <f t="shared" ref="S8:S9" si="0">SUM(G8:R8)</f>
        <v>0</v>
      </c>
    </row>
    <row r="9" spans="1:20" s="205" customFormat="1" ht="14">
      <c r="A9" s="20">
        <v>6</v>
      </c>
      <c r="B9" s="211"/>
      <c r="C9" s="208"/>
      <c r="D9" s="212" t="s">
        <v>169</v>
      </c>
      <c r="E9" s="209"/>
      <c r="F9" s="208"/>
      <c r="G9" s="214"/>
      <c r="H9" s="214"/>
      <c r="I9" s="214"/>
      <c r="J9" s="214"/>
      <c r="K9" s="257"/>
      <c r="L9" s="257"/>
      <c r="M9" s="257"/>
      <c r="N9" s="257"/>
      <c r="O9" s="257"/>
      <c r="P9" s="257"/>
      <c r="Q9" s="257"/>
      <c r="R9" s="257"/>
      <c r="S9" s="223">
        <f t="shared" si="0"/>
        <v>0</v>
      </c>
    </row>
    <row r="10" spans="1:20" s="205" customFormat="1" ht="14">
      <c r="A10" s="20">
        <v>7</v>
      </c>
      <c r="B10" s="213"/>
      <c r="C10" s="208" t="s">
        <v>170</v>
      </c>
      <c r="D10" s="204"/>
      <c r="E10" s="208"/>
      <c r="F10" s="208"/>
      <c r="G10" s="253">
        <f>SUM(G7:G9)</f>
        <v>0</v>
      </c>
      <c r="H10" s="253">
        <f t="shared" ref="H10:R10" si="1">SUM(H7:H9)</f>
        <v>0</v>
      </c>
      <c r="I10" s="253">
        <f t="shared" si="1"/>
        <v>0</v>
      </c>
      <c r="J10" s="253">
        <f t="shared" si="1"/>
        <v>0</v>
      </c>
      <c r="K10" s="253">
        <f t="shared" si="1"/>
        <v>0</v>
      </c>
      <c r="L10" s="253">
        <f t="shared" si="1"/>
        <v>0</v>
      </c>
      <c r="M10" s="253">
        <f t="shared" si="1"/>
        <v>0</v>
      </c>
      <c r="N10" s="253">
        <f t="shared" si="1"/>
        <v>0</v>
      </c>
      <c r="O10" s="253">
        <f t="shared" si="1"/>
        <v>0</v>
      </c>
      <c r="P10" s="253">
        <f t="shared" si="1"/>
        <v>0</v>
      </c>
      <c r="Q10" s="253">
        <f t="shared" si="1"/>
        <v>0</v>
      </c>
      <c r="R10" s="253">
        <f t="shared" si="1"/>
        <v>0</v>
      </c>
      <c r="S10" s="262">
        <f>SUM(G10:R10)</f>
        <v>0</v>
      </c>
    </row>
    <row r="11" spans="1:20" s="205" customFormat="1" ht="6" customHeight="1" thickBot="1">
      <c r="A11" s="20"/>
      <c r="B11" s="213"/>
      <c r="C11" s="208"/>
      <c r="D11" s="208"/>
      <c r="E11" s="208"/>
      <c r="F11" s="208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15"/>
    </row>
    <row r="12" spans="1:20" s="205" customFormat="1" ht="15" thickBot="1">
      <c r="A12" s="20">
        <v>8</v>
      </c>
      <c r="B12" s="216" t="s">
        <v>156</v>
      </c>
      <c r="C12" s="217"/>
      <c r="D12" s="208"/>
      <c r="E12" s="208"/>
      <c r="F12" s="217"/>
      <c r="G12" s="241">
        <f>+G10+G4</f>
        <v>0</v>
      </c>
      <c r="H12" s="241">
        <f t="shared" ref="H12" si="2">+H10+H4</f>
        <v>0</v>
      </c>
      <c r="I12" s="241">
        <f t="shared" ref="I12" si="3">+I10+I4</f>
        <v>0</v>
      </c>
      <c r="J12" s="241">
        <f t="shared" ref="J12" si="4">+J10+J4</f>
        <v>0</v>
      </c>
      <c r="K12" s="241">
        <f t="shared" ref="K12" si="5">+K10+K4</f>
        <v>0</v>
      </c>
      <c r="L12" s="241">
        <f t="shared" ref="L12" si="6">+L10+L4</f>
        <v>0</v>
      </c>
      <c r="M12" s="241">
        <f t="shared" ref="M12" si="7">+M10+M4</f>
        <v>0</v>
      </c>
      <c r="N12" s="241">
        <f t="shared" ref="N12" si="8">+N10+N4</f>
        <v>0</v>
      </c>
      <c r="O12" s="241">
        <f t="shared" ref="O12" si="9">+O10+O4</f>
        <v>0</v>
      </c>
      <c r="P12" s="241">
        <f t="shared" ref="P12" si="10">+P10+P4</f>
        <v>0</v>
      </c>
      <c r="Q12" s="241">
        <f t="shared" ref="Q12" si="11">+Q10+Q4</f>
        <v>0</v>
      </c>
      <c r="R12" s="241">
        <f t="shared" ref="R12" si="12">+R10+R4</f>
        <v>0</v>
      </c>
      <c r="S12" s="218">
        <f>SUM(G12:R12)</f>
        <v>0</v>
      </c>
    </row>
    <row r="13" spans="1:20" s="205" customFormat="1" ht="4" customHeight="1">
      <c r="A13" s="20"/>
      <c r="B13" s="213"/>
      <c r="C13" s="217"/>
      <c r="D13" s="208"/>
      <c r="E13" s="208"/>
      <c r="F13" s="208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19"/>
    </row>
    <row r="14" spans="1:20" s="205" customFormat="1" ht="14">
      <c r="A14" s="20">
        <v>9</v>
      </c>
      <c r="B14" s="216" t="s">
        <v>157</v>
      </c>
      <c r="C14" s="217"/>
      <c r="D14" s="208"/>
      <c r="E14" s="208"/>
      <c r="F14" s="208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19"/>
    </row>
    <row r="15" spans="1:20" s="205" customFormat="1" ht="14">
      <c r="A15" s="77">
        <v>10</v>
      </c>
      <c r="B15" s="220"/>
      <c r="C15" s="225" t="s">
        <v>171</v>
      </c>
      <c r="D15" s="220"/>
      <c r="E15" s="220"/>
      <c r="F15" s="220"/>
      <c r="G15" s="214"/>
      <c r="H15" s="214"/>
      <c r="I15" s="214"/>
      <c r="J15" s="214"/>
      <c r="K15" s="257"/>
      <c r="L15" s="257"/>
      <c r="M15" s="257"/>
      <c r="N15" s="257"/>
      <c r="O15" s="257"/>
      <c r="P15" s="257"/>
      <c r="Q15" s="257"/>
      <c r="R15" s="257"/>
      <c r="S15" s="223">
        <f>SUM(G15:R15)</f>
        <v>0</v>
      </c>
    </row>
    <row r="16" spans="1:20" s="205" customFormat="1" ht="14">
      <c r="A16" s="77">
        <v>11</v>
      </c>
      <c r="B16" s="220"/>
      <c r="C16" s="225" t="s">
        <v>172</v>
      </c>
      <c r="D16" s="220"/>
      <c r="E16" s="220"/>
      <c r="F16" s="220"/>
      <c r="G16" s="214"/>
      <c r="H16" s="214"/>
      <c r="I16" s="214"/>
      <c r="J16" s="214"/>
      <c r="K16" s="257"/>
      <c r="L16" s="257"/>
      <c r="M16" s="257"/>
      <c r="N16" s="257"/>
      <c r="O16" s="257"/>
      <c r="P16" s="257"/>
      <c r="Q16" s="257"/>
      <c r="R16" s="257"/>
      <c r="S16" s="223"/>
    </row>
    <row r="17" spans="1:19" s="205" customFormat="1" ht="14">
      <c r="A17" s="20">
        <v>12</v>
      </c>
      <c r="B17" s="220"/>
      <c r="C17" s="220"/>
      <c r="D17" s="220" t="s">
        <v>173</v>
      </c>
      <c r="E17" s="220"/>
      <c r="F17" s="220"/>
      <c r="G17" s="214"/>
      <c r="H17" s="214"/>
      <c r="I17" s="214"/>
      <c r="J17" s="214"/>
      <c r="K17" s="257"/>
      <c r="L17" s="257"/>
      <c r="M17" s="257"/>
      <c r="N17" s="257"/>
      <c r="O17" s="257"/>
      <c r="P17" s="257"/>
      <c r="Q17" s="257"/>
      <c r="R17" s="257"/>
      <c r="S17" s="223">
        <f t="shared" ref="S17:S22" si="13">SUM(G17:R17)</f>
        <v>0</v>
      </c>
    </row>
    <row r="18" spans="1:19" s="205" customFormat="1" ht="14">
      <c r="A18" s="20">
        <v>13</v>
      </c>
      <c r="B18" s="220"/>
      <c r="C18" s="220"/>
      <c r="D18" s="220" t="s">
        <v>174</v>
      </c>
      <c r="E18" s="220"/>
      <c r="F18" s="220"/>
      <c r="G18" s="214"/>
      <c r="H18" s="214"/>
      <c r="I18" s="214"/>
      <c r="J18" s="214"/>
      <c r="K18" s="257"/>
      <c r="L18" s="257"/>
      <c r="M18" s="257"/>
      <c r="N18" s="257"/>
      <c r="O18" s="257"/>
      <c r="P18" s="257"/>
      <c r="Q18" s="257"/>
      <c r="R18" s="257"/>
      <c r="S18" s="223">
        <f t="shared" si="13"/>
        <v>0</v>
      </c>
    </row>
    <row r="19" spans="1:19" s="205" customFormat="1" ht="14">
      <c r="A19" s="77">
        <v>14</v>
      </c>
      <c r="B19" s="220"/>
      <c r="C19" s="220"/>
      <c r="D19" s="220" t="s">
        <v>175</v>
      </c>
      <c r="E19" s="220"/>
      <c r="F19" s="220"/>
      <c r="G19" s="214"/>
      <c r="H19" s="214"/>
      <c r="I19" s="214"/>
      <c r="J19" s="214"/>
      <c r="K19" s="257"/>
      <c r="L19" s="257"/>
      <c r="M19" s="257"/>
      <c r="N19" s="257"/>
      <c r="O19" s="257"/>
      <c r="P19" s="257"/>
      <c r="Q19" s="257"/>
      <c r="R19" s="257"/>
      <c r="S19" s="223">
        <f t="shared" si="13"/>
        <v>0</v>
      </c>
    </row>
    <row r="20" spans="1:19" s="205" customFormat="1" ht="14">
      <c r="A20" s="77">
        <v>15</v>
      </c>
      <c r="B20" s="220"/>
      <c r="C20" s="220"/>
      <c r="D20" s="220" t="s">
        <v>176</v>
      </c>
      <c r="E20" s="220"/>
      <c r="F20" s="220"/>
      <c r="G20" s="214"/>
      <c r="H20" s="214"/>
      <c r="I20" s="214"/>
      <c r="J20" s="214"/>
      <c r="K20" s="257"/>
      <c r="L20" s="257"/>
      <c r="M20" s="257"/>
      <c r="N20" s="257"/>
      <c r="O20" s="257"/>
      <c r="P20" s="257"/>
      <c r="Q20" s="257"/>
      <c r="R20" s="257"/>
      <c r="S20" s="223">
        <f t="shared" si="13"/>
        <v>0</v>
      </c>
    </row>
    <row r="21" spans="1:19" s="205" customFormat="1" ht="14">
      <c r="A21" s="20">
        <v>16</v>
      </c>
      <c r="B21" s="220"/>
      <c r="C21" s="220"/>
      <c r="D21" s="220" t="s">
        <v>177</v>
      </c>
      <c r="E21" s="220"/>
      <c r="F21" s="220"/>
      <c r="G21" s="238"/>
      <c r="H21" s="238"/>
      <c r="I21" s="238"/>
      <c r="J21" s="238"/>
      <c r="K21" s="258"/>
      <c r="L21" s="257"/>
      <c r="M21" s="257"/>
      <c r="N21" s="257"/>
      <c r="O21" s="257"/>
      <c r="P21" s="257"/>
      <c r="Q21" s="257"/>
      <c r="R21" s="257"/>
      <c r="S21" s="224">
        <f t="shared" si="13"/>
        <v>0</v>
      </c>
    </row>
    <row r="22" spans="1:19" s="205" customFormat="1" ht="14">
      <c r="A22" s="20">
        <v>17</v>
      </c>
      <c r="B22" s="220"/>
      <c r="C22" s="225" t="s">
        <v>179</v>
      </c>
      <c r="D22" s="220"/>
      <c r="E22" s="220"/>
      <c r="F22" s="220"/>
      <c r="G22" s="221">
        <f t="shared" ref="G22:L22" si="14">SUM(G17:G21)</f>
        <v>0</v>
      </c>
      <c r="H22" s="221">
        <f t="shared" si="14"/>
        <v>0</v>
      </c>
      <c r="I22" s="221">
        <f t="shared" si="14"/>
        <v>0</v>
      </c>
      <c r="J22" s="221">
        <f t="shared" si="14"/>
        <v>0</v>
      </c>
      <c r="K22" s="221">
        <f>SUM(K17:K21)</f>
        <v>0</v>
      </c>
      <c r="L22" s="251">
        <f t="shared" si="14"/>
        <v>0</v>
      </c>
      <c r="M22" s="251">
        <f t="shared" ref="M22" si="15">SUM(M17:M21)</f>
        <v>0</v>
      </c>
      <c r="N22" s="251">
        <f t="shared" ref="N22" si="16">SUM(N17:N21)</f>
        <v>0</v>
      </c>
      <c r="O22" s="251">
        <f t="shared" ref="O22" si="17">SUM(O17:O21)</f>
        <v>0</v>
      </c>
      <c r="P22" s="251">
        <f t="shared" ref="P22" si="18">SUM(P17:P21)</f>
        <v>0</v>
      </c>
      <c r="Q22" s="251">
        <f t="shared" ref="Q22" si="19">SUM(Q17:Q21)</f>
        <v>0</v>
      </c>
      <c r="R22" s="251">
        <f t="shared" ref="R22" si="20">SUM(R17:R21)</f>
        <v>0</v>
      </c>
      <c r="S22" s="261">
        <f t="shared" si="13"/>
        <v>0</v>
      </c>
    </row>
    <row r="23" spans="1:19" s="205" customFormat="1" ht="4" customHeight="1">
      <c r="A23" s="20"/>
      <c r="B23" s="220"/>
      <c r="C23" s="220"/>
      <c r="D23" s="220"/>
      <c r="E23" s="220"/>
      <c r="F23" s="2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3"/>
    </row>
    <row r="24" spans="1:19" s="205" customFormat="1" ht="14">
      <c r="A24" s="77">
        <v>18</v>
      </c>
      <c r="B24" s="220"/>
      <c r="C24" s="225" t="s">
        <v>178</v>
      </c>
      <c r="D24" s="220"/>
      <c r="E24" s="220"/>
      <c r="F24" s="220"/>
      <c r="G24" s="254"/>
      <c r="H24" s="254"/>
      <c r="I24" s="254"/>
      <c r="J24" s="254"/>
      <c r="K24" s="259"/>
      <c r="L24" s="259"/>
      <c r="M24" s="259"/>
      <c r="N24" s="259"/>
      <c r="O24" s="259"/>
      <c r="P24" s="259"/>
      <c r="Q24" s="259"/>
      <c r="R24" s="259"/>
      <c r="S24" s="223">
        <f>SUM(G24:R24)</f>
        <v>0</v>
      </c>
    </row>
    <row r="25" spans="1:19" s="205" customFormat="1" ht="14">
      <c r="A25" s="77">
        <v>19</v>
      </c>
      <c r="B25" s="220"/>
      <c r="C25" s="225" t="s">
        <v>180</v>
      </c>
      <c r="D25" s="220"/>
      <c r="E25" s="220"/>
      <c r="F25" s="220"/>
      <c r="G25" s="221"/>
      <c r="H25" s="221"/>
      <c r="I25" s="221"/>
      <c r="J25" s="221"/>
      <c r="K25" s="222"/>
      <c r="L25" s="222"/>
      <c r="M25" s="222"/>
      <c r="N25" s="222"/>
      <c r="O25" s="222"/>
      <c r="P25" s="222"/>
      <c r="Q25" s="222"/>
      <c r="R25" s="222"/>
      <c r="S25" s="223">
        <f>SUM(G25:R25)</f>
        <v>0</v>
      </c>
    </row>
    <row r="26" spans="1:19" s="205" customFormat="1" ht="14">
      <c r="A26" s="77">
        <v>20</v>
      </c>
      <c r="B26" s="220"/>
      <c r="C26" s="225" t="s">
        <v>181</v>
      </c>
      <c r="D26" s="220"/>
      <c r="E26" s="220"/>
      <c r="F26" s="220"/>
      <c r="G26" s="221"/>
      <c r="H26" s="221"/>
      <c r="I26" s="221"/>
      <c r="J26" s="221"/>
      <c r="K26" s="222"/>
      <c r="L26" s="222"/>
      <c r="M26" s="222"/>
      <c r="N26" s="222"/>
      <c r="O26" s="222"/>
      <c r="P26" s="222"/>
      <c r="Q26" s="222"/>
      <c r="R26" s="222"/>
      <c r="S26" s="223">
        <f t="shared" ref="S26:S34" si="21">SUM(G26:R26)</f>
        <v>0</v>
      </c>
    </row>
    <row r="27" spans="1:19" s="205" customFormat="1" ht="14">
      <c r="A27" s="77">
        <v>21</v>
      </c>
      <c r="B27" s="220"/>
      <c r="C27" s="225" t="s">
        <v>182</v>
      </c>
      <c r="D27" s="220"/>
      <c r="E27" s="220"/>
      <c r="F27" s="220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2"/>
      <c r="R27" s="222"/>
      <c r="S27" s="223">
        <f t="shared" si="21"/>
        <v>0</v>
      </c>
    </row>
    <row r="28" spans="1:19" s="205" customFormat="1" ht="14">
      <c r="A28" s="77">
        <v>22</v>
      </c>
      <c r="B28" s="220"/>
      <c r="C28" s="220"/>
      <c r="D28" s="220" t="s">
        <v>184</v>
      </c>
      <c r="E28" s="220"/>
      <c r="F28" s="220"/>
      <c r="G28" s="214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3">
        <f t="shared" si="21"/>
        <v>0</v>
      </c>
    </row>
    <row r="29" spans="1:19" s="205" customFormat="1" ht="14">
      <c r="A29" s="77">
        <v>23</v>
      </c>
      <c r="B29" s="220"/>
      <c r="C29" s="220"/>
      <c r="D29" s="220" t="s">
        <v>185</v>
      </c>
      <c r="E29" s="220"/>
      <c r="F29" s="220"/>
      <c r="G29" s="214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3">
        <f t="shared" si="21"/>
        <v>0</v>
      </c>
    </row>
    <row r="30" spans="1:19" s="205" customFormat="1" ht="14">
      <c r="A30" s="77">
        <v>24</v>
      </c>
      <c r="B30" s="220"/>
      <c r="C30" s="220"/>
      <c r="D30" s="220" t="s">
        <v>186</v>
      </c>
      <c r="E30" s="220"/>
      <c r="F30" s="220"/>
      <c r="G30" s="214"/>
      <c r="H30" s="214"/>
      <c r="I30" s="214"/>
      <c r="J30" s="214"/>
      <c r="K30" s="257"/>
      <c r="L30" s="257"/>
      <c r="M30" s="257"/>
      <c r="N30" s="257"/>
      <c r="O30" s="257"/>
      <c r="P30" s="257"/>
      <c r="Q30" s="257"/>
      <c r="R30" s="257"/>
      <c r="S30" s="223">
        <f t="shared" si="21"/>
        <v>0</v>
      </c>
    </row>
    <row r="31" spans="1:19" s="205" customFormat="1" ht="14">
      <c r="A31" s="77">
        <v>25</v>
      </c>
      <c r="B31" s="220"/>
      <c r="C31" s="220"/>
      <c r="D31" s="220" t="s">
        <v>187</v>
      </c>
      <c r="E31" s="220"/>
      <c r="F31" s="220"/>
      <c r="G31" s="214"/>
      <c r="H31" s="214"/>
      <c r="I31" s="214"/>
      <c r="J31" s="214"/>
      <c r="K31" s="257"/>
      <c r="L31" s="257"/>
      <c r="M31" s="257"/>
      <c r="N31" s="257"/>
      <c r="O31" s="257"/>
      <c r="P31" s="257"/>
      <c r="Q31" s="257"/>
      <c r="R31" s="257"/>
      <c r="S31" s="223">
        <f t="shared" si="21"/>
        <v>0</v>
      </c>
    </row>
    <row r="32" spans="1:19" s="205" customFormat="1" ht="14">
      <c r="A32" s="77">
        <v>26</v>
      </c>
      <c r="B32" s="220"/>
      <c r="C32" s="220"/>
      <c r="D32" s="220" t="s">
        <v>188</v>
      </c>
      <c r="E32" s="220"/>
      <c r="F32" s="220"/>
      <c r="G32" s="214"/>
      <c r="H32" s="214"/>
      <c r="I32" s="214"/>
      <c r="J32" s="214"/>
      <c r="K32" s="257"/>
      <c r="L32" s="257"/>
      <c r="M32" s="257"/>
      <c r="N32" s="257"/>
      <c r="O32" s="257"/>
      <c r="P32" s="257"/>
      <c r="Q32" s="257"/>
      <c r="R32" s="257"/>
      <c r="S32" s="223">
        <f t="shared" si="21"/>
        <v>0</v>
      </c>
    </row>
    <row r="33" spans="1:19" s="205" customFormat="1" ht="14">
      <c r="A33" s="77">
        <v>27</v>
      </c>
      <c r="B33" s="220"/>
      <c r="C33" s="220"/>
      <c r="D33" s="220" t="s">
        <v>163</v>
      </c>
      <c r="E33" s="220"/>
      <c r="F33" s="220"/>
      <c r="G33" s="214"/>
      <c r="H33" s="214"/>
      <c r="I33" s="214"/>
      <c r="J33" s="214"/>
      <c r="K33" s="257"/>
      <c r="L33" s="257"/>
      <c r="M33" s="257"/>
      <c r="N33" s="257"/>
      <c r="O33" s="257"/>
      <c r="P33" s="257"/>
      <c r="Q33" s="257"/>
      <c r="R33" s="257"/>
      <c r="S33" s="223">
        <f t="shared" si="21"/>
        <v>0</v>
      </c>
    </row>
    <row r="34" spans="1:19" s="205" customFormat="1" ht="14">
      <c r="A34" s="77">
        <v>28</v>
      </c>
      <c r="B34" s="220"/>
      <c r="C34" s="220"/>
      <c r="D34" s="220" t="s">
        <v>162</v>
      </c>
      <c r="E34" s="220"/>
      <c r="F34" s="220"/>
      <c r="G34" s="214"/>
      <c r="H34" s="214"/>
      <c r="I34" s="214"/>
      <c r="J34" s="214"/>
      <c r="K34" s="257"/>
      <c r="L34" s="257"/>
      <c r="M34" s="257"/>
      <c r="N34" s="257"/>
      <c r="O34" s="257"/>
      <c r="P34" s="257"/>
      <c r="Q34" s="257"/>
      <c r="R34" s="257"/>
      <c r="S34" s="223">
        <f t="shared" si="21"/>
        <v>0</v>
      </c>
    </row>
    <row r="35" spans="1:19" s="205" customFormat="1" ht="14">
      <c r="A35" s="77">
        <v>29</v>
      </c>
      <c r="B35" s="220"/>
      <c r="C35" s="220"/>
      <c r="D35" s="220" t="s">
        <v>161</v>
      </c>
      <c r="E35" s="220"/>
      <c r="F35" s="220"/>
      <c r="G35" s="214"/>
      <c r="H35" s="214"/>
      <c r="I35" s="214"/>
      <c r="J35" s="214"/>
      <c r="K35" s="257"/>
      <c r="L35" s="257"/>
      <c r="M35" s="257"/>
      <c r="N35" s="257"/>
      <c r="O35" s="257"/>
      <c r="P35" s="257"/>
      <c r="Q35" s="257"/>
      <c r="R35" s="257"/>
      <c r="S35" s="207">
        <f>SUM(G35:R35)</f>
        <v>0</v>
      </c>
    </row>
    <row r="36" spans="1:19" s="205" customFormat="1" ht="14">
      <c r="A36" s="77">
        <v>30</v>
      </c>
      <c r="B36" s="220"/>
      <c r="C36" s="225" t="s">
        <v>183</v>
      </c>
      <c r="D36" s="220"/>
      <c r="E36" s="220"/>
      <c r="F36" s="220"/>
      <c r="G36" s="251">
        <f t="shared" ref="G36:L36" si="22">SUM(G28:G35)</f>
        <v>0</v>
      </c>
      <c r="H36" s="251">
        <f t="shared" si="22"/>
        <v>0</v>
      </c>
      <c r="I36" s="251">
        <f t="shared" si="22"/>
        <v>0</v>
      </c>
      <c r="J36" s="251">
        <f t="shared" si="22"/>
        <v>0</v>
      </c>
      <c r="K36" s="251">
        <f t="shared" si="22"/>
        <v>0</v>
      </c>
      <c r="L36" s="251">
        <f t="shared" si="22"/>
        <v>0</v>
      </c>
      <c r="M36" s="251">
        <f t="shared" ref="M36:R36" si="23">SUM(M28:M34)</f>
        <v>0</v>
      </c>
      <c r="N36" s="251">
        <f t="shared" si="23"/>
        <v>0</v>
      </c>
      <c r="O36" s="251">
        <f t="shared" si="23"/>
        <v>0</v>
      </c>
      <c r="P36" s="251">
        <f t="shared" si="23"/>
        <v>0</v>
      </c>
      <c r="Q36" s="251">
        <f t="shared" si="23"/>
        <v>0</v>
      </c>
      <c r="R36" s="251">
        <f t="shared" si="23"/>
        <v>0</v>
      </c>
      <c r="S36" s="262">
        <f>SUM(G36:R36)</f>
        <v>0</v>
      </c>
    </row>
    <row r="37" spans="1:19" s="205" customFormat="1" ht="4" customHeight="1">
      <c r="A37" s="77"/>
      <c r="B37" s="225"/>
      <c r="C37" s="225"/>
      <c r="D37" s="225"/>
      <c r="E37" s="225"/>
      <c r="F37" s="225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26"/>
    </row>
    <row r="38" spans="1:19" s="205" customFormat="1" ht="16" customHeight="1">
      <c r="A38" s="77">
        <v>31</v>
      </c>
      <c r="B38" s="216" t="s">
        <v>158</v>
      </c>
      <c r="C38" s="225"/>
      <c r="D38" s="225"/>
      <c r="E38" s="225"/>
      <c r="F38" s="225"/>
      <c r="G38" s="244">
        <f>+G36+G24+G25+G22+G15+G26</f>
        <v>0</v>
      </c>
      <c r="H38" s="244">
        <f t="shared" ref="H38:R38" si="24">+H36+H24+H25+H22+H15+H26</f>
        <v>0</v>
      </c>
      <c r="I38" s="244">
        <f t="shared" si="24"/>
        <v>0</v>
      </c>
      <c r="J38" s="244">
        <f t="shared" si="24"/>
        <v>0</v>
      </c>
      <c r="K38" s="244">
        <f t="shared" si="24"/>
        <v>0</v>
      </c>
      <c r="L38" s="244">
        <f t="shared" si="24"/>
        <v>0</v>
      </c>
      <c r="M38" s="244">
        <f t="shared" si="24"/>
        <v>0</v>
      </c>
      <c r="N38" s="244">
        <f t="shared" si="24"/>
        <v>0</v>
      </c>
      <c r="O38" s="244">
        <f t="shared" si="24"/>
        <v>0</v>
      </c>
      <c r="P38" s="244">
        <f t="shared" si="24"/>
        <v>0</v>
      </c>
      <c r="Q38" s="244">
        <f t="shared" si="24"/>
        <v>0</v>
      </c>
      <c r="R38" s="244">
        <f t="shared" si="24"/>
        <v>0</v>
      </c>
      <c r="S38" s="235">
        <f>SUM(G38:R38)</f>
        <v>0</v>
      </c>
    </row>
    <row r="39" spans="1:19" s="205" customFormat="1" ht="4" customHeight="1">
      <c r="A39" s="77"/>
      <c r="B39" s="225"/>
      <c r="C39" s="225"/>
      <c r="D39" s="225"/>
      <c r="E39" s="225"/>
      <c r="F39" s="225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26"/>
    </row>
    <row r="40" spans="1:19" s="205" customFormat="1" ht="14">
      <c r="A40" s="77">
        <v>32</v>
      </c>
      <c r="B40" s="225" t="s">
        <v>159</v>
      </c>
      <c r="C40" s="225"/>
      <c r="D40" s="225"/>
      <c r="E40" s="225"/>
      <c r="F40" s="225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26"/>
    </row>
    <row r="41" spans="1:19" s="205" customFormat="1" ht="14">
      <c r="A41" s="77">
        <v>33</v>
      </c>
      <c r="B41" s="225"/>
      <c r="C41" s="225" t="s">
        <v>195</v>
      </c>
      <c r="D41" s="225"/>
      <c r="E41" s="225"/>
      <c r="F41" s="225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23">
        <f>SUM(G41:R41)</f>
        <v>0</v>
      </c>
    </row>
    <row r="42" spans="1:19" s="205" customFormat="1" ht="15">
      <c r="A42" s="77">
        <v>34</v>
      </c>
      <c r="B42" s="220"/>
      <c r="C42" s="225" t="s">
        <v>196</v>
      </c>
      <c r="D42" s="220"/>
      <c r="E42" s="220"/>
      <c r="F42" s="220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23">
        <f>SUM(G42:R42)</f>
        <v>0</v>
      </c>
    </row>
    <row r="43" spans="1:19" s="205" customFormat="1" ht="14">
      <c r="A43" s="77">
        <v>35</v>
      </c>
      <c r="B43" s="220"/>
      <c r="C43" s="220"/>
      <c r="D43" s="205" t="s">
        <v>194</v>
      </c>
      <c r="E43" s="220"/>
      <c r="F43" s="220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23">
        <f t="shared" ref="S43:S50" si="25">SUM(G43:R43)</f>
        <v>0</v>
      </c>
    </row>
    <row r="44" spans="1:19" s="205" customFormat="1" ht="14">
      <c r="A44" s="77">
        <v>36</v>
      </c>
      <c r="B44" s="220"/>
      <c r="C44" s="220"/>
      <c r="D44" s="220" t="s">
        <v>189</v>
      </c>
      <c r="E44" s="220"/>
      <c r="F44" s="220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23">
        <f t="shared" si="25"/>
        <v>0</v>
      </c>
    </row>
    <row r="45" spans="1:19" s="205" customFormat="1" ht="14">
      <c r="A45" s="77">
        <v>37</v>
      </c>
      <c r="B45" s="220"/>
      <c r="C45" s="220"/>
      <c r="D45" s="220" t="s">
        <v>190</v>
      </c>
      <c r="E45" s="220"/>
      <c r="F45" s="220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23">
        <f t="shared" si="25"/>
        <v>0</v>
      </c>
    </row>
    <row r="46" spans="1:19" s="205" customFormat="1" ht="14">
      <c r="A46" s="77">
        <v>38</v>
      </c>
      <c r="B46" s="220"/>
      <c r="C46" s="225" t="s">
        <v>197</v>
      </c>
      <c r="D46" s="220"/>
      <c r="E46" s="220"/>
      <c r="F46" s="220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23">
        <f t="shared" si="25"/>
        <v>0</v>
      </c>
    </row>
    <row r="47" spans="1:19" s="205" customFormat="1" ht="14">
      <c r="A47" s="77">
        <v>39</v>
      </c>
      <c r="B47" s="220"/>
      <c r="C47" s="220"/>
      <c r="D47" s="220" t="s">
        <v>191</v>
      </c>
      <c r="E47" s="220"/>
      <c r="F47" s="220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23">
        <f t="shared" si="25"/>
        <v>0</v>
      </c>
    </row>
    <row r="48" spans="1:19" s="205" customFormat="1" ht="14">
      <c r="A48" s="77">
        <v>40</v>
      </c>
      <c r="B48" s="220"/>
      <c r="C48" s="220"/>
      <c r="D48" s="220" t="s">
        <v>192</v>
      </c>
      <c r="E48" s="220"/>
      <c r="F48" s="220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23">
        <f t="shared" si="25"/>
        <v>0</v>
      </c>
    </row>
    <row r="49" spans="1:22" s="205" customFormat="1" ht="14">
      <c r="A49" s="77">
        <v>41</v>
      </c>
      <c r="B49" s="220"/>
      <c r="C49" s="220"/>
      <c r="D49" s="220" t="s">
        <v>193</v>
      </c>
      <c r="E49" s="220"/>
      <c r="F49" s="220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23">
        <f t="shared" si="25"/>
        <v>0</v>
      </c>
    </row>
    <row r="50" spans="1:22" s="205" customFormat="1" ht="14">
      <c r="A50" s="77">
        <v>42</v>
      </c>
      <c r="B50" s="220"/>
      <c r="C50" s="220"/>
      <c r="D50" s="220" t="s">
        <v>198</v>
      </c>
      <c r="E50" s="220"/>
      <c r="F50" s="220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23">
        <f t="shared" si="25"/>
        <v>0</v>
      </c>
    </row>
    <row r="51" spans="1:22" s="205" customFormat="1" ht="4" customHeight="1">
      <c r="A51" s="77"/>
      <c r="B51" s="220"/>
      <c r="C51" s="220"/>
      <c r="D51" s="220"/>
      <c r="E51" s="220"/>
      <c r="F51" s="220"/>
      <c r="G51" s="214"/>
      <c r="H51" s="214"/>
      <c r="I51" s="214"/>
      <c r="J51" s="214"/>
      <c r="K51" s="257"/>
      <c r="L51" s="257"/>
      <c r="M51" s="257"/>
      <c r="N51" s="257"/>
      <c r="O51" s="257"/>
      <c r="P51" s="257"/>
      <c r="Q51" s="257"/>
      <c r="R51" s="257"/>
      <c r="S51" s="223"/>
    </row>
    <row r="52" spans="1:22" s="205" customFormat="1" ht="14">
      <c r="A52" s="77">
        <v>43</v>
      </c>
      <c r="B52" s="216" t="s">
        <v>160</v>
      </c>
      <c r="C52" s="225"/>
      <c r="D52" s="225"/>
      <c r="E52" s="225"/>
      <c r="F52" s="225"/>
      <c r="G52" s="247">
        <f>SUM(G41:G51)</f>
        <v>0</v>
      </c>
      <c r="H52" s="247">
        <f t="shared" ref="H52:R52" si="26">SUM(H41:H51)</f>
        <v>0</v>
      </c>
      <c r="I52" s="247">
        <f t="shared" si="26"/>
        <v>0</v>
      </c>
      <c r="J52" s="247">
        <f t="shared" si="26"/>
        <v>0</v>
      </c>
      <c r="K52" s="247">
        <f t="shared" si="26"/>
        <v>0</v>
      </c>
      <c r="L52" s="247">
        <f t="shared" si="26"/>
        <v>0</v>
      </c>
      <c r="M52" s="247">
        <f t="shared" si="26"/>
        <v>0</v>
      </c>
      <c r="N52" s="247">
        <f t="shared" si="26"/>
        <v>0</v>
      </c>
      <c r="O52" s="247">
        <f t="shared" si="26"/>
        <v>0</v>
      </c>
      <c r="P52" s="247">
        <f t="shared" si="26"/>
        <v>0</v>
      </c>
      <c r="Q52" s="247">
        <f t="shared" si="26"/>
        <v>0</v>
      </c>
      <c r="R52" s="247">
        <f t="shared" si="26"/>
        <v>0</v>
      </c>
      <c r="S52" s="248">
        <f>SUM(G52:R52)</f>
        <v>0</v>
      </c>
    </row>
    <row r="53" spans="1:22" s="205" customFormat="1" ht="4" customHeight="1">
      <c r="A53" s="82"/>
      <c r="B53" s="227"/>
      <c r="C53" s="220"/>
      <c r="D53" s="227"/>
      <c r="E53" s="227"/>
      <c r="F53" s="227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29"/>
    </row>
    <row r="54" spans="1:22" s="205" customFormat="1" ht="15">
      <c r="A54" s="82">
        <v>44</v>
      </c>
      <c r="B54" s="216" t="s">
        <v>41</v>
      </c>
      <c r="C54" s="220"/>
      <c r="D54" s="227"/>
      <c r="E54" s="227"/>
      <c r="F54" s="227"/>
      <c r="G54" s="244">
        <f t="shared" ref="G54:R54" si="27">+G52+G38</f>
        <v>0</v>
      </c>
      <c r="H54" s="244">
        <f t="shared" si="27"/>
        <v>0</v>
      </c>
      <c r="I54" s="244">
        <f t="shared" si="27"/>
        <v>0</v>
      </c>
      <c r="J54" s="244">
        <f t="shared" si="27"/>
        <v>0</v>
      </c>
      <c r="K54" s="244">
        <f t="shared" si="27"/>
        <v>0</v>
      </c>
      <c r="L54" s="244">
        <f t="shared" si="27"/>
        <v>0</v>
      </c>
      <c r="M54" s="244">
        <f t="shared" si="27"/>
        <v>0</v>
      </c>
      <c r="N54" s="244">
        <f t="shared" si="27"/>
        <v>0</v>
      </c>
      <c r="O54" s="244">
        <f t="shared" si="27"/>
        <v>0</v>
      </c>
      <c r="P54" s="244">
        <f t="shared" si="27"/>
        <v>0</v>
      </c>
      <c r="Q54" s="244">
        <f t="shared" si="27"/>
        <v>0</v>
      </c>
      <c r="R54" s="244">
        <f t="shared" si="27"/>
        <v>0</v>
      </c>
      <c r="S54" s="236">
        <f>SUM(G54:R54)</f>
        <v>0</v>
      </c>
    </row>
    <row r="55" spans="1:22" s="205" customFormat="1" ht="3" customHeight="1">
      <c r="A55" s="82"/>
      <c r="B55" s="227"/>
      <c r="C55" s="220"/>
      <c r="D55" s="227"/>
      <c r="E55" s="227"/>
      <c r="F55" s="227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28"/>
      <c r="R55" s="228"/>
      <c r="S55" s="229"/>
    </row>
    <row r="56" spans="1:22" s="205" customFormat="1" ht="17" thickBot="1">
      <c r="A56" s="77">
        <v>45</v>
      </c>
      <c r="B56" s="225" t="s">
        <v>42</v>
      </c>
      <c r="C56" s="225"/>
      <c r="D56" s="225"/>
      <c r="E56" s="225"/>
      <c r="F56" s="225"/>
      <c r="G56" s="246">
        <f t="shared" ref="G56:S56" si="28">+G12-G54</f>
        <v>0</v>
      </c>
      <c r="H56" s="246">
        <f t="shared" si="28"/>
        <v>0</v>
      </c>
      <c r="I56" s="246">
        <f t="shared" si="28"/>
        <v>0</v>
      </c>
      <c r="J56" s="246">
        <f t="shared" si="28"/>
        <v>0</v>
      </c>
      <c r="K56" s="246">
        <f t="shared" si="28"/>
        <v>0</v>
      </c>
      <c r="L56" s="246">
        <f t="shared" si="28"/>
        <v>0</v>
      </c>
      <c r="M56" s="246">
        <f t="shared" si="28"/>
        <v>0</v>
      </c>
      <c r="N56" s="246">
        <f t="shared" si="28"/>
        <v>0</v>
      </c>
      <c r="O56" s="246">
        <f t="shared" si="28"/>
        <v>0</v>
      </c>
      <c r="P56" s="246">
        <f t="shared" si="28"/>
        <v>0</v>
      </c>
      <c r="Q56" s="230">
        <f t="shared" si="28"/>
        <v>0</v>
      </c>
      <c r="R56" s="230">
        <f t="shared" si="28"/>
        <v>0</v>
      </c>
      <c r="S56" s="232">
        <f t="shared" si="28"/>
        <v>0</v>
      </c>
      <c r="T56" s="231"/>
      <c r="U56" s="260"/>
      <c r="V56" s="231"/>
    </row>
    <row r="57" spans="1:22" s="205" customFormat="1" ht="8" customHeight="1" thickTop="1">
      <c r="A57" s="77"/>
      <c r="B57" s="225"/>
      <c r="C57" s="225"/>
      <c r="D57" s="225"/>
      <c r="E57" s="225"/>
      <c r="F57" s="225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2"/>
      <c r="R57" s="272"/>
      <c r="S57" s="273"/>
      <c r="T57" s="231"/>
      <c r="U57" s="260"/>
      <c r="V57" s="231"/>
    </row>
    <row r="58" spans="1:22" ht="14" customHeight="1">
      <c r="C58" s="275" t="s">
        <v>223</v>
      </c>
      <c r="G58" s="274">
        <f>F59+G56</f>
        <v>0</v>
      </c>
      <c r="H58" s="274">
        <f>G58+H56</f>
        <v>0</v>
      </c>
      <c r="I58" s="274">
        <f t="shared" ref="I58:R58" si="29">H58+I56</f>
        <v>0</v>
      </c>
      <c r="J58" s="274">
        <f t="shared" si="29"/>
        <v>0</v>
      </c>
      <c r="K58" s="274">
        <f t="shared" si="29"/>
        <v>0</v>
      </c>
      <c r="L58" s="274">
        <f t="shared" si="29"/>
        <v>0</v>
      </c>
      <c r="M58" s="274">
        <f t="shared" si="29"/>
        <v>0</v>
      </c>
      <c r="N58" s="274">
        <f t="shared" si="29"/>
        <v>0</v>
      </c>
      <c r="O58" s="274">
        <f t="shared" si="29"/>
        <v>0</v>
      </c>
      <c r="P58" s="274">
        <f t="shared" si="29"/>
        <v>0</v>
      </c>
      <c r="Q58" s="274">
        <f t="shared" si="29"/>
        <v>0</v>
      </c>
      <c r="R58" s="274">
        <f t="shared" si="29"/>
        <v>0</v>
      </c>
    </row>
    <row r="59" spans="1:22">
      <c r="C59" s="270" t="s">
        <v>222</v>
      </c>
      <c r="F59" s="269"/>
    </row>
    <row r="60" spans="1:22">
      <c r="C60" s="270"/>
      <c r="F60" s="2"/>
    </row>
    <row r="62" spans="1:22">
      <c r="A62" s="276"/>
      <c r="B62" s="277" t="s">
        <v>221</v>
      </c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9"/>
    </row>
    <row r="63" spans="1:22" ht="14">
      <c r="A63" s="276"/>
      <c r="B63" s="278"/>
      <c r="C63" s="280" t="s">
        <v>200</v>
      </c>
      <c r="D63" s="278"/>
      <c r="E63" s="278"/>
      <c r="F63" s="278"/>
      <c r="G63" s="281">
        <f>'Restricted Funds'!G8+'Restricted Funds'!G26</f>
        <v>0</v>
      </c>
      <c r="H63" s="281">
        <f>'Restricted Funds'!H8+'Restricted Funds'!H26</f>
        <v>0</v>
      </c>
      <c r="I63" s="281">
        <f>'Restricted Funds'!I8+'Restricted Funds'!I26</f>
        <v>0</v>
      </c>
      <c r="J63" s="281">
        <f>'Restricted Funds'!J8+'Restricted Funds'!J26</f>
        <v>0</v>
      </c>
      <c r="K63" s="281">
        <f>'Restricted Funds'!K8+'Restricted Funds'!K26</f>
        <v>0</v>
      </c>
      <c r="L63" s="281">
        <f>'Restricted Funds'!L8+'Restricted Funds'!L26</f>
        <v>0</v>
      </c>
      <c r="M63" s="281">
        <f>'Restricted Funds'!M8+'Restricted Funds'!M26</f>
        <v>0</v>
      </c>
      <c r="N63" s="281">
        <f>'Restricted Funds'!N8+'Restricted Funds'!N26</f>
        <v>0</v>
      </c>
      <c r="O63" s="281">
        <f>'Restricted Funds'!O8+'Restricted Funds'!O26</f>
        <v>0</v>
      </c>
      <c r="P63" s="281">
        <f>'Restricted Funds'!P8+'Restricted Funds'!P26</f>
        <v>0</v>
      </c>
      <c r="Q63" s="281">
        <f>'Restricted Funds'!Q8+'Restricted Funds'!Q26</f>
        <v>0</v>
      </c>
      <c r="R63" s="281">
        <f>'Restricted Funds'!R8+'Restricted Funds'!R26</f>
        <v>0</v>
      </c>
      <c r="S63" s="281">
        <f>'Restricted Funds'!S8+'Restricted Funds'!S26</f>
        <v>0</v>
      </c>
    </row>
    <row r="64" spans="1:22" ht="2" customHeight="1">
      <c r="A64" s="276"/>
      <c r="B64" s="278"/>
      <c r="C64" s="280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</row>
    <row r="65" spans="1:19" ht="14">
      <c r="A65" s="276"/>
      <c r="B65" s="278"/>
      <c r="C65" s="282" t="s">
        <v>210</v>
      </c>
      <c r="D65" s="278"/>
      <c r="E65" s="278"/>
      <c r="F65" s="278"/>
      <c r="G65" s="281">
        <f>'Restricted Funds'!I16+'Restricted Funds'!G16</f>
        <v>0</v>
      </c>
      <c r="H65" s="281">
        <f>'Restricted Funds'!J16+'Restricted Funds'!H16</f>
        <v>0</v>
      </c>
      <c r="I65" s="281">
        <f>'Restricted Funds'!K16+'Restricted Funds'!I16</f>
        <v>0</v>
      </c>
      <c r="J65" s="281">
        <f>'Restricted Funds'!L16+'Restricted Funds'!J16</f>
        <v>0</v>
      </c>
      <c r="K65" s="281">
        <f>'Restricted Funds'!M16+'Restricted Funds'!K16</f>
        <v>0</v>
      </c>
      <c r="L65" s="281">
        <f>'Restricted Funds'!N16+'Restricted Funds'!L16</f>
        <v>0</v>
      </c>
      <c r="M65" s="281">
        <f>'Restricted Funds'!O16+'Restricted Funds'!M16</f>
        <v>0</v>
      </c>
      <c r="N65" s="281">
        <f>'Restricted Funds'!P16+'Restricted Funds'!N16</f>
        <v>0</v>
      </c>
      <c r="O65" s="281">
        <f>'Restricted Funds'!Q16+'Restricted Funds'!O16</f>
        <v>0</v>
      </c>
      <c r="P65" s="281">
        <f>'Restricted Funds'!R16+'Restricted Funds'!P16</f>
        <v>0</v>
      </c>
      <c r="Q65" s="281">
        <f>'Restricted Funds'!S16+'Restricted Funds'!Q16</f>
        <v>0</v>
      </c>
      <c r="R65" s="281">
        <f>'Restricted Funds'!T16+'Restricted Funds'!R16</f>
        <v>0</v>
      </c>
      <c r="S65" s="281">
        <f>'Restricted Funds'!U16+'Restricted Funds'!S16</f>
        <v>0</v>
      </c>
    </row>
    <row r="66" spans="1:19" ht="14">
      <c r="A66" s="276"/>
      <c r="B66" s="278"/>
      <c r="C66" s="282" t="s">
        <v>213</v>
      </c>
      <c r="D66" s="278"/>
      <c r="E66" s="278"/>
      <c r="F66" s="278"/>
      <c r="G66" s="281">
        <f>+'Restricted Funds'!G34</f>
        <v>0</v>
      </c>
      <c r="H66" s="281">
        <f>+'Restricted Funds'!H34</f>
        <v>0</v>
      </c>
      <c r="I66" s="281">
        <f>+'Restricted Funds'!I34</f>
        <v>0</v>
      </c>
      <c r="J66" s="281">
        <f>+'Restricted Funds'!J34</f>
        <v>0</v>
      </c>
      <c r="K66" s="281">
        <f>+'Restricted Funds'!K34</f>
        <v>0</v>
      </c>
      <c r="L66" s="281">
        <f>+'Restricted Funds'!L34</f>
        <v>0</v>
      </c>
      <c r="M66" s="281">
        <f>+'Restricted Funds'!M34</f>
        <v>0</v>
      </c>
      <c r="N66" s="281">
        <f>+'Restricted Funds'!N34</f>
        <v>0</v>
      </c>
      <c r="O66" s="281">
        <f>+'Restricted Funds'!O34</f>
        <v>0</v>
      </c>
      <c r="P66" s="281">
        <f>+'Restricted Funds'!P34</f>
        <v>0</v>
      </c>
      <c r="Q66" s="281">
        <f>+'Restricted Funds'!Q34</f>
        <v>0</v>
      </c>
      <c r="R66" s="281">
        <f>+'Restricted Funds'!R34</f>
        <v>0</v>
      </c>
      <c r="S66" s="281">
        <f>+'Restricted Funds'!S34</f>
        <v>0</v>
      </c>
    </row>
    <row r="67" spans="1:19" ht="5" customHeight="1">
      <c r="A67" s="276"/>
      <c r="B67" s="278"/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</row>
    <row r="68" spans="1:19" ht="15" thickBot="1">
      <c r="A68" s="276"/>
      <c r="B68" s="283" t="s">
        <v>224</v>
      </c>
      <c r="C68" s="278"/>
      <c r="D68" s="278"/>
      <c r="E68" s="278"/>
      <c r="F68" s="278"/>
      <c r="G68" s="284">
        <f>+G63-G65-G66</f>
        <v>0</v>
      </c>
      <c r="H68" s="284">
        <f t="shared" ref="H68:S68" si="30">+H63-H65-H66</f>
        <v>0</v>
      </c>
      <c r="I68" s="284">
        <f t="shared" si="30"/>
        <v>0</v>
      </c>
      <c r="J68" s="284">
        <f t="shared" si="30"/>
        <v>0</v>
      </c>
      <c r="K68" s="284">
        <f t="shared" si="30"/>
        <v>0</v>
      </c>
      <c r="L68" s="284">
        <f t="shared" si="30"/>
        <v>0</v>
      </c>
      <c r="M68" s="284">
        <f t="shared" si="30"/>
        <v>0</v>
      </c>
      <c r="N68" s="284">
        <f t="shared" si="30"/>
        <v>0</v>
      </c>
      <c r="O68" s="284">
        <f t="shared" si="30"/>
        <v>0</v>
      </c>
      <c r="P68" s="284">
        <f t="shared" si="30"/>
        <v>0</v>
      </c>
      <c r="Q68" s="284">
        <f t="shared" si="30"/>
        <v>0</v>
      </c>
      <c r="R68" s="284">
        <f t="shared" si="30"/>
        <v>0</v>
      </c>
      <c r="S68" s="284">
        <f t="shared" si="30"/>
        <v>0</v>
      </c>
    </row>
    <row r="69" spans="1:19" ht="13" thickTop="1"/>
  </sheetData>
  <phoneticPr fontId="25" type="noConversion"/>
  <pageMargins left="0.7" right="0.7" top="0.5" bottom="0.5" header="0.3" footer="0.3"/>
  <pageSetup paperSize="5" scale="64" fitToWidth="2" orientation="landscape"/>
  <headerFooter>
    <oddHeader>&amp;C&amp;"Arial,Bold Italic"&amp;16&amp;K000000Church - Annual Operating Budget - General Fund  (Cash Basis)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8000"/>
  </sheetPr>
  <dimension ref="A1:V38"/>
  <sheetViews>
    <sheetView zoomScale="150" zoomScaleNormal="150" zoomScalePageLayoutView="150" workbookViewId="0">
      <pane xSplit="6" ySplit="2" topLeftCell="G22" activePane="bottomRight" state="frozenSplit"/>
      <selection pane="topRight" activeCell="G1" sqref="G1"/>
      <selection pane="bottomLeft" activeCell="A4" sqref="A4"/>
      <selection pane="bottomRight" activeCell="B36" sqref="B36"/>
    </sheetView>
  </sheetViews>
  <sheetFormatPr baseColWidth="10" defaultColWidth="8.83203125" defaultRowHeight="12" x14ac:dyDescent="0"/>
  <cols>
    <col min="1" max="1" width="2.33203125" style="89" bestFit="1" customWidth="1"/>
    <col min="2" max="3" width="2.1640625" customWidth="1"/>
    <col min="4" max="4" width="3.33203125" customWidth="1"/>
    <col min="5" max="5" width="10.33203125" customWidth="1"/>
    <col min="6" max="6" width="34.33203125" customWidth="1"/>
    <col min="7" max="7" width="10.83203125" customWidth="1"/>
    <col min="8" max="9" width="11" customWidth="1"/>
    <col min="10" max="10" width="9" customWidth="1"/>
    <col min="11" max="18" width="10.1640625" bestFit="1" customWidth="1"/>
    <col min="19" max="19" width="11.6640625" style="200" bestFit="1" customWidth="1"/>
    <col min="20" max="20" width="0.6640625" customWidth="1"/>
    <col min="21" max="21" width="11.1640625" bestFit="1" customWidth="1"/>
    <col min="22" max="22" width="7.1640625" customWidth="1"/>
    <col min="27" max="27" width="9.6640625" customWidth="1"/>
    <col min="28" max="28" width="9.5" customWidth="1"/>
    <col min="29" max="29" width="11" customWidth="1"/>
  </cols>
  <sheetData>
    <row r="1" spans="1:20" ht="6" customHeight="1" thickBot="1">
      <c r="A1" s="3"/>
      <c r="B1" s="1"/>
      <c r="C1" s="1"/>
      <c r="D1" s="1"/>
      <c r="E1" s="1"/>
      <c r="F1" s="1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1:20" ht="17" thickBot="1">
      <c r="A2" s="13" t="s">
        <v>199</v>
      </c>
      <c r="C2" s="13"/>
      <c r="D2" s="13"/>
      <c r="E2" s="13"/>
      <c r="F2" s="13"/>
      <c r="G2" s="234" t="s">
        <v>143</v>
      </c>
      <c r="H2" s="234" t="s">
        <v>144</v>
      </c>
      <c r="I2" s="234" t="s">
        <v>145</v>
      </c>
      <c r="J2" s="234" t="s">
        <v>146</v>
      </c>
      <c r="K2" s="234" t="s">
        <v>147</v>
      </c>
      <c r="L2" s="234" t="s">
        <v>148</v>
      </c>
      <c r="M2" s="234" t="s">
        <v>149</v>
      </c>
      <c r="N2" s="234" t="s">
        <v>150</v>
      </c>
      <c r="O2" s="234" t="s">
        <v>151</v>
      </c>
      <c r="P2" s="234" t="s">
        <v>152</v>
      </c>
      <c r="Q2" s="234" t="s">
        <v>153</v>
      </c>
      <c r="R2" s="234" t="s">
        <v>154</v>
      </c>
      <c r="S2" s="201" t="s">
        <v>155</v>
      </c>
    </row>
    <row r="3" spans="1:20" s="205" customFormat="1" ht="14">
      <c r="A3" s="20">
        <v>1</v>
      </c>
      <c r="B3" s="202" t="s">
        <v>116</v>
      </c>
      <c r="C3" s="203"/>
      <c r="D3" s="204"/>
      <c r="E3" s="204"/>
      <c r="F3" s="204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06"/>
    </row>
    <row r="4" spans="1:20" s="205" customFormat="1" ht="14">
      <c r="A4" s="20">
        <v>2</v>
      </c>
      <c r="B4" s="203"/>
      <c r="C4" s="204" t="s">
        <v>200</v>
      </c>
      <c r="D4" s="203"/>
      <c r="E4" s="204"/>
      <c r="F4" s="204"/>
      <c r="G4" s="237"/>
      <c r="H4" s="237"/>
      <c r="I4" s="237"/>
      <c r="J4" s="237"/>
      <c r="K4" s="255"/>
      <c r="L4" s="255"/>
      <c r="M4" s="255"/>
      <c r="N4" s="255"/>
      <c r="O4" s="255"/>
      <c r="P4" s="255"/>
      <c r="Q4" s="255"/>
      <c r="R4" s="255"/>
      <c r="S4" s="263">
        <f>SUM(G4:R4)</f>
        <v>0</v>
      </c>
    </row>
    <row r="5" spans="1:20" s="205" customFormat="1" ht="14">
      <c r="A5" s="20">
        <v>4</v>
      </c>
      <c r="B5" s="211"/>
      <c r="C5" s="208"/>
      <c r="D5" s="212" t="s">
        <v>201</v>
      </c>
      <c r="E5" s="209"/>
      <c r="F5" s="208"/>
      <c r="G5" s="214"/>
      <c r="H5" s="214"/>
      <c r="I5" s="214"/>
      <c r="J5" s="214"/>
      <c r="K5" s="257"/>
      <c r="L5" s="257"/>
      <c r="M5" s="257"/>
      <c r="N5" s="257"/>
      <c r="O5" s="257"/>
      <c r="P5" s="257"/>
      <c r="Q5" s="257"/>
      <c r="R5" s="257"/>
      <c r="S5" s="223">
        <f>SUM(G5:R5)</f>
        <v>0</v>
      </c>
    </row>
    <row r="6" spans="1:20" s="205" customFormat="1" ht="14">
      <c r="A6" s="20">
        <v>5</v>
      </c>
      <c r="B6" s="211"/>
      <c r="C6" s="208"/>
      <c r="D6" s="212" t="s">
        <v>202</v>
      </c>
      <c r="E6" s="209"/>
      <c r="F6" s="208"/>
      <c r="G6" s="214"/>
      <c r="H6" s="214"/>
      <c r="I6" s="214"/>
      <c r="J6" s="214"/>
      <c r="K6" s="257"/>
      <c r="L6" s="257"/>
      <c r="M6" s="257"/>
      <c r="N6" s="257"/>
      <c r="O6" s="257"/>
      <c r="P6" s="257"/>
      <c r="Q6" s="257"/>
      <c r="R6" s="257"/>
      <c r="S6" s="223">
        <f t="shared" ref="S6:S7" si="0">SUM(G6:R6)</f>
        <v>0</v>
      </c>
    </row>
    <row r="7" spans="1:20" s="205" customFormat="1" ht="14">
      <c r="A7" s="20">
        <v>6</v>
      </c>
      <c r="B7" s="211"/>
      <c r="C7" s="208"/>
      <c r="D7" s="212" t="s">
        <v>203</v>
      </c>
      <c r="E7" s="209"/>
      <c r="F7" s="208"/>
      <c r="G7" s="214"/>
      <c r="H7" s="214"/>
      <c r="I7" s="214"/>
      <c r="J7" s="214"/>
      <c r="K7" s="257"/>
      <c r="L7" s="257"/>
      <c r="M7" s="257"/>
      <c r="N7" s="257"/>
      <c r="O7" s="257"/>
      <c r="P7" s="257"/>
      <c r="Q7" s="257"/>
      <c r="R7" s="257"/>
      <c r="S7" s="223">
        <f t="shared" si="0"/>
        <v>0</v>
      </c>
    </row>
    <row r="8" spans="1:20" s="205" customFormat="1" ht="14">
      <c r="A8" s="20">
        <v>7</v>
      </c>
      <c r="B8" s="213"/>
      <c r="C8" s="208" t="s">
        <v>204</v>
      </c>
      <c r="D8" s="204"/>
      <c r="E8" s="208"/>
      <c r="F8" s="208"/>
      <c r="G8" s="253">
        <f>+G5-G7</f>
        <v>0</v>
      </c>
      <c r="H8" s="253">
        <f t="shared" ref="H8:R8" si="1">+H5-H7</f>
        <v>0</v>
      </c>
      <c r="I8" s="253">
        <f t="shared" si="1"/>
        <v>0</v>
      </c>
      <c r="J8" s="253">
        <f t="shared" si="1"/>
        <v>0</v>
      </c>
      <c r="K8" s="253">
        <f t="shared" si="1"/>
        <v>0</v>
      </c>
      <c r="L8" s="253">
        <f t="shared" si="1"/>
        <v>0</v>
      </c>
      <c r="M8" s="253">
        <f t="shared" si="1"/>
        <v>0</v>
      </c>
      <c r="N8" s="253">
        <f t="shared" si="1"/>
        <v>0</v>
      </c>
      <c r="O8" s="253">
        <f t="shared" si="1"/>
        <v>0</v>
      </c>
      <c r="P8" s="253">
        <f t="shared" si="1"/>
        <v>0</v>
      </c>
      <c r="Q8" s="253">
        <f t="shared" si="1"/>
        <v>0</v>
      </c>
      <c r="R8" s="253">
        <f t="shared" si="1"/>
        <v>0</v>
      </c>
      <c r="S8" s="262">
        <f>SUM(G8:R8)</f>
        <v>0</v>
      </c>
    </row>
    <row r="9" spans="1:20" s="266" customFormat="1" ht="6" customHeight="1">
      <c r="A9" s="264"/>
      <c r="B9" s="213"/>
      <c r="C9" s="265"/>
      <c r="D9" s="265"/>
      <c r="E9" s="265"/>
      <c r="F9" s="265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0"/>
    </row>
    <row r="10" spans="1:20" s="205" customFormat="1" ht="14">
      <c r="A10" s="77">
        <v>8</v>
      </c>
      <c r="B10" s="220"/>
      <c r="C10" s="225" t="s">
        <v>210</v>
      </c>
      <c r="D10" s="220"/>
      <c r="E10" s="220"/>
      <c r="F10" s="220"/>
      <c r="G10" s="214"/>
      <c r="H10" s="214"/>
      <c r="I10" s="214"/>
      <c r="J10" s="214"/>
      <c r="K10" s="257"/>
      <c r="L10" s="257"/>
      <c r="M10" s="257"/>
      <c r="N10" s="257"/>
      <c r="O10" s="257"/>
      <c r="P10" s="257"/>
      <c r="Q10" s="257"/>
      <c r="R10" s="257"/>
      <c r="S10" s="223">
        <f t="shared" ref="S10:S16" si="2">SUM(G10:R10)</f>
        <v>0</v>
      </c>
    </row>
    <row r="11" spans="1:20" s="205" customFormat="1" ht="14">
      <c r="A11" s="20">
        <v>9</v>
      </c>
      <c r="B11" s="220"/>
      <c r="C11" s="220"/>
      <c r="D11" s="220" t="s">
        <v>205</v>
      </c>
      <c r="E11" s="220"/>
      <c r="F11" s="220"/>
      <c r="G11" s="214"/>
      <c r="H11" s="214"/>
      <c r="I11" s="214"/>
      <c r="J11" s="214"/>
      <c r="K11" s="257"/>
      <c r="L11" s="257"/>
      <c r="M11" s="257"/>
      <c r="N11" s="257"/>
      <c r="O11" s="257"/>
      <c r="P11" s="257"/>
      <c r="Q11" s="257"/>
      <c r="R11" s="257"/>
      <c r="S11" s="223">
        <f t="shared" si="2"/>
        <v>0</v>
      </c>
    </row>
    <row r="12" spans="1:20" s="205" customFormat="1" ht="14">
      <c r="A12" s="20">
        <v>10</v>
      </c>
      <c r="B12" s="220"/>
      <c r="C12" s="220"/>
      <c r="D12" s="220" t="s">
        <v>206</v>
      </c>
      <c r="E12" s="220"/>
      <c r="F12" s="220"/>
      <c r="G12" s="214"/>
      <c r="H12" s="214"/>
      <c r="I12" s="214"/>
      <c r="J12" s="214"/>
      <c r="K12" s="257"/>
      <c r="L12" s="257"/>
      <c r="M12" s="257"/>
      <c r="N12" s="257"/>
      <c r="O12" s="257"/>
      <c r="P12" s="257"/>
      <c r="Q12" s="257"/>
      <c r="R12" s="257"/>
      <c r="S12" s="223">
        <f t="shared" si="2"/>
        <v>0</v>
      </c>
    </row>
    <row r="13" spans="1:20" s="205" customFormat="1" ht="14">
      <c r="A13" s="77">
        <v>11</v>
      </c>
      <c r="B13" s="220"/>
      <c r="C13" s="220"/>
      <c r="D13" s="220" t="s">
        <v>207</v>
      </c>
      <c r="E13" s="220"/>
      <c r="F13" s="220"/>
      <c r="G13" s="214"/>
      <c r="H13" s="214"/>
      <c r="I13" s="214"/>
      <c r="J13" s="214"/>
      <c r="K13" s="257"/>
      <c r="L13" s="257"/>
      <c r="M13" s="257"/>
      <c r="N13" s="257"/>
      <c r="O13" s="257"/>
      <c r="P13" s="257"/>
      <c r="Q13" s="257"/>
      <c r="R13" s="257"/>
      <c r="S13" s="223">
        <f t="shared" si="2"/>
        <v>0</v>
      </c>
    </row>
    <row r="14" spans="1:20" s="205" customFormat="1" ht="14">
      <c r="A14" s="20">
        <v>12</v>
      </c>
      <c r="B14" s="220"/>
      <c r="C14" s="220"/>
      <c r="D14" s="220" t="s">
        <v>208</v>
      </c>
      <c r="E14" s="220"/>
      <c r="F14" s="220"/>
      <c r="G14" s="214"/>
      <c r="H14" s="214"/>
      <c r="I14" s="214"/>
      <c r="J14" s="214"/>
      <c r="K14" s="257"/>
      <c r="L14" s="257"/>
      <c r="M14" s="257"/>
      <c r="N14" s="257"/>
      <c r="O14" s="257"/>
      <c r="P14" s="257"/>
      <c r="Q14" s="257"/>
      <c r="R14" s="257"/>
      <c r="S14" s="223">
        <f t="shared" si="2"/>
        <v>0</v>
      </c>
    </row>
    <row r="15" spans="1:20" s="205" customFormat="1" ht="14">
      <c r="A15" s="20">
        <v>13</v>
      </c>
      <c r="B15" s="220"/>
      <c r="C15" s="220"/>
      <c r="D15" s="220" t="s">
        <v>209</v>
      </c>
      <c r="E15" s="220"/>
      <c r="F15" s="220"/>
      <c r="G15" s="238"/>
      <c r="H15" s="238"/>
      <c r="I15" s="238"/>
      <c r="J15" s="238"/>
      <c r="K15" s="258"/>
      <c r="L15" s="257"/>
      <c r="M15" s="257"/>
      <c r="N15" s="257"/>
      <c r="O15" s="257"/>
      <c r="P15" s="257"/>
      <c r="Q15" s="257"/>
      <c r="R15" s="257"/>
      <c r="S15" s="224">
        <f t="shared" si="2"/>
        <v>0</v>
      </c>
    </row>
    <row r="16" spans="1:20" s="205" customFormat="1" ht="14">
      <c r="A16" s="77">
        <v>14</v>
      </c>
      <c r="B16" s="220"/>
      <c r="C16" s="225" t="s">
        <v>211</v>
      </c>
      <c r="D16" s="220"/>
      <c r="E16" s="220"/>
      <c r="F16" s="220"/>
      <c r="G16" s="221">
        <f t="shared" ref="G16:R16" si="3">SUM(G11:G15)</f>
        <v>0</v>
      </c>
      <c r="H16" s="221">
        <f t="shared" si="3"/>
        <v>0</v>
      </c>
      <c r="I16" s="221">
        <f t="shared" si="3"/>
        <v>0</v>
      </c>
      <c r="J16" s="221">
        <f t="shared" si="3"/>
        <v>0</v>
      </c>
      <c r="K16" s="221">
        <f t="shared" si="3"/>
        <v>0</v>
      </c>
      <c r="L16" s="251">
        <f t="shared" si="3"/>
        <v>0</v>
      </c>
      <c r="M16" s="251">
        <f t="shared" si="3"/>
        <v>0</v>
      </c>
      <c r="N16" s="251">
        <f t="shared" si="3"/>
        <v>0</v>
      </c>
      <c r="O16" s="251">
        <f t="shared" si="3"/>
        <v>0</v>
      </c>
      <c r="P16" s="251">
        <f t="shared" si="3"/>
        <v>0</v>
      </c>
      <c r="Q16" s="251">
        <f t="shared" si="3"/>
        <v>0</v>
      </c>
      <c r="R16" s="251">
        <f t="shared" si="3"/>
        <v>0</v>
      </c>
      <c r="S16" s="261">
        <f t="shared" si="2"/>
        <v>0</v>
      </c>
    </row>
    <row r="17" spans="1:22" s="205" customFormat="1" ht="4" customHeight="1">
      <c r="A17" s="20"/>
      <c r="B17" s="220"/>
      <c r="C17" s="220"/>
      <c r="D17" s="220"/>
      <c r="E17" s="220"/>
      <c r="F17" s="220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3"/>
    </row>
    <row r="18" spans="1:22" s="205" customFormat="1" ht="17" thickBot="1">
      <c r="A18" s="77">
        <v>15</v>
      </c>
      <c r="B18" s="225" t="s">
        <v>218</v>
      </c>
      <c r="C18" s="225"/>
      <c r="D18" s="225"/>
      <c r="E18" s="225"/>
      <c r="F18" s="225"/>
      <c r="G18" s="246">
        <f>G8-G16</f>
        <v>0</v>
      </c>
      <c r="H18" s="246">
        <f t="shared" ref="H18:R18" si="4">H8-H16</f>
        <v>0</v>
      </c>
      <c r="I18" s="246">
        <f t="shared" si="4"/>
        <v>0</v>
      </c>
      <c r="J18" s="246">
        <f t="shared" si="4"/>
        <v>0</v>
      </c>
      <c r="K18" s="246">
        <f t="shared" si="4"/>
        <v>0</v>
      </c>
      <c r="L18" s="246">
        <f t="shared" si="4"/>
        <v>0</v>
      </c>
      <c r="M18" s="246">
        <f t="shared" si="4"/>
        <v>0</v>
      </c>
      <c r="N18" s="246">
        <f t="shared" si="4"/>
        <v>0</v>
      </c>
      <c r="O18" s="246">
        <f t="shared" si="4"/>
        <v>0</v>
      </c>
      <c r="P18" s="246">
        <f t="shared" si="4"/>
        <v>0</v>
      </c>
      <c r="Q18" s="246">
        <f t="shared" si="4"/>
        <v>0</v>
      </c>
      <c r="R18" s="246">
        <f t="shared" si="4"/>
        <v>0</v>
      </c>
      <c r="S18" s="232" t="e">
        <f>+#REF!-#REF!</f>
        <v>#REF!</v>
      </c>
      <c r="T18" s="231"/>
      <c r="U18" s="260"/>
      <c r="V18" s="231"/>
    </row>
    <row r="19" spans="1:22" ht="9" customHeight="1" thickTop="1" thickBot="1"/>
    <row r="20" spans="1:22" ht="17" thickBot="1">
      <c r="A20" s="13" t="s">
        <v>199</v>
      </c>
      <c r="C20" s="13"/>
      <c r="D20" s="13"/>
      <c r="E20" s="13"/>
      <c r="F20" s="13"/>
      <c r="G20" s="234" t="s">
        <v>143</v>
      </c>
      <c r="H20" s="234" t="s">
        <v>144</v>
      </c>
      <c r="I20" s="234" t="s">
        <v>145</v>
      </c>
      <c r="J20" s="234" t="s">
        <v>146</v>
      </c>
      <c r="K20" s="234" t="s">
        <v>147</v>
      </c>
      <c r="L20" s="234" t="s">
        <v>148</v>
      </c>
      <c r="M20" s="234" t="s">
        <v>149</v>
      </c>
      <c r="N20" s="234" t="s">
        <v>150</v>
      </c>
      <c r="O20" s="234" t="s">
        <v>151</v>
      </c>
      <c r="P20" s="234" t="s">
        <v>152</v>
      </c>
      <c r="Q20" s="234" t="s">
        <v>153</v>
      </c>
      <c r="R20" s="234" t="s">
        <v>154</v>
      </c>
      <c r="S20" s="201" t="s">
        <v>155</v>
      </c>
    </row>
    <row r="21" spans="1:22" s="205" customFormat="1" ht="14">
      <c r="A21" s="20">
        <v>16</v>
      </c>
      <c r="B21" s="202" t="s">
        <v>212</v>
      </c>
      <c r="C21" s="203"/>
      <c r="D21" s="204"/>
      <c r="E21" s="204"/>
      <c r="F21" s="204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06"/>
    </row>
    <row r="22" spans="1:22" s="205" customFormat="1" ht="14">
      <c r="A22" s="20">
        <v>17</v>
      </c>
      <c r="B22" s="203"/>
      <c r="C22" s="204" t="s">
        <v>200</v>
      </c>
      <c r="D22" s="203"/>
      <c r="E22" s="204"/>
      <c r="F22" s="204"/>
      <c r="G22" s="237"/>
      <c r="H22" s="237"/>
      <c r="I22" s="237"/>
      <c r="J22" s="237"/>
      <c r="K22" s="255"/>
      <c r="L22" s="255"/>
      <c r="M22" s="255"/>
      <c r="N22" s="255"/>
      <c r="O22" s="255"/>
      <c r="P22" s="255"/>
      <c r="Q22" s="255"/>
      <c r="R22" s="255"/>
      <c r="S22" s="263">
        <f>SUM(G22:R22)</f>
        <v>0</v>
      </c>
    </row>
    <row r="23" spans="1:22" s="205" customFormat="1" ht="14">
      <c r="A23" s="20">
        <v>18</v>
      </c>
      <c r="B23" s="211"/>
      <c r="C23" s="208"/>
      <c r="D23" s="212" t="s">
        <v>201</v>
      </c>
      <c r="E23" s="209"/>
      <c r="F23" s="208"/>
      <c r="G23" s="214"/>
      <c r="H23" s="214"/>
      <c r="I23" s="214"/>
      <c r="J23" s="214"/>
      <c r="K23" s="257"/>
      <c r="L23" s="257"/>
      <c r="M23" s="257"/>
      <c r="N23" s="257"/>
      <c r="O23" s="257"/>
      <c r="P23" s="257"/>
      <c r="Q23" s="257"/>
      <c r="R23" s="257"/>
      <c r="S23" s="223">
        <f>SUM(G23:R23)</f>
        <v>0</v>
      </c>
    </row>
    <row r="24" spans="1:22" s="205" customFormat="1" ht="14">
      <c r="A24" s="20">
        <v>19</v>
      </c>
      <c r="B24" s="211"/>
      <c r="C24" s="208"/>
      <c r="D24" s="212" t="s">
        <v>202</v>
      </c>
      <c r="E24" s="209"/>
      <c r="F24" s="208"/>
      <c r="G24" s="214"/>
      <c r="H24" s="214"/>
      <c r="I24" s="214"/>
      <c r="J24" s="214"/>
      <c r="K24" s="257"/>
      <c r="L24" s="257"/>
      <c r="M24" s="257"/>
      <c r="N24" s="257"/>
      <c r="O24" s="257"/>
      <c r="P24" s="257"/>
      <c r="Q24" s="257"/>
      <c r="R24" s="257"/>
      <c r="S24" s="223">
        <f t="shared" ref="S24:S25" si="5">SUM(G24:R24)</f>
        <v>0</v>
      </c>
    </row>
    <row r="25" spans="1:22" s="205" customFormat="1" ht="14">
      <c r="A25" s="20">
        <v>20</v>
      </c>
      <c r="B25" s="211"/>
      <c r="C25" s="208"/>
      <c r="D25" s="212" t="s">
        <v>203</v>
      </c>
      <c r="E25" s="209"/>
      <c r="F25" s="208"/>
      <c r="G25" s="214"/>
      <c r="H25" s="214"/>
      <c r="I25" s="214"/>
      <c r="J25" s="214"/>
      <c r="K25" s="257"/>
      <c r="L25" s="257"/>
      <c r="M25" s="257"/>
      <c r="N25" s="257"/>
      <c r="O25" s="257"/>
      <c r="P25" s="257"/>
      <c r="Q25" s="257"/>
      <c r="R25" s="257"/>
      <c r="S25" s="223">
        <f t="shared" si="5"/>
        <v>0</v>
      </c>
    </row>
    <row r="26" spans="1:22" s="205" customFormat="1" ht="14">
      <c r="A26" s="20">
        <v>21</v>
      </c>
      <c r="B26" s="213"/>
      <c r="C26" s="208" t="s">
        <v>204</v>
      </c>
      <c r="D26" s="204"/>
      <c r="E26" s="208"/>
      <c r="F26" s="208"/>
      <c r="G26" s="253">
        <f>+G23-G25</f>
        <v>0</v>
      </c>
      <c r="H26" s="253">
        <f t="shared" ref="H26:R26" si="6">+H23-H25</f>
        <v>0</v>
      </c>
      <c r="I26" s="253">
        <f t="shared" si="6"/>
        <v>0</v>
      </c>
      <c r="J26" s="253">
        <f t="shared" si="6"/>
        <v>0</v>
      </c>
      <c r="K26" s="253">
        <f t="shared" si="6"/>
        <v>0</v>
      </c>
      <c r="L26" s="253">
        <f t="shared" si="6"/>
        <v>0</v>
      </c>
      <c r="M26" s="253">
        <f t="shared" si="6"/>
        <v>0</v>
      </c>
      <c r="N26" s="253">
        <f t="shared" si="6"/>
        <v>0</v>
      </c>
      <c r="O26" s="253">
        <f t="shared" si="6"/>
        <v>0</v>
      </c>
      <c r="P26" s="253">
        <f t="shared" si="6"/>
        <v>0</v>
      </c>
      <c r="Q26" s="253">
        <f t="shared" si="6"/>
        <v>0</v>
      </c>
      <c r="R26" s="253">
        <f t="shared" si="6"/>
        <v>0</v>
      </c>
      <c r="S26" s="262">
        <f>SUM(G26:R26)</f>
        <v>0</v>
      </c>
    </row>
    <row r="27" spans="1:22" s="266" customFormat="1" ht="6" customHeight="1">
      <c r="A27" s="20"/>
      <c r="B27" s="213"/>
      <c r="C27" s="265"/>
      <c r="D27" s="265"/>
      <c r="E27" s="265"/>
      <c r="F27" s="265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0"/>
    </row>
    <row r="28" spans="1:22" s="205" customFormat="1" ht="14">
      <c r="A28" s="20">
        <v>22</v>
      </c>
      <c r="B28" s="220"/>
      <c r="C28" s="225" t="s">
        <v>213</v>
      </c>
      <c r="D28" s="220"/>
      <c r="E28" s="220"/>
      <c r="F28" s="220"/>
      <c r="G28" s="214"/>
      <c r="H28" s="214"/>
      <c r="I28" s="214"/>
      <c r="J28" s="214"/>
      <c r="K28" s="257"/>
      <c r="L28" s="257"/>
      <c r="M28" s="257"/>
      <c r="N28" s="257"/>
      <c r="O28" s="257"/>
      <c r="P28" s="257"/>
      <c r="Q28" s="257"/>
      <c r="R28" s="257"/>
      <c r="S28" s="223">
        <f t="shared" ref="S28:S34" si="7">SUM(G28:R28)</f>
        <v>0</v>
      </c>
    </row>
    <row r="29" spans="1:22" s="205" customFormat="1" ht="14">
      <c r="A29" s="20">
        <v>23</v>
      </c>
      <c r="B29" s="220"/>
      <c r="C29" s="220"/>
      <c r="D29" s="220" t="s">
        <v>215</v>
      </c>
      <c r="E29" s="220"/>
      <c r="F29" s="220"/>
      <c r="G29" s="214"/>
      <c r="H29" s="214"/>
      <c r="I29" s="214"/>
      <c r="J29" s="214"/>
      <c r="K29" s="257"/>
      <c r="L29" s="257"/>
      <c r="M29" s="257"/>
      <c r="N29" s="257"/>
      <c r="O29" s="257"/>
      <c r="P29" s="257"/>
      <c r="Q29" s="257"/>
      <c r="R29" s="257"/>
      <c r="S29" s="223">
        <f t="shared" si="7"/>
        <v>0</v>
      </c>
    </row>
    <row r="30" spans="1:22" s="205" customFormat="1" ht="14">
      <c r="A30" s="20">
        <v>24</v>
      </c>
      <c r="B30" s="220"/>
      <c r="C30" s="220"/>
      <c r="D30" s="220" t="s">
        <v>216</v>
      </c>
      <c r="E30" s="220"/>
      <c r="F30" s="220"/>
      <c r="G30" s="214"/>
      <c r="H30" s="214"/>
      <c r="I30" s="214"/>
      <c r="J30" s="214"/>
      <c r="K30" s="257"/>
      <c r="L30" s="257"/>
      <c r="M30" s="257"/>
      <c r="N30" s="257"/>
      <c r="O30" s="257"/>
      <c r="P30" s="257"/>
      <c r="Q30" s="257"/>
      <c r="R30" s="257"/>
      <c r="S30" s="223">
        <f t="shared" si="7"/>
        <v>0</v>
      </c>
    </row>
    <row r="31" spans="1:22" s="205" customFormat="1" ht="14">
      <c r="A31" s="20">
        <v>25</v>
      </c>
      <c r="B31" s="220"/>
      <c r="C31" s="220"/>
      <c r="D31" s="220" t="s">
        <v>185</v>
      </c>
      <c r="E31" s="220"/>
      <c r="F31" s="220"/>
      <c r="G31" s="214"/>
      <c r="H31" s="214"/>
      <c r="I31" s="214"/>
      <c r="J31" s="214"/>
      <c r="K31" s="257"/>
      <c r="L31" s="257"/>
      <c r="M31" s="257"/>
      <c r="N31" s="257"/>
      <c r="O31" s="257"/>
      <c r="P31" s="257"/>
      <c r="Q31" s="257"/>
      <c r="R31" s="257"/>
      <c r="S31" s="223">
        <f t="shared" si="7"/>
        <v>0</v>
      </c>
    </row>
    <row r="32" spans="1:22" s="205" customFormat="1" ht="14">
      <c r="A32" s="20">
        <v>26</v>
      </c>
      <c r="B32" s="220"/>
      <c r="C32" s="220"/>
      <c r="D32" s="220" t="s">
        <v>217</v>
      </c>
      <c r="E32" s="220"/>
      <c r="F32" s="220"/>
      <c r="G32" s="214"/>
      <c r="H32" s="214"/>
      <c r="I32" s="214"/>
      <c r="J32" s="214"/>
      <c r="K32" s="257"/>
      <c r="L32" s="257"/>
      <c r="M32" s="257"/>
      <c r="N32" s="257"/>
      <c r="O32" s="257"/>
      <c r="P32" s="257"/>
      <c r="Q32" s="257"/>
      <c r="R32" s="257"/>
      <c r="S32" s="223">
        <f t="shared" si="7"/>
        <v>0</v>
      </c>
    </row>
    <row r="33" spans="1:22" s="205" customFormat="1" ht="14">
      <c r="A33" s="20">
        <v>27</v>
      </c>
      <c r="B33" s="220"/>
      <c r="C33" s="220"/>
      <c r="D33" s="220" t="s">
        <v>198</v>
      </c>
      <c r="E33" s="220"/>
      <c r="F33" s="220"/>
      <c r="G33" s="238"/>
      <c r="H33" s="238"/>
      <c r="I33" s="238"/>
      <c r="J33" s="238"/>
      <c r="K33" s="258"/>
      <c r="L33" s="257"/>
      <c r="M33" s="257"/>
      <c r="N33" s="257"/>
      <c r="O33" s="257"/>
      <c r="P33" s="257"/>
      <c r="Q33" s="257"/>
      <c r="R33" s="257"/>
      <c r="S33" s="224">
        <f t="shared" si="7"/>
        <v>0</v>
      </c>
    </row>
    <row r="34" spans="1:22" s="205" customFormat="1" ht="14">
      <c r="A34" s="20">
        <v>28</v>
      </c>
      <c r="B34" s="220"/>
      <c r="C34" s="225" t="s">
        <v>214</v>
      </c>
      <c r="D34" s="220"/>
      <c r="E34" s="220"/>
      <c r="F34" s="220"/>
      <c r="G34" s="221">
        <f t="shared" ref="G34:R34" si="8">SUM(G29:G33)</f>
        <v>0</v>
      </c>
      <c r="H34" s="221">
        <f t="shared" si="8"/>
        <v>0</v>
      </c>
      <c r="I34" s="221">
        <f t="shared" si="8"/>
        <v>0</v>
      </c>
      <c r="J34" s="221">
        <f t="shared" si="8"/>
        <v>0</v>
      </c>
      <c r="K34" s="221">
        <f t="shared" si="8"/>
        <v>0</v>
      </c>
      <c r="L34" s="251">
        <f t="shared" si="8"/>
        <v>0</v>
      </c>
      <c r="M34" s="251">
        <f t="shared" si="8"/>
        <v>0</v>
      </c>
      <c r="N34" s="251">
        <f t="shared" si="8"/>
        <v>0</v>
      </c>
      <c r="O34" s="251">
        <f t="shared" si="8"/>
        <v>0</v>
      </c>
      <c r="P34" s="251">
        <f t="shared" si="8"/>
        <v>0</v>
      </c>
      <c r="Q34" s="251">
        <f t="shared" si="8"/>
        <v>0</v>
      </c>
      <c r="R34" s="251">
        <f t="shared" si="8"/>
        <v>0</v>
      </c>
      <c r="S34" s="261">
        <f t="shared" si="7"/>
        <v>0</v>
      </c>
    </row>
    <row r="35" spans="1:22" s="205" customFormat="1" ht="4" customHeight="1">
      <c r="A35" s="20"/>
      <c r="B35" s="220"/>
      <c r="C35" s="220"/>
      <c r="D35" s="220"/>
      <c r="E35" s="220"/>
      <c r="F35" s="220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3"/>
    </row>
    <row r="36" spans="1:22" s="205" customFormat="1" ht="17" thickBot="1">
      <c r="A36" s="77">
        <v>29</v>
      </c>
      <c r="B36" s="225" t="s">
        <v>219</v>
      </c>
      <c r="C36" s="225"/>
      <c r="D36" s="225"/>
      <c r="E36" s="225"/>
      <c r="F36" s="225"/>
      <c r="G36" s="246">
        <f>G26-G34</f>
        <v>0</v>
      </c>
      <c r="H36" s="246">
        <f t="shared" ref="H36:R36" si="9">H26-H34</f>
        <v>0</v>
      </c>
      <c r="I36" s="246">
        <f t="shared" si="9"/>
        <v>0</v>
      </c>
      <c r="J36" s="246">
        <f t="shared" si="9"/>
        <v>0</v>
      </c>
      <c r="K36" s="246">
        <f t="shared" si="9"/>
        <v>0</v>
      </c>
      <c r="L36" s="246">
        <f t="shared" si="9"/>
        <v>0</v>
      </c>
      <c r="M36" s="246">
        <f t="shared" si="9"/>
        <v>0</v>
      </c>
      <c r="N36" s="246">
        <f t="shared" si="9"/>
        <v>0</v>
      </c>
      <c r="O36" s="246">
        <f t="shared" si="9"/>
        <v>0</v>
      </c>
      <c r="P36" s="246">
        <f t="shared" si="9"/>
        <v>0</v>
      </c>
      <c r="Q36" s="246">
        <f t="shared" si="9"/>
        <v>0</v>
      </c>
      <c r="R36" s="246">
        <f t="shared" si="9"/>
        <v>0</v>
      </c>
      <c r="S36" s="232" t="e">
        <f>+#REF!-#REF!</f>
        <v>#REF!</v>
      </c>
      <c r="T36" s="231"/>
      <c r="U36" s="260"/>
      <c r="V36" s="231"/>
    </row>
    <row r="37" spans="1:22" ht="13" thickTop="1"/>
    <row r="38" spans="1:22">
      <c r="B38" s="267" t="s">
        <v>220</v>
      </c>
      <c r="C38" s="268"/>
      <c r="D38" s="268"/>
      <c r="E38" s="268"/>
      <c r="F38" s="268"/>
      <c r="G38" s="268"/>
      <c r="H38" s="268"/>
    </row>
  </sheetData>
  <pageMargins left="0.7" right="0.7" top="0.5" bottom="0.5" header="0.3" footer="0.3"/>
  <pageSetup paperSize="5" scale="64" fitToWidth="2" orientation="landscape"/>
  <headerFooter>
    <oddHeader>&amp;C&amp;"Arial,Bold Italic"&amp;16&amp;K000000Church - Annual Operating Budget - General Fund  (Cash Basis)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92"/>
  <sheetViews>
    <sheetView topLeftCell="A15" workbookViewId="0">
      <selection activeCell="L69" sqref="L69"/>
    </sheetView>
  </sheetViews>
  <sheetFormatPr baseColWidth="10" defaultColWidth="8.83203125" defaultRowHeight="15" x14ac:dyDescent="0"/>
  <cols>
    <col min="1" max="1" width="2.33203125" style="93" bestFit="1" customWidth="1"/>
    <col min="2" max="2" width="3" style="96" customWidth="1"/>
    <col min="3" max="3" width="5.1640625" style="96" customWidth="1"/>
    <col min="4" max="4" width="7.33203125" style="96" customWidth="1"/>
    <col min="5" max="5" width="3" style="96" customWidth="1"/>
    <col min="6" max="6" width="47.6640625" style="96" customWidth="1"/>
    <col min="7" max="7" width="22.6640625" style="96" bestFit="1" customWidth="1"/>
    <col min="8" max="8" width="1.5" style="96" customWidth="1"/>
    <col min="9" max="9" width="20.1640625" style="96" customWidth="1"/>
    <col min="10" max="10" width="21.5" style="96" customWidth="1"/>
    <col min="11" max="13" width="15.33203125" style="96" customWidth="1"/>
    <col min="14" max="15" width="9.1640625" style="96" customWidth="1"/>
    <col min="16" max="16" width="2.6640625" style="96" customWidth="1"/>
    <col min="17" max="20" width="9.1640625" style="96" customWidth="1"/>
    <col min="21" max="21" width="12.6640625" style="96" customWidth="1"/>
    <col min="22" max="22" width="9.1640625" style="96" customWidth="1"/>
    <col min="23" max="23" width="12" style="96" customWidth="1"/>
    <col min="24" max="25" width="9.1640625" style="96" customWidth="1"/>
    <col min="26" max="26" width="3.6640625" style="96" customWidth="1"/>
    <col min="27" max="16384" width="8.83203125" style="96"/>
  </cols>
  <sheetData>
    <row r="1" spans="1:32" ht="16">
      <c r="B1" s="94"/>
      <c r="C1" s="94"/>
      <c r="D1" s="94"/>
      <c r="E1" s="94"/>
      <c r="F1" s="94"/>
      <c r="G1" s="199" t="s">
        <v>142</v>
      </c>
      <c r="H1" s="95"/>
      <c r="S1" s="96" t="s">
        <v>60</v>
      </c>
    </row>
    <row r="2" spans="1:32" s="102" customFormat="1">
      <c r="A2" s="93"/>
      <c r="B2" s="97"/>
      <c r="C2" s="97"/>
      <c r="D2" s="97"/>
      <c r="E2" s="97"/>
      <c r="F2" s="97"/>
      <c r="G2" s="98"/>
      <c r="H2" s="99"/>
      <c r="I2" s="100"/>
      <c r="J2" s="100"/>
      <c r="K2" s="101"/>
      <c r="L2" s="101"/>
      <c r="M2" s="101"/>
      <c r="N2" s="101"/>
      <c r="O2" s="101"/>
      <c r="P2" s="101"/>
      <c r="Q2" s="101" t="s">
        <v>61</v>
      </c>
      <c r="R2" s="101" t="s">
        <v>126</v>
      </c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2">
      <c r="B3" s="94" t="s">
        <v>63</v>
      </c>
      <c r="C3" s="94"/>
      <c r="D3" s="94"/>
      <c r="E3" s="94"/>
      <c r="F3" s="94"/>
      <c r="G3" s="103" t="s">
        <v>124</v>
      </c>
      <c r="H3" s="104"/>
      <c r="I3" s="100"/>
      <c r="J3" s="105"/>
    </row>
    <row r="4" spans="1:32">
      <c r="B4" s="94"/>
      <c r="C4" s="94"/>
      <c r="D4" s="94"/>
      <c r="E4" s="94"/>
      <c r="F4" s="94"/>
      <c r="G4" s="106"/>
      <c r="H4" s="104"/>
      <c r="I4" s="100"/>
      <c r="J4" s="105"/>
    </row>
    <row r="5" spans="1:32" ht="6" customHeight="1" thickBot="1">
      <c r="B5" s="94"/>
      <c r="C5" s="94"/>
      <c r="D5" s="94"/>
      <c r="E5" s="94"/>
      <c r="F5" s="94"/>
      <c r="G5" s="106"/>
      <c r="H5" s="104"/>
      <c r="I5" s="100"/>
      <c r="J5" s="105"/>
    </row>
    <row r="6" spans="1:32" ht="17" thickTop="1" thickBot="1">
      <c r="B6" s="94" t="s">
        <v>127</v>
      </c>
      <c r="D6" s="94"/>
      <c r="E6" s="94"/>
      <c r="F6" s="94"/>
      <c r="G6" s="107">
        <v>41333</v>
      </c>
      <c r="H6" s="104"/>
      <c r="I6" s="100"/>
      <c r="J6" s="108"/>
      <c r="K6" s="109"/>
      <c r="L6" s="109"/>
      <c r="M6" s="109"/>
      <c r="N6" s="109"/>
      <c r="O6" s="109"/>
      <c r="P6" s="109"/>
      <c r="Q6" s="110"/>
      <c r="R6" s="104"/>
      <c r="S6" s="105"/>
      <c r="T6" s="111"/>
      <c r="U6" s="112"/>
      <c r="V6" s="108"/>
      <c r="W6" s="113"/>
      <c r="X6" s="114"/>
      <c r="Y6" s="105"/>
      <c r="Z6" s="115"/>
      <c r="AC6" s="296" t="s">
        <v>65</v>
      </c>
      <c r="AD6" s="296"/>
      <c r="AE6" s="296"/>
    </row>
    <row r="7" spans="1:32" ht="16" thickTop="1">
      <c r="B7" s="94"/>
      <c r="C7" s="116" t="s">
        <v>66</v>
      </c>
      <c r="D7" s="94"/>
      <c r="E7" s="94"/>
      <c r="F7" s="94"/>
      <c r="G7" s="110"/>
      <c r="H7" s="104"/>
      <c r="I7" s="100"/>
      <c r="J7" s="108"/>
      <c r="K7" s="109"/>
      <c r="L7" s="109"/>
      <c r="M7" s="109"/>
      <c r="N7" s="109"/>
      <c r="O7" s="109"/>
      <c r="P7" s="109"/>
      <c r="Q7" s="110"/>
      <c r="R7" s="104"/>
      <c r="S7" s="105"/>
      <c r="T7" s="111"/>
      <c r="U7" s="112"/>
      <c r="V7" s="108"/>
      <c r="W7" s="113"/>
      <c r="X7" s="114"/>
      <c r="Y7" s="105"/>
      <c r="Z7" s="115"/>
    </row>
    <row r="8" spans="1:32">
      <c r="A8" s="93">
        <v>1</v>
      </c>
      <c r="B8" s="94"/>
      <c r="C8" s="94"/>
      <c r="D8" s="94" t="s">
        <v>67</v>
      </c>
      <c r="E8" s="94"/>
      <c r="F8" s="94"/>
      <c r="G8" s="110"/>
      <c r="H8" s="104"/>
      <c r="I8" s="100"/>
      <c r="J8" s="108"/>
      <c r="K8" s="109"/>
      <c r="L8" s="109"/>
      <c r="M8" s="109"/>
      <c r="N8" s="109"/>
      <c r="O8" s="109"/>
      <c r="P8" s="109"/>
      <c r="Q8" s="110"/>
      <c r="R8" s="104"/>
      <c r="S8" s="105"/>
      <c r="T8" s="111"/>
      <c r="U8" s="112"/>
      <c r="V8" s="108"/>
      <c r="W8" s="113"/>
      <c r="X8" s="114"/>
      <c r="Y8" s="105"/>
      <c r="Z8" s="115"/>
      <c r="AD8" s="96">
        <v>2841756.3899999997</v>
      </c>
    </row>
    <row r="9" spans="1:32">
      <c r="A9" s="93">
        <v>2</v>
      </c>
      <c r="B9" s="94"/>
      <c r="C9" s="94"/>
      <c r="D9" s="96">
        <v>1091</v>
      </c>
      <c r="E9" s="117" t="s">
        <v>68</v>
      </c>
      <c r="F9" s="94"/>
      <c r="G9" s="118">
        <f>174466+15124-58373+1616+30793+4131</f>
        <v>167757</v>
      </c>
      <c r="H9" s="104"/>
      <c r="I9" s="111"/>
      <c r="J9" s="119"/>
      <c r="K9" s="109"/>
      <c r="L9" s="109"/>
      <c r="M9" s="109"/>
      <c r="N9" s="120"/>
      <c r="O9" s="104"/>
      <c r="P9" s="109"/>
      <c r="Q9" s="121"/>
      <c r="R9" s="104"/>
      <c r="S9" s="105"/>
      <c r="T9" s="111"/>
      <c r="U9" s="122"/>
      <c r="V9" s="119"/>
      <c r="W9" s="113"/>
      <c r="X9" s="114"/>
      <c r="Y9" s="105"/>
      <c r="Z9" s="115"/>
      <c r="AD9" s="96">
        <v>171266.65</v>
      </c>
    </row>
    <row r="10" spans="1:32" ht="16.5" customHeight="1">
      <c r="A10" s="93">
        <v>3</v>
      </c>
      <c r="B10" s="94"/>
      <c r="C10" s="94"/>
      <c r="D10" s="96">
        <v>1093</v>
      </c>
      <c r="E10" s="117" t="s">
        <v>128</v>
      </c>
      <c r="F10" s="123"/>
      <c r="G10" s="124">
        <v>729</v>
      </c>
      <c r="H10" s="125"/>
      <c r="I10" s="126"/>
      <c r="J10" s="119"/>
      <c r="K10" s="109"/>
      <c r="L10" s="109"/>
      <c r="M10" s="109"/>
      <c r="O10" s="127"/>
      <c r="P10" s="127"/>
      <c r="Q10" s="128"/>
      <c r="R10" s="125"/>
      <c r="S10" s="129"/>
      <c r="U10" s="130"/>
      <c r="V10" s="119"/>
      <c r="W10" s="105"/>
      <c r="X10" s="131"/>
      <c r="Y10" s="105"/>
      <c r="AD10" s="96">
        <v>38418.83</v>
      </c>
    </row>
    <row r="11" spans="1:32" ht="16.5" customHeight="1">
      <c r="A11" s="93">
        <v>4</v>
      </c>
      <c r="B11" s="94"/>
      <c r="C11" s="94"/>
      <c r="D11" s="96">
        <v>1094</v>
      </c>
      <c r="E11" s="117" t="s">
        <v>70</v>
      </c>
      <c r="F11" s="123"/>
      <c r="G11" s="124">
        <v>948</v>
      </c>
      <c r="H11" s="125"/>
      <c r="I11" s="126"/>
      <c r="J11" s="119"/>
      <c r="K11" s="109"/>
      <c r="L11" s="109"/>
      <c r="M11" s="109"/>
      <c r="O11" s="127"/>
      <c r="P11" s="127"/>
      <c r="Q11" s="128"/>
      <c r="R11" s="125"/>
      <c r="S11" s="129"/>
      <c r="U11" s="130"/>
      <c r="V11" s="119"/>
      <c r="W11" s="105"/>
      <c r="X11" s="131"/>
      <c r="Y11" s="105"/>
      <c r="AD11" s="96">
        <v>169465.54</v>
      </c>
    </row>
    <row r="12" spans="1:32" ht="16.5" customHeight="1">
      <c r="A12" s="93">
        <v>5</v>
      </c>
      <c r="B12" s="94"/>
      <c r="C12" s="94"/>
      <c r="D12" s="96">
        <v>1001</v>
      </c>
      <c r="E12" s="123" t="s">
        <v>129</v>
      </c>
      <c r="F12" s="123"/>
      <c r="G12" s="124">
        <v>438393</v>
      </c>
      <c r="H12" s="125"/>
      <c r="I12" s="126"/>
      <c r="J12" s="119"/>
      <c r="K12" s="109"/>
      <c r="L12" s="109"/>
      <c r="M12" s="109"/>
      <c r="O12" s="127"/>
      <c r="P12" s="127"/>
      <c r="Q12" s="128"/>
      <c r="R12" s="125"/>
      <c r="S12" s="129"/>
      <c r="U12" s="130"/>
      <c r="V12" s="119"/>
      <c r="W12" s="105"/>
      <c r="X12" s="131"/>
      <c r="Y12" s="105"/>
      <c r="AD12" s="96">
        <v>131249.43</v>
      </c>
    </row>
    <row r="13" spans="1:32" ht="16.5" customHeight="1">
      <c r="A13" s="93">
        <v>6</v>
      </c>
      <c r="B13" s="94"/>
      <c r="C13" s="94"/>
      <c r="D13" s="96">
        <v>1002</v>
      </c>
      <c r="E13" s="123" t="s">
        <v>130</v>
      </c>
      <c r="F13" s="123"/>
      <c r="G13" s="124">
        <v>891</v>
      </c>
      <c r="H13" s="125"/>
      <c r="I13" s="126"/>
      <c r="J13" s="119"/>
      <c r="K13" s="109"/>
      <c r="L13" s="109"/>
      <c r="M13" s="109"/>
      <c r="O13" s="127"/>
      <c r="P13" s="127"/>
      <c r="Q13" s="128"/>
      <c r="R13" s="125"/>
      <c r="S13" s="129"/>
      <c r="U13" s="130"/>
      <c r="V13" s="119"/>
      <c r="W13" s="105"/>
      <c r="X13" s="131"/>
      <c r="Y13" s="105"/>
      <c r="AD13" s="96">
        <v>18951.77</v>
      </c>
    </row>
    <row r="14" spans="1:32" ht="16.5" customHeight="1">
      <c r="A14" s="93">
        <v>7</v>
      </c>
      <c r="B14" s="94"/>
      <c r="C14" s="94"/>
      <c r="D14" s="96">
        <v>1003</v>
      </c>
      <c r="E14" s="123" t="s">
        <v>73</v>
      </c>
      <c r="F14" s="123"/>
      <c r="G14" s="124">
        <v>938</v>
      </c>
      <c r="H14" s="125"/>
      <c r="I14" s="126"/>
      <c r="J14" s="119"/>
      <c r="K14" s="109"/>
      <c r="L14" s="109"/>
      <c r="M14" s="109"/>
      <c r="O14" s="127"/>
      <c r="P14" s="127"/>
      <c r="Q14" s="128"/>
      <c r="R14" s="125"/>
      <c r="S14" s="129"/>
      <c r="U14" s="130"/>
      <c r="V14" s="119"/>
      <c r="W14" s="105"/>
      <c r="X14" s="131"/>
      <c r="Y14" s="105"/>
    </row>
    <row r="15" spans="1:32" ht="16.5" customHeight="1">
      <c r="A15" s="93">
        <v>8</v>
      </c>
      <c r="B15" s="94"/>
      <c r="C15" s="94"/>
      <c r="D15" s="96">
        <v>1004</v>
      </c>
      <c r="E15" s="117" t="s">
        <v>131</v>
      </c>
      <c r="F15" s="123"/>
      <c r="G15" s="124">
        <v>1125</v>
      </c>
      <c r="H15" s="125"/>
      <c r="I15" s="126"/>
      <c r="J15" s="119"/>
      <c r="K15" s="109"/>
      <c r="L15" s="109"/>
      <c r="M15" s="109"/>
      <c r="O15" s="127"/>
      <c r="P15" s="96">
        <v>1004</v>
      </c>
      <c r="Q15" s="128"/>
      <c r="R15" s="125"/>
      <c r="S15" s="129"/>
      <c r="U15" s="130"/>
      <c r="V15" s="119"/>
      <c r="W15" s="105"/>
      <c r="X15" s="131"/>
      <c r="Y15" s="105"/>
      <c r="AD15" s="96">
        <v>0</v>
      </c>
    </row>
    <row r="16" spans="1:32" ht="16.5" customHeight="1">
      <c r="A16" s="93">
        <v>9</v>
      </c>
      <c r="B16" s="94"/>
      <c r="C16" s="94"/>
      <c r="D16" s="96">
        <v>1005</v>
      </c>
      <c r="E16" s="117" t="s">
        <v>75</v>
      </c>
      <c r="F16" s="94"/>
      <c r="G16" s="124">
        <v>925</v>
      </c>
      <c r="H16" s="125"/>
      <c r="I16" s="126"/>
      <c r="J16" s="119"/>
      <c r="K16" s="109"/>
      <c r="L16" s="109"/>
      <c r="M16" s="109"/>
      <c r="O16" s="104"/>
      <c r="P16" s="96">
        <v>1005</v>
      </c>
      <c r="Q16" s="128"/>
      <c r="R16" s="125"/>
      <c r="S16" s="129"/>
      <c r="U16" s="130"/>
      <c r="V16" s="119"/>
      <c r="W16" s="105"/>
      <c r="X16" s="131"/>
      <c r="Y16" s="105"/>
      <c r="AD16" s="96">
        <v>0</v>
      </c>
    </row>
    <row r="17" spans="1:30">
      <c r="A17" s="93">
        <v>10</v>
      </c>
      <c r="B17" s="94"/>
      <c r="C17" s="94"/>
      <c r="D17" s="96">
        <v>1006</v>
      </c>
      <c r="E17" s="96" t="s">
        <v>76</v>
      </c>
      <c r="F17" s="94"/>
      <c r="G17" s="124">
        <v>1060</v>
      </c>
      <c r="H17" s="125"/>
      <c r="I17" s="126"/>
      <c r="J17" s="119"/>
      <c r="K17" s="109"/>
      <c r="L17" s="109"/>
      <c r="M17" s="109"/>
      <c r="O17" s="104"/>
      <c r="P17" s="109"/>
      <c r="Q17" s="128"/>
      <c r="R17" s="125"/>
      <c r="S17" s="129"/>
      <c r="U17" s="130"/>
      <c r="V17" s="119"/>
      <c r="W17" s="105"/>
      <c r="X17" s="131"/>
      <c r="Y17" s="105"/>
      <c r="AD17" s="96">
        <v>96340.81</v>
      </c>
    </row>
    <row r="18" spans="1:30">
      <c r="A18" s="93">
        <v>11</v>
      </c>
      <c r="B18" s="94"/>
      <c r="C18" s="94"/>
      <c r="D18" s="96">
        <v>1007</v>
      </c>
      <c r="E18" s="96" t="s">
        <v>132</v>
      </c>
      <c r="F18" s="94"/>
      <c r="G18" s="124">
        <v>500</v>
      </c>
      <c r="H18" s="125"/>
      <c r="I18" s="126"/>
      <c r="J18" s="119"/>
      <c r="K18" s="109"/>
      <c r="L18" s="109"/>
      <c r="M18" s="109"/>
      <c r="O18" s="104"/>
      <c r="P18" s="109"/>
      <c r="Q18" s="128"/>
      <c r="R18" s="125"/>
      <c r="S18" s="129"/>
      <c r="U18" s="130"/>
      <c r="V18" s="119"/>
      <c r="W18" s="105"/>
      <c r="X18" s="131"/>
      <c r="Y18" s="105"/>
      <c r="AD18" s="96">
        <v>3467449.4200000004</v>
      </c>
    </row>
    <row r="19" spans="1:30">
      <c r="A19" s="93">
        <v>12</v>
      </c>
      <c r="B19" s="94"/>
      <c r="C19" s="94"/>
      <c r="D19" s="96">
        <v>1008</v>
      </c>
      <c r="E19" s="96" t="s">
        <v>78</v>
      </c>
      <c r="F19" s="94"/>
      <c r="G19" s="132">
        <v>1129</v>
      </c>
      <c r="H19" s="125"/>
      <c r="I19" s="126"/>
      <c r="J19" s="119"/>
      <c r="K19" s="109"/>
      <c r="L19" s="109"/>
      <c r="M19" s="109"/>
      <c r="O19" s="104"/>
      <c r="P19" s="109"/>
      <c r="Q19" s="128"/>
      <c r="R19" s="125"/>
      <c r="S19" s="129"/>
      <c r="U19" s="130"/>
      <c r="V19" s="119"/>
      <c r="W19" s="105"/>
      <c r="X19" s="131"/>
      <c r="Y19" s="105"/>
    </row>
    <row r="20" spans="1:30">
      <c r="A20" s="93">
        <v>13</v>
      </c>
      <c r="B20" s="94"/>
      <c r="C20" s="94"/>
      <c r="D20" s="96">
        <v>1009</v>
      </c>
      <c r="E20" s="96" t="s">
        <v>79</v>
      </c>
      <c r="F20" s="94"/>
      <c r="G20" s="133">
        <v>966</v>
      </c>
      <c r="H20" s="125"/>
      <c r="I20" s="126"/>
      <c r="J20" s="119"/>
      <c r="K20" s="109"/>
      <c r="L20" s="109"/>
      <c r="M20" s="109"/>
      <c r="O20" s="104"/>
      <c r="P20" s="109"/>
      <c r="Q20" s="128"/>
      <c r="R20" s="125"/>
      <c r="S20" s="129"/>
      <c r="U20" s="130"/>
      <c r="V20" s="119"/>
      <c r="W20" s="105"/>
      <c r="X20" s="131"/>
      <c r="Y20" s="105"/>
    </row>
    <row r="21" spans="1:30">
      <c r="A21" s="93">
        <v>13</v>
      </c>
      <c r="B21" s="94"/>
      <c r="C21" s="94"/>
      <c r="D21" s="94" t="s">
        <v>80</v>
      </c>
      <c r="E21" s="94"/>
      <c r="F21" s="94"/>
      <c r="G21" s="134">
        <f>SUM(G9:G20)</f>
        <v>615361</v>
      </c>
      <c r="H21" s="125"/>
      <c r="I21" s="126"/>
      <c r="J21" s="119"/>
      <c r="K21" s="109"/>
      <c r="L21" s="109"/>
      <c r="M21" s="109"/>
      <c r="N21" s="109"/>
      <c r="O21" s="109"/>
      <c r="P21" s="109"/>
      <c r="Q21" s="135"/>
      <c r="R21" s="125"/>
      <c r="S21" s="129"/>
      <c r="U21" s="130"/>
      <c r="V21" s="119"/>
      <c r="W21" s="105"/>
      <c r="X21" s="131"/>
      <c r="Y21" s="105"/>
      <c r="AD21" s="96">
        <v>-30097</v>
      </c>
    </row>
    <row r="22" spans="1:30">
      <c r="E22" s="94"/>
      <c r="F22" s="94"/>
      <c r="G22" s="136"/>
      <c r="I22" s="126"/>
      <c r="J22" s="105"/>
      <c r="K22" s="120"/>
      <c r="L22" s="120"/>
      <c r="M22" s="120"/>
      <c r="N22" s="120"/>
      <c r="O22" s="109"/>
      <c r="P22" s="109"/>
      <c r="Q22" s="137"/>
      <c r="R22" s="138"/>
      <c r="S22" s="105"/>
      <c r="U22" s="105"/>
      <c r="V22" s="105"/>
      <c r="W22" s="105"/>
      <c r="X22" s="131"/>
      <c r="AD22" s="96">
        <v>-13254</v>
      </c>
    </row>
    <row r="23" spans="1:30">
      <c r="A23" s="93">
        <v>14</v>
      </c>
      <c r="B23" s="94"/>
      <c r="C23" s="94"/>
      <c r="D23" s="94" t="s">
        <v>81</v>
      </c>
      <c r="E23" s="94"/>
      <c r="F23" s="94"/>
      <c r="G23" s="110"/>
      <c r="H23" s="104"/>
      <c r="I23" s="111"/>
      <c r="J23" s="108"/>
      <c r="K23" s="109"/>
      <c r="L23" s="109"/>
      <c r="M23" s="109"/>
      <c r="N23" s="109"/>
      <c r="O23" s="109"/>
      <c r="P23" s="109"/>
      <c r="Q23" s="110"/>
      <c r="R23" s="104"/>
      <c r="S23" s="105"/>
      <c r="T23" s="111"/>
      <c r="U23" s="139"/>
      <c r="V23" s="108"/>
      <c r="W23" s="113"/>
      <c r="X23" s="114"/>
      <c r="Y23" s="105"/>
      <c r="Z23" s="115"/>
      <c r="AD23" s="96">
        <v>5632</v>
      </c>
    </row>
    <row r="24" spans="1:30">
      <c r="A24" s="93">
        <v>15</v>
      </c>
      <c r="B24" s="94"/>
      <c r="C24" s="94"/>
      <c r="D24" s="96">
        <v>2001</v>
      </c>
      <c r="E24" s="117" t="s">
        <v>133</v>
      </c>
      <c r="G24" s="124">
        <v>3756</v>
      </c>
      <c r="H24" s="125"/>
      <c r="I24" s="126"/>
      <c r="J24" s="119"/>
      <c r="K24" s="109"/>
      <c r="L24" s="109"/>
      <c r="M24" s="109"/>
      <c r="O24" s="104"/>
      <c r="Q24" s="121"/>
      <c r="R24" s="125"/>
      <c r="S24" s="129"/>
      <c r="U24" s="122"/>
      <c r="V24" s="119"/>
      <c r="W24" s="105"/>
      <c r="X24" s="131"/>
      <c r="Y24" s="105"/>
      <c r="AD24" s="96">
        <v>-8509</v>
      </c>
    </row>
    <row r="25" spans="1:30">
      <c r="A25" s="93">
        <v>17</v>
      </c>
      <c r="B25" s="94"/>
      <c r="C25" s="94"/>
      <c r="D25" s="96">
        <v>2003</v>
      </c>
      <c r="E25" s="117" t="s">
        <v>83</v>
      </c>
      <c r="G25" s="133">
        <v>500</v>
      </c>
      <c r="H25" s="125"/>
      <c r="I25" s="126"/>
      <c r="J25" s="119"/>
      <c r="K25" s="109"/>
      <c r="L25" s="109"/>
      <c r="M25" s="109"/>
      <c r="O25" s="104"/>
      <c r="Q25" s="121"/>
      <c r="R25" s="125"/>
      <c r="S25" s="129"/>
      <c r="U25" s="122"/>
      <c r="V25" s="119"/>
      <c r="W25" s="105"/>
      <c r="X25" s="131"/>
      <c r="Y25" s="105"/>
      <c r="AD25" s="96">
        <v>9564</v>
      </c>
    </row>
    <row r="26" spans="1:30">
      <c r="E26" s="94"/>
      <c r="F26" s="94"/>
      <c r="G26" s="136"/>
      <c r="I26" s="126"/>
      <c r="J26" s="105"/>
      <c r="K26" s="120"/>
      <c r="L26" s="120"/>
      <c r="M26" s="120"/>
      <c r="N26" s="120"/>
      <c r="O26" s="109"/>
      <c r="P26" s="109"/>
      <c r="Q26" s="137"/>
      <c r="R26" s="138"/>
      <c r="S26" s="105"/>
      <c r="U26" s="105"/>
      <c r="V26" s="105"/>
      <c r="W26" s="105"/>
      <c r="X26" s="131"/>
      <c r="AD26" s="96">
        <v>75</v>
      </c>
    </row>
    <row r="27" spans="1:30">
      <c r="A27" s="93">
        <v>21</v>
      </c>
      <c r="B27" s="109"/>
      <c r="C27" s="109" t="s">
        <v>84</v>
      </c>
      <c r="D27" s="109"/>
      <c r="E27" s="109"/>
      <c r="F27" s="109"/>
      <c r="G27" s="140">
        <f>SUM(G24:G26)</f>
        <v>4256</v>
      </c>
      <c r="H27" s="125"/>
      <c r="I27" s="126"/>
      <c r="K27" s="109"/>
      <c r="L27" s="109"/>
      <c r="M27" s="109"/>
      <c r="N27" s="109"/>
      <c r="O27" s="109"/>
      <c r="P27" s="109"/>
      <c r="Q27" s="140"/>
      <c r="R27" s="125"/>
      <c r="S27" s="105"/>
      <c r="W27" s="105"/>
      <c r="X27" s="131"/>
      <c r="Y27" s="105"/>
      <c r="AD27" s="96">
        <f>SUM(AD21:AD26)</f>
        <v>-36589</v>
      </c>
    </row>
    <row r="28" spans="1:30">
      <c r="B28" s="94"/>
      <c r="C28" s="94"/>
      <c r="D28" s="94"/>
      <c r="E28" s="94"/>
      <c r="F28" s="94"/>
      <c r="G28" s="141"/>
      <c r="H28" s="125"/>
      <c r="I28" s="126"/>
      <c r="K28" s="109"/>
      <c r="L28" s="109"/>
      <c r="M28" s="109"/>
      <c r="N28" s="109"/>
      <c r="O28" s="109"/>
      <c r="P28" s="109"/>
      <c r="Q28" s="142"/>
      <c r="R28" s="125"/>
      <c r="S28" s="105"/>
      <c r="W28" s="105"/>
      <c r="X28" s="131"/>
      <c r="Y28" s="105"/>
    </row>
    <row r="29" spans="1:30">
      <c r="A29" s="93">
        <v>22</v>
      </c>
      <c r="B29" s="94"/>
      <c r="C29" s="94" t="s">
        <v>85</v>
      </c>
      <c r="D29" s="94"/>
      <c r="E29" s="94"/>
      <c r="F29" s="94"/>
      <c r="G29" s="143"/>
      <c r="H29" s="125"/>
      <c r="I29" s="126"/>
      <c r="K29" s="109"/>
      <c r="L29" s="109"/>
      <c r="M29" s="109"/>
      <c r="N29" s="109"/>
      <c r="O29" s="109"/>
      <c r="P29" s="109"/>
      <c r="Q29" s="140"/>
      <c r="R29" s="125"/>
      <c r="S29" s="137"/>
      <c r="W29" s="105"/>
      <c r="X29" s="131"/>
      <c r="Y29" s="105"/>
      <c r="AD29" s="96">
        <f>AD27+AD18</f>
        <v>3430860.4200000004</v>
      </c>
    </row>
    <row r="30" spans="1:30">
      <c r="B30" s="94"/>
      <c r="C30" s="94"/>
      <c r="D30" s="94"/>
      <c r="E30" s="94"/>
      <c r="F30" s="94"/>
      <c r="G30" s="124"/>
      <c r="H30" s="125"/>
      <c r="I30" s="126"/>
      <c r="K30" s="109"/>
      <c r="L30" s="109"/>
      <c r="M30" s="109"/>
      <c r="N30" s="109"/>
      <c r="O30" s="109"/>
      <c r="P30" s="109"/>
      <c r="Q30" s="132"/>
      <c r="R30" s="125"/>
      <c r="S30" s="137"/>
      <c r="W30" s="105"/>
      <c r="X30" s="131"/>
      <c r="Y30" s="105"/>
    </row>
    <row r="31" spans="1:30">
      <c r="B31" s="94"/>
      <c r="C31" s="94"/>
      <c r="D31" s="94" t="s">
        <v>86</v>
      </c>
      <c r="E31" s="94"/>
      <c r="F31" s="94"/>
      <c r="G31" s="118">
        <v>0</v>
      </c>
      <c r="H31" s="125"/>
      <c r="I31" s="126"/>
      <c r="K31" s="109"/>
      <c r="L31" s="109"/>
      <c r="M31" s="109"/>
      <c r="N31" s="109"/>
      <c r="O31" s="109"/>
      <c r="P31" s="109"/>
      <c r="Q31" s="132"/>
      <c r="R31" s="125"/>
      <c r="S31" s="137"/>
      <c r="W31" s="105"/>
      <c r="X31" s="131"/>
      <c r="Y31" s="105"/>
    </row>
    <row r="32" spans="1:30">
      <c r="A32" s="93">
        <v>23</v>
      </c>
      <c r="B32" s="94"/>
      <c r="C32" s="94"/>
      <c r="D32" s="94" t="s">
        <v>87</v>
      </c>
      <c r="E32" s="94"/>
      <c r="F32" s="94"/>
      <c r="G32" s="124">
        <v>9972</v>
      </c>
      <c r="H32" s="125"/>
      <c r="I32" s="126"/>
      <c r="K32" s="109"/>
      <c r="L32" s="109"/>
      <c r="M32" s="109"/>
      <c r="N32" s="109"/>
      <c r="O32" s="109"/>
      <c r="P32" s="109"/>
      <c r="Q32" s="132"/>
      <c r="R32" s="125"/>
      <c r="S32" s="137"/>
      <c r="W32" s="105"/>
      <c r="X32" s="131"/>
      <c r="Y32" s="105"/>
    </row>
    <row r="33" spans="1:32" ht="6" customHeight="1">
      <c r="A33" s="93">
        <v>25</v>
      </c>
      <c r="B33" s="94"/>
      <c r="C33" s="94"/>
      <c r="D33" s="94"/>
      <c r="E33" s="94"/>
      <c r="F33" s="94"/>
      <c r="G33" s="145"/>
      <c r="H33" s="125"/>
      <c r="I33" s="126"/>
      <c r="K33" s="109"/>
      <c r="L33" s="109"/>
      <c r="M33" s="109"/>
      <c r="N33" s="109"/>
      <c r="O33" s="109"/>
      <c r="P33" s="109"/>
      <c r="Q33" s="128"/>
      <c r="R33" s="125"/>
      <c r="S33" s="105"/>
      <c r="W33" s="105"/>
      <c r="X33" s="131"/>
      <c r="Y33" s="105"/>
      <c r="AD33" s="96">
        <v>1244964</v>
      </c>
    </row>
    <row r="34" spans="1:32" s="149" customFormat="1" ht="18.75" customHeight="1" thickBot="1">
      <c r="A34" s="93">
        <v>26</v>
      </c>
      <c r="B34" s="94" t="s">
        <v>88</v>
      </c>
      <c r="C34" s="94"/>
      <c r="D34" s="94"/>
      <c r="E34" s="94"/>
      <c r="F34" s="94"/>
      <c r="G34" s="146">
        <f>+G32+G27+G21</f>
        <v>629589</v>
      </c>
      <c r="H34" s="147"/>
      <c r="I34" s="148"/>
      <c r="K34" s="109"/>
      <c r="L34" s="109"/>
      <c r="M34" s="109"/>
      <c r="N34" s="109"/>
      <c r="O34" s="109"/>
      <c r="P34" s="109"/>
      <c r="Q34" s="140"/>
      <c r="R34" s="147"/>
      <c r="S34" s="150"/>
      <c r="T34" s="148"/>
      <c r="U34" s="148"/>
      <c r="V34" s="148"/>
      <c r="W34" s="148"/>
      <c r="X34" s="151"/>
      <c r="Y34" s="148"/>
      <c r="Z34" s="148"/>
      <c r="AA34" s="96"/>
      <c r="AB34" s="96"/>
      <c r="AC34" s="148"/>
      <c r="AD34" s="148">
        <v>1019293</v>
      </c>
      <c r="AE34" s="148"/>
      <c r="AF34" s="148"/>
    </row>
    <row r="35" spans="1:32" s="149" customFormat="1" ht="7.5" customHeight="1" thickTop="1">
      <c r="A35" s="93"/>
      <c r="B35" s="94"/>
      <c r="C35" s="94"/>
      <c r="D35" s="94"/>
      <c r="E35" s="94"/>
      <c r="F35" s="94"/>
      <c r="G35" s="140"/>
      <c r="H35" s="147"/>
      <c r="I35" s="148"/>
      <c r="K35" s="109"/>
      <c r="L35" s="109"/>
      <c r="M35" s="109"/>
      <c r="N35" s="109"/>
      <c r="O35" s="109"/>
      <c r="P35" s="109"/>
      <c r="Q35" s="140"/>
      <c r="R35" s="147"/>
      <c r="S35" s="150"/>
      <c r="T35" s="148"/>
      <c r="U35" s="148"/>
      <c r="V35" s="148"/>
      <c r="W35" s="148"/>
      <c r="X35" s="151"/>
      <c r="Y35" s="148"/>
      <c r="Z35" s="148"/>
      <c r="AA35" s="96"/>
      <c r="AB35" s="96"/>
      <c r="AC35" s="148"/>
      <c r="AD35" s="148"/>
      <c r="AE35" s="148"/>
      <c r="AF35" s="148"/>
    </row>
    <row r="36" spans="1:32" s="149" customFormat="1" ht="7.5" customHeight="1">
      <c r="A36" s="93"/>
      <c r="B36" s="152"/>
      <c r="C36" s="152"/>
      <c r="D36" s="152"/>
      <c r="E36" s="152"/>
      <c r="F36" s="152"/>
      <c r="G36" s="152"/>
      <c r="H36" s="147"/>
      <c r="I36" s="148"/>
      <c r="K36" s="109"/>
      <c r="L36" s="109"/>
      <c r="M36" s="109"/>
      <c r="N36" s="109"/>
      <c r="O36" s="109"/>
      <c r="P36" s="109"/>
      <c r="Q36" s="140"/>
      <c r="R36" s="147"/>
      <c r="S36" s="150"/>
      <c r="T36" s="148"/>
      <c r="U36" s="148"/>
      <c r="V36" s="148"/>
      <c r="W36" s="148"/>
      <c r="X36" s="151"/>
      <c r="Y36" s="148"/>
      <c r="Z36" s="148"/>
      <c r="AA36" s="148"/>
      <c r="AB36" s="148"/>
      <c r="AC36" s="148"/>
      <c r="AD36" s="148">
        <v>290255</v>
      </c>
      <c r="AE36" s="148"/>
      <c r="AF36" s="148"/>
    </row>
    <row r="37" spans="1:32" s="149" customFormat="1" ht="7.5" customHeight="1">
      <c r="A37" s="93">
        <v>27</v>
      </c>
      <c r="H37" s="147"/>
      <c r="I37" s="148"/>
      <c r="K37" s="109"/>
      <c r="L37" s="109"/>
      <c r="M37" s="109"/>
      <c r="N37" s="109"/>
      <c r="O37" s="109"/>
      <c r="P37" s="109"/>
      <c r="Q37" s="140"/>
      <c r="R37" s="147"/>
      <c r="S37" s="150"/>
      <c r="T37" s="148"/>
      <c r="U37" s="148"/>
      <c r="V37" s="148"/>
      <c r="W37" s="148"/>
      <c r="X37" s="151"/>
      <c r="Y37" s="148"/>
      <c r="Z37" s="148"/>
      <c r="AA37" s="148"/>
      <c r="AB37" s="148"/>
      <c r="AC37" s="148"/>
      <c r="AD37" s="148">
        <f>SUM(AD33:AD36)</f>
        <v>2554512</v>
      </c>
      <c r="AE37" s="148"/>
      <c r="AF37" s="148"/>
    </row>
    <row r="38" spans="1:32" ht="18" customHeight="1">
      <c r="A38" s="93">
        <v>28</v>
      </c>
      <c r="B38" s="94" t="s">
        <v>89</v>
      </c>
      <c r="C38" s="94"/>
      <c r="D38" s="94"/>
      <c r="E38" s="94"/>
      <c r="F38" s="94"/>
      <c r="G38" s="141"/>
      <c r="H38" s="125"/>
      <c r="I38" s="126"/>
      <c r="K38" s="109"/>
      <c r="L38" s="109"/>
      <c r="M38" s="109"/>
      <c r="N38" s="109"/>
      <c r="O38" s="109"/>
      <c r="P38" s="109"/>
      <c r="Q38" s="142"/>
      <c r="R38" s="125"/>
      <c r="S38" s="105"/>
      <c r="X38" s="153"/>
    </row>
    <row r="39" spans="1:32">
      <c r="B39" s="94"/>
      <c r="C39" s="94" t="s">
        <v>134</v>
      </c>
      <c r="D39" s="94"/>
      <c r="E39" s="94"/>
      <c r="F39" s="94"/>
      <c r="G39" s="106"/>
      <c r="H39" s="125"/>
      <c r="I39" s="126"/>
      <c r="K39" s="109"/>
      <c r="L39" s="109"/>
      <c r="M39" s="109"/>
      <c r="N39" s="109"/>
      <c r="O39" s="109"/>
      <c r="P39" s="109"/>
      <c r="Q39" s="154"/>
      <c r="R39" s="125"/>
      <c r="S39" s="105"/>
      <c r="X39" s="153"/>
    </row>
    <row r="40" spans="1:32" hidden="1">
      <c r="A40" s="93">
        <v>29</v>
      </c>
      <c r="B40" s="94"/>
      <c r="C40" s="94"/>
      <c r="D40" s="94"/>
      <c r="E40" s="94"/>
      <c r="F40" s="94" t="s">
        <v>91</v>
      </c>
      <c r="G40" s="132"/>
      <c r="H40" s="125"/>
      <c r="I40" s="126"/>
      <c r="K40" s="109"/>
      <c r="L40" s="109"/>
      <c r="M40" s="109"/>
      <c r="N40" s="109"/>
      <c r="O40" s="109"/>
      <c r="P40" s="109"/>
      <c r="Q40" s="155"/>
      <c r="R40" s="125"/>
      <c r="S40" s="105"/>
      <c r="X40" s="153"/>
      <c r="AD40" s="96">
        <v>79702</v>
      </c>
    </row>
    <row r="41" spans="1:32">
      <c r="A41" s="93">
        <v>30</v>
      </c>
      <c r="B41" s="94"/>
      <c r="C41" s="94"/>
      <c r="D41" s="94" t="s">
        <v>92</v>
      </c>
      <c r="E41" s="94"/>
      <c r="G41" s="156">
        <v>278917</v>
      </c>
      <c r="H41" s="125"/>
      <c r="I41" s="126"/>
      <c r="K41" s="109"/>
      <c r="L41" s="109"/>
      <c r="M41" s="109"/>
      <c r="N41" s="109"/>
      <c r="O41" s="109"/>
      <c r="P41" s="109"/>
      <c r="Q41" s="155"/>
      <c r="R41" s="125"/>
      <c r="S41" s="105"/>
      <c r="X41" s="153"/>
      <c r="AD41" s="96">
        <v>61274</v>
      </c>
    </row>
    <row r="42" spans="1:32" ht="20.25" customHeight="1">
      <c r="B42" s="94"/>
      <c r="C42" s="94"/>
      <c r="D42" s="94" t="s">
        <v>135</v>
      </c>
      <c r="E42" s="94"/>
      <c r="G42" s="106"/>
      <c r="H42" s="125"/>
      <c r="I42" s="126"/>
      <c r="K42" s="109"/>
      <c r="L42" s="109"/>
      <c r="M42" s="109"/>
      <c r="N42" s="109"/>
      <c r="O42" s="109"/>
      <c r="P42" s="109"/>
      <c r="Q42" s="154"/>
      <c r="R42" s="125"/>
      <c r="S42" s="105"/>
      <c r="X42" s="153"/>
      <c r="AD42" s="96">
        <v>2923</v>
      </c>
    </row>
    <row r="43" spans="1:32" ht="15" customHeight="1">
      <c r="A43" s="93">
        <v>31</v>
      </c>
      <c r="B43" s="94"/>
      <c r="C43" s="94"/>
      <c r="D43" s="94"/>
      <c r="E43" s="94" t="s">
        <v>94</v>
      </c>
      <c r="G43" s="157">
        <v>-5</v>
      </c>
      <c r="H43" s="125"/>
      <c r="I43" s="126"/>
      <c r="K43" s="109"/>
      <c r="L43" s="109"/>
      <c r="M43" s="109"/>
      <c r="N43" s="109"/>
      <c r="O43" s="109"/>
      <c r="P43" s="109"/>
      <c r="Q43" s="121"/>
      <c r="R43" s="125"/>
      <c r="S43" s="105"/>
      <c r="X43" s="153"/>
      <c r="AD43" s="96">
        <v>3511</v>
      </c>
    </row>
    <row r="44" spans="1:32">
      <c r="A44" s="93">
        <v>32</v>
      </c>
      <c r="B44" s="94"/>
      <c r="C44" s="94"/>
      <c r="D44" s="94"/>
      <c r="E44" s="94" t="s">
        <v>95</v>
      </c>
      <c r="G44" s="157"/>
      <c r="H44" s="125"/>
      <c r="I44" s="126"/>
      <c r="K44" s="109"/>
      <c r="L44" s="109"/>
      <c r="M44" s="109"/>
      <c r="N44" s="109"/>
      <c r="O44" s="109"/>
      <c r="P44" s="109"/>
      <c r="Q44" s="128"/>
      <c r="R44" s="125"/>
      <c r="S44" s="105"/>
      <c r="X44" s="153"/>
      <c r="AD44" s="96">
        <v>3045</v>
      </c>
    </row>
    <row r="45" spans="1:32">
      <c r="A45" s="93">
        <v>30</v>
      </c>
      <c r="B45" s="94"/>
      <c r="C45" s="94"/>
      <c r="D45" s="94"/>
      <c r="E45" s="94" t="s">
        <v>96</v>
      </c>
      <c r="G45" s="157">
        <v>79</v>
      </c>
      <c r="H45" s="125"/>
      <c r="I45" s="126"/>
      <c r="K45" s="109"/>
      <c r="L45" s="109"/>
      <c r="M45" s="109"/>
      <c r="N45" s="109"/>
      <c r="O45" s="109"/>
      <c r="P45" s="109"/>
      <c r="Q45" s="128"/>
      <c r="R45" s="125"/>
      <c r="S45" s="105"/>
      <c r="X45" s="153"/>
    </row>
    <row r="46" spans="1:32" hidden="1">
      <c r="A46" s="93">
        <v>43</v>
      </c>
      <c r="B46" s="94"/>
      <c r="C46" s="94"/>
      <c r="D46" s="94"/>
      <c r="E46" s="94" t="s">
        <v>97</v>
      </c>
      <c r="G46" s="157"/>
      <c r="H46" s="125"/>
      <c r="I46" s="126"/>
      <c r="K46" s="109"/>
      <c r="L46" s="109"/>
      <c r="M46" s="109"/>
      <c r="N46" s="109"/>
      <c r="O46" s="109"/>
      <c r="P46" s="109"/>
      <c r="Q46" s="128"/>
      <c r="R46" s="125"/>
      <c r="S46" s="105"/>
      <c r="X46" s="153"/>
    </row>
    <row r="47" spans="1:32">
      <c r="A47" s="93">
        <v>44</v>
      </c>
      <c r="B47" s="94"/>
      <c r="C47" s="94"/>
      <c r="D47" s="94"/>
      <c r="E47" s="94" t="s">
        <v>98</v>
      </c>
      <c r="G47" s="157">
        <v>0</v>
      </c>
      <c r="H47" s="125"/>
      <c r="I47" s="126"/>
      <c r="K47" s="109"/>
      <c r="L47" s="109"/>
      <c r="M47" s="109"/>
      <c r="N47" s="109"/>
      <c r="O47" s="109"/>
      <c r="P47" s="109"/>
      <c r="Q47" s="128"/>
      <c r="R47" s="125"/>
      <c r="S47" s="105"/>
      <c r="X47" s="153"/>
      <c r="AD47" s="96">
        <v>308920</v>
      </c>
    </row>
    <row r="48" spans="1:32">
      <c r="A48" s="93">
        <v>45</v>
      </c>
      <c r="B48" s="94"/>
      <c r="C48" s="94"/>
      <c r="D48" s="94"/>
      <c r="E48" s="94" t="s">
        <v>99</v>
      </c>
      <c r="G48" s="157">
        <v>304</v>
      </c>
      <c r="H48" s="125"/>
      <c r="I48" s="126"/>
      <c r="K48" s="109"/>
      <c r="L48" s="109"/>
      <c r="M48" s="109"/>
      <c r="N48" s="109"/>
      <c r="O48" s="109"/>
      <c r="P48" s="109"/>
      <c r="Q48" s="128"/>
      <c r="R48" s="125"/>
      <c r="S48" s="105"/>
      <c r="X48" s="153"/>
      <c r="AD48" s="96">
        <v>10430</v>
      </c>
    </row>
    <row r="49" spans="1:30">
      <c r="A49" s="93">
        <v>46</v>
      </c>
      <c r="B49" s="94"/>
      <c r="C49" s="94"/>
      <c r="D49" s="94"/>
      <c r="E49" s="94" t="s">
        <v>100</v>
      </c>
      <c r="G49" s="157"/>
      <c r="H49" s="125"/>
      <c r="I49" s="126"/>
      <c r="K49" s="109"/>
      <c r="L49" s="109"/>
      <c r="M49" s="109"/>
      <c r="N49" s="109"/>
      <c r="O49" s="109"/>
      <c r="P49" s="109"/>
      <c r="Q49" s="128"/>
      <c r="R49" s="125"/>
      <c r="S49" s="105"/>
      <c r="X49" s="153"/>
      <c r="AD49" s="96">
        <v>4338</v>
      </c>
    </row>
    <row r="50" spans="1:30">
      <c r="A50" s="93">
        <v>47</v>
      </c>
      <c r="B50" s="94"/>
      <c r="C50" s="94"/>
      <c r="D50" s="94"/>
      <c r="E50" s="94" t="s">
        <v>101</v>
      </c>
      <c r="G50" s="157">
        <v>304</v>
      </c>
      <c r="H50" s="125"/>
      <c r="I50" s="126"/>
      <c r="AD50" s="96">
        <v>31414</v>
      </c>
    </row>
    <row r="51" spans="1:30">
      <c r="A51" s="93">
        <v>48</v>
      </c>
      <c r="B51" s="94"/>
      <c r="C51" s="94"/>
      <c r="D51" s="94"/>
      <c r="E51" s="94" t="s">
        <v>136</v>
      </c>
      <c r="G51" s="124">
        <v>882</v>
      </c>
      <c r="H51" s="125"/>
      <c r="I51" s="126"/>
      <c r="AD51" s="96">
        <v>20981</v>
      </c>
    </row>
    <row r="52" spans="1:30">
      <c r="A52" s="93">
        <v>49</v>
      </c>
      <c r="B52" s="94"/>
      <c r="C52" s="94"/>
      <c r="D52" s="94"/>
      <c r="E52" s="94" t="s">
        <v>137</v>
      </c>
      <c r="G52" s="132">
        <v>1414</v>
      </c>
      <c r="H52" s="125"/>
      <c r="I52" s="126"/>
      <c r="AD52" s="96">
        <v>0</v>
      </c>
    </row>
    <row r="53" spans="1:30">
      <c r="A53" s="93">
        <v>50</v>
      </c>
      <c r="B53" s="94"/>
      <c r="C53" s="94"/>
      <c r="D53" s="94"/>
      <c r="E53" s="94" t="s">
        <v>138</v>
      </c>
      <c r="G53" s="132"/>
      <c r="H53" s="125"/>
      <c r="I53" s="126"/>
      <c r="AD53" s="96">
        <v>0</v>
      </c>
    </row>
    <row r="54" spans="1:30">
      <c r="A54" s="93">
        <v>51</v>
      </c>
      <c r="B54" s="94"/>
      <c r="C54" s="94"/>
      <c r="D54" s="94"/>
      <c r="E54" s="94" t="s">
        <v>105</v>
      </c>
      <c r="G54" s="133">
        <v>-63</v>
      </c>
      <c r="H54" s="125"/>
      <c r="I54" s="126"/>
      <c r="U54" s="158"/>
      <c r="W54" s="158"/>
      <c r="Y54" s="158"/>
      <c r="AD54" s="96">
        <v>0</v>
      </c>
    </row>
    <row r="55" spans="1:30">
      <c r="B55" s="94"/>
      <c r="C55" s="94"/>
      <c r="D55" s="94"/>
      <c r="E55" s="94"/>
      <c r="F55" s="94"/>
      <c r="G55" s="106"/>
      <c r="H55" s="125"/>
      <c r="I55" s="126"/>
      <c r="AD55" s="96">
        <f>SUM(AD47:AD54)</f>
        <v>376083</v>
      </c>
    </row>
    <row r="56" spans="1:30">
      <c r="A56" s="93">
        <v>52</v>
      </c>
      <c r="C56" s="94" t="s">
        <v>106</v>
      </c>
      <c r="D56" s="94"/>
      <c r="E56" s="94"/>
      <c r="F56" s="94"/>
      <c r="G56" s="159">
        <f>SUM(G41:G55)</f>
        <v>281832</v>
      </c>
      <c r="H56" s="125"/>
      <c r="I56" s="126"/>
    </row>
    <row r="57" spans="1:30">
      <c r="B57" s="109"/>
      <c r="C57" s="109"/>
      <c r="D57" s="109"/>
      <c r="E57" s="109"/>
      <c r="F57" s="109"/>
      <c r="G57" s="154"/>
      <c r="H57" s="125"/>
      <c r="I57" s="126"/>
      <c r="J57" s="126"/>
    </row>
    <row r="58" spans="1:30">
      <c r="A58" s="93">
        <v>54</v>
      </c>
      <c r="B58" s="109"/>
      <c r="C58" s="126"/>
      <c r="D58" s="109" t="s">
        <v>107</v>
      </c>
      <c r="E58" s="126"/>
      <c r="F58" s="109"/>
      <c r="G58" s="142">
        <v>319763</v>
      </c>
      <c r="H58" s="104"/>
      <c r="I58" s="126"/>
      <c r="J58" s="126"/>
      <c r="AD58" s="96" t="e">
        <f>+AD40+AD41+AD42+AD43+AD44+AD55+#REF!</f>
        <v>#REF!</v>
      </c>
    </row>
    <row r="59" spans="1:30">
      <c r="B59" s="109"/>
      <c r="C59" s="109"/>
      <c r="D59" s="109"/>
      <c r="E59" s="109"/>
      <c r="F59" s="109"/>
      <c r="G59" s="154"/>
      <c r="H59" s="104"/>
      <c r="I59" s="126"/>
      <c r="J59" s="126"/>
    </row>
    <row r="60" spans="1:30">
      <c r="A60" s="93">
        <v>55</v>
      </c>
      <c r="D60" s="116" t="s">
        <v>108</v>
      </c>
      <c r="G60" s="160" t="e">
        <f>$I$78</f>
        <v>#REF!</v>
      </c>
      <c r="I60" s="126"/>
      <c r="AD60" s="96" t="e">
        <f>AD58+AD37</f>
        <v>#REF!</v>
      </c>
    </row>
    <row r="61" spans="1:30">
      <c r="D61" s="116"/>
      <c r="G61" s="160"/>
      <c r="I61" s="126"/>
    </row>
    <row r="62" spans="1:30">
      <c r="C62" s="162" t="s">
        <v>139</v>
      </c>
      <c r="F62" s="163"/>
      <c r="G62" s="198" t="e">
        <f>G58+G60</f>
        <v>#REF!</v>
      </c>
      <c r="I62" s="126"/>
      <c r="AD62" s="96" t="e">
        <f>AD29-AD60</f>
        <v>#REF!</v>
      </c>
    </row>
    <row r="63" spans="1:30">
      <c r="I63" s="126"/>
    </row>
    <row r="64" spans="1:30" ht="16" thickBot="1">
      <c r="B64" s="116" t="s">
        <v>110</v>
      </c>
      <c r="G64" s="165" t="e">
        <f>G56+G62</f>
        <v>#REF!</v>
      </c>
      <c r="I64" s="166"/>
      <c r="J64" s="167"/>
    </row>
    <row r="65" spans="3:12" ht="17" thickTop="1" thickBot="1"/>
    <row r="66" spans="3:12">
      <c r="C66" s="297" t="s">
        <v>111</v>
      </c>
      <c r="D66" s="298"/>
      <c r="E66" s="298"/>
      <c r="F66" s="299"/>
      <c r="G66" s="168">
        <f>G6</f>
        <v>41333</v>
      </c>
      <c r="H66" s="169"/>
      <c r="I66" s="170" t="s">
        <v>112</v>
      </c>
      <c r="J66" s="171" t="s">
        <v>113</v>
      </c>
      <c r="K66" s="105"/>
      <c r="L66" s="105"/>
    </row>
    <row r="67" spans="3:12" ht="16" thickBot="1">
      <c r="C67" s="172"/>
      <c r="D67" s="173" t="s">
        <v>114</v>
      </c>
      <c r="E67" s="173"/>
      <c r="F67" s="173"/>
      <c r="G67" s="174" t="e">
        <f>J67+I67</f>
        <v>#REF!</v>
      </c>
      <c r="H67" s="175"/>
      <c r="I67" s="197" t="e">
        <f>#REF!</f>
        <v>#REF!</v>
      </c>
      <c r="J67" s="177">
        <f>310232-51661</f>
        <v>258571</v>
      </c>
      <c r="K67" s="178" t="s">
        <v>115</v>
      </c>
      <c r="L67" s="179"/>
    </row>
    <row r="68" spans="3:12" ht="16" thickTop="1">
      <c r="C68" s="180"/>
      <c r="D68" s="173" t="s">
        <v>45</v>
      </c>
      <c r="E68" s="173"/>
      <c r="F68" s="173"/>
      <c r="G68" s="174" t="e">
        <f t="shared" ref="G68:G76" si="0">J68+I68</f>
        <v>#REF!</v>
      </c>
      <c r="H68" s="175"/>
      <c r="I68" s="176" t="e">
        <f>#REF!</f>
        <v>#REF!</v>
      </c>
      <c r="J68" s="177">
        <v>0</v>
      </c>
      <c r="K68" s="160"/>
      <c r="L68" s="160"/>
    </row>
    <row r="69" spans="3:12">
      <c r="C69" s="180"/>
      <c r="D69" s="173" t="s">
        <v>116</v>
      </c>
      <c r="E69" s="173"/>
      <c r="F69" s="173"/>
      <c r="G69" s="174" t="e">
        <f t="shared" si="0"/>
        <v>#REF!</v>
      </c>
      <c r="H69" s="175"/>
      <c r="I69" s="176" t="e">
        <f>#REF!</f>
        <v>#REF!</v>
      </c>
      <c r="J69" s="177">
        <v>88372</v>
      </c>
      <c r="K69" s="160"/>
      <c r="L69" s="160"/>
    </row>
    <row r="70" spans="3:12">
      <c r="C70" s="180"/>
      <c r="D70" s="173" t="s">
        <v>47</v>
      </c>
      <c r="E70" s="173"/>
      <c r="F70" s="173"/>
      <c r="G70" s="174" t="e">
        <f t="shared" si="0"/>
        <v>#REF!</v>
      </c>
      <c r="H70" s="175"/>
      <c r="I70" s="176" t="e">
        <f>#REF!</f>
        <v>#REF!</v>
      </c>
      <c r="J70" s="177">
        <v>3351</v>
      </c>
      <c r="K70" s="160"/>
      <c r="L70" s="160"/>
    </row>
    <row r="71" spans="3:12">
      <c r="C71" s="180"/>
      <c r="D71" s="173" t="s">
        <v>48</v>
      </c>
      <c r="E71" s="173"/>
      <c r="F71" s="173"/>
      <c r="G71" s="174" t="e">
        <f t="shared" si="0"/>
        <v>#REF!</v>
      </c>
      <c r="H71" s="175"/>
      <c r="I71" s="176" t="e">
        <f>#REF!</f>
        <v>#REF!</v>
      </c>
      <c r="J71" s="177">
        <v>-10761</v>
      </c>
      <c r="K71" s="160"/>
      <c r="L71" s="160"/>
    </row>
    <row r="72" spans="3:12">
      <c r="C72" s="180"/>
      <c r="D72" s="173" t="s">
        <v>117</v>
      </c>
      <c r="E72" s="173"/>
      <c r="F72" s="173"/>
      <c r="G72" s="174" t="e">
        <f t="shared" si="0"/>
        <v>#REF!</v>
      </c>
      <c r="H72" s="175"/>
      <c r="I72" s="176" t="e">
        <f>#REF!</f>
        <v>#REF!</v>
      </c>
      <c r="J72" s="177">
        <v>6880</v>
      </c>
      <c r="K72" s="160"/>
      <c r="L72" s="160"/>
    </row>
    <row r="73" spans="3:12">
      <c r="C73" s="180"/>
      <c r="D73" s="173" t="s">
        <v>46</v>
      </c>
      <c r="E73" s="173"/>
      <c r="F73" s="173"/>
      <c r="G73" s="174" t="e">
        <f t="shared" si="0"/>
        <v>#REF!</v>
      </c>
      <c r="H73" s="175"/>
      <c r="I73" s="176" t="e">
        <f>#REF!</f>
        <v>#REF!</v>
      </c>
      <c r="J73" s="177">
        <v>3749</v>
      </c>
      <c r="K73" s="160"/>
      <c r="L73" s="160"/>
    </row>
    <row r="74" spans="3:12">
      <c r="C74" s="180"/>
      <c r="D74" s="173" t="s">
        <v>118</v>
      </c>
      <c r="E74" s="173"/>
      <c r="F74" s="173"/>
      <c r="G74" s="174" t="e">
        <f t="shared" si="0"/>
        <v>#REF!</v>
      </c>
      <c r="H74" s="175"/>
      <c r="I74" s="176" t="e">
        <f>#REF!</f>
        <v>#REF!</v>
      </c>
      <c r="J74" s="177">
        <v>2629</v>
      </c>
      <c r="K74" s="160"/>
      <c r="L74" s="160"/>
    </row>
    <row r="75" spans="3:12">
      <c r="C75" s="180"/>
      <c r="D75" s="173" t="s">
        <v>52</v>
      </c>
      <c r="E75" s="173"/>
      <c r="F75" s="173"/>
      <c r="G75" s="174" t="e">
        <f t="shared" si="0"/>
        <v>#REF!</v>
      </c>
      <c r="H75" s="175"/>
      <c r="I75" s="176" t="e">
        <f>#REF!</f>
        <v>#REF!</v>
      </c>
      <c r="J75" s="177">
        <v>496</v>
      </c>
      <c r="K75" s="160"/>
      <c r="L75" s="160"/>
    </row>
    <row r="76" spans="3:12">
      <c r="C76" s="180"/>
      <c r="D76" s="173" t="s">
        <v>119</v>
      </c>
      <c r="E76" s="173"/>
      <c r="F76" s="173"/>
      <c r="G76" s="174" t="e">
        <f t="shared" si="0"/>
        <v>#REF!</v>
      </c>
      <c r="H76" s="175"/>
      <c r="I76" s="176" t="e">
        <f>#REF!</f>
        <v>#REF!</v>
      </c>
      <c r="J76" s="177">
        <v>49519</v>
      </c>
      <c r="K76" s="160"/>
      <c r="L76" s="160"/>
    </row>
    <row r="77" spans="3:12">
      <c r="C77" s="180"/>
      <c r="D77" s="181" t="s">
        <v>140</v>
      </c>
      <c r="E77" s="181"/>
      <c r="F77" s="182"/>
      <c r="G77" s="183" t="e">
        <f>J77+I77</f>
        <v>#REF!</v>
      </c>
      <c r="H77" s="175"/>
      <c r="I77" s="176" t="e">
        <f>#REF!</f>
        <v>#REF!</v>
      </c>
      <c r="J77" s="184">
        <v>-83043</v>
      </c>
      <c r="K77" s="160"/>
      <c r="L77" s="160"/>
    </row>
    <row r="78" spans="3:12" ht="16" thickBot="1">
      <c r="C78" s="185"/>
      <c r="D78" s="186"/>
      <c r="E78" s="187"/>
      <c r="F78" s="188" t="s">
        <v>141</v>
      </c>
      <c r="G78" s="189" t="e">
        <f>SUM(G67:G77)</f>
        <v>#REF!</v>
      </c>
      <c r="H78" s="190"/>
      <c r="I78" s="191" t="e">
        <f>SUM(I67:I77)</f>
        <v>#REF!</v>
      </c>
      <c r="J78" s="192">
        <f>SUM(J67:J77)</f>
        <v>319763</v>
      </c>
      <c r="K78" s="193"/>
      <c r="L78" s="160"/>
    </row>
    <row r="79" spans="3:12">
      <c r="C79" s="194"/>
      <c r="D79" s="195"/>
      <c r="K79" s="135"/>
      <c r="L79" s="135"/>
    </row>
    <row r="80" spans="3:12">
      <c r="C80" s="96" t="s">
        <v>122</v>
      </c>
      <c r="G80" s="166"/>
      <c r="J80" s="166"/>
    </row>
    <row r="81" spans="5:7">
      <c r="E81" s="196"/>
      <c r="F81" s="123"/>
      <c r="G81" s="160" t="s">
        <v>123</v>
      </c>
    </row>
    <row r="82" spans="5:7">
      <c r="E82" s="196"/>
      <c r="F82" s="123"/>
      <c r="G82" s="160"/>
    </row>
    <row r="83" spans="5:7">
      <c r="E83" s="196"/>
      <c r="F83" s="123"/>
      <c r="G83" s="160"/>
    </row>
    <row r="84" spans="5:7">
      <c r="E84" s="196"/>
      <c r="F84" s="123"/>
      <c r="G84" s="160"/>
    </row>
    <row r="85" spans="5:7">
      <c r="E85" s="196"/>
      <c r="F85" s="123"/>
      <c r="G85" s="160"/>
    </row>
    <row r="86" spans="5:7">
      <c r="E86" s="196"/>
      <c r="F86" s="123"/>
      <c r="G86" s="160"/>
    </row>
    <row r="87" spans="5:7">
      <c r="E87" s="196"/>
      <c r="F87" s="123"/>
      <c r="G87" s="160"/>
    </row>
    <row r="88" spans="5:7">
      <c r="E88" s="196"/>
      <c r="F88" s="123"/>
      <c r="G88" s="160"/>
    </row>
    <row r="89" spans="5:7">
      <c r="E89" s="196"/>
      <c r="F89" s="123"/>
      <c r="G89" s="160"/>
    </row>
    <row r="90" spans="5:7">
      <c r="E90" s="196"/>
      <c r="F90" s="123"/>
      <c r="G90" s="160"/>
    </row>
    <row r="91" spans="5:7">
      <c r="E91" s="196"/>
      <c r="F91" s="123"/>
      <c r="G91" s="193"/>
    </row>
    <row r="92" spans="5:7">
      <c r="E92" s="196"/>
      <c r="F92" s="123"/>
      <c r="G92" s="160"/>
    </row>
  </sheetData>
  <mergeCells count="2">
    <mergeCell ref="AC6:AE6"/>
    <mergeCell ref="C66:F66"/>
  </mergeCells>
  <printOptions horizontalCentered="1"/>
  <pageMargins left="0.7" right="0.7" top="0.75" bottom="0.75" header="0.3" footer="0.3"/>
  <pageSetup scale="58" orientation="portrait" horizontalDpi="0" verticalDpi="0"/>
  <headerFooter>
    <oddHeader xml:space="preserve">&amp;C&amp;"Arial,Bold Italic"&amp;14The Rock
Statement of Financial Position
As of February 28, 2013
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Council Exhibit A JAN</vt:lpstr>
      <vt:lpstr>Council Exhibit C JAN</vt:lpstr>
      <vt:lpstr>Operating Budget</vt:lpstr>
      <vt:lpstr>Restricted Funds</vt:lpstr>
      <vt:lpstr>Council Exhibit C FEB</vt:lpstr>
    </vt:vector>
  </TitlesOfParts>
  <Company>The Rock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 Guerra</dc:creator>
  <cp:lastModifiedBy>Chon Torres</cp:lastModifiedBy>
  <cp:lastPrinted>2015-05-13T18:37:34Z</cp:lastPrinted>
  <dcterms:created xsi:type="dcterms:W3CDTF">2004-11-17T16:59:16Z</dcterms:created>
  <dcterms:modified xsi:type="dcterms:W3CDTF">2015-11-09T18:07:36Z</dcterms:modified>
</cp:coreProperties>
</file>