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ocuments\Nothing Else Matters Files\DCC\"/>
    </mc:Choice>
  </mc:AlternateContent>
  <bookViews>
    <workbookView xWindow="0" yWindow="0" windowWidth="28800" windowHeight="12585" tabRatio="885" activeTab="8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52511"/>
</workbook>
</file>

<file path=xl/calcChain.xml><?xml version="1.0" encoding="utf-8"?>
<calcChain xmlns="http://schemas.openxmlformats.org/spreadsheetml/2006/main">
  <c r="C2" i="4" l="1"/>
  <c r="D40" i="1" l="1" a="1"/>
  <c r="D40" i="1" s="1"/>
  <c r="A21" i="9"/>
  <c r="A16" i="9"/>
  <c r="A4" i="9"/>
  <c r="C37" i="1"/>
  <c r="J38" i="9"/>
  <c r="J4" i="9"/>
  <c r="A7" i="9" l="1"/>
  <c r="A12" i="9"/>
  <c r="J35" i="9"/>
  <c r="J69" i="9"/>
  <c r="E33" i="1"/>
  <c r="E32" i="1"/>
  <c r="A26" i="9" l="1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F21" i="2" s="1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6" i="9"/>
  <c r="J37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A5" i="9"/>
  <c r="A9" i="9"/>
  <c r="A8" i="9"/>
  <c r="A3" i="9"/>
  <c r="A6" i="9"/>
  <c r="A10" i="9"/>
  <c r="A11" i="9"/>
  <c r="A13" i="9"/>
  <c r="A14" i="9"/>
  <c r="A15" i="9"/>
  <c r="A17" i="9"/>
  <c r="A18" i="9"/>
  <c r="A19" i="9"/>
  <c r="A20" i="9"/>
  <c r="A22" i="9"/>
  <c r="A23" i="9"/>
  <c r="A24" i="9"/>
  <c r="A25" i="9"/>
  <c r="A27" i="9"/>
  <c r="A28" i="9"/>
  <c r="A29" i="9"/>
  <c r="A30" i="9"/>
  <c r="A31" i="9"/>
  <c r="A32" i="9"/>
  <c r="A33" i="9"/>
  <c r="A34" i="9"/>
  <c r="J6" i="9"/>
  <c r="AB2" i="20" l="1"/>
  <c r="N57" i="1"/>
  <c r="N58" i="1"/>
  <c r="N59" i="1"/>
  <c r="N60" i="1"/>
  <c r="N61" i="1"/>
  <c r="N64" i="1"/>
  <c r="N65" i="1"/>
  <c r="N66" i="1"/>
  <c r="N67" i="1"/>
  <c r="N63" i="1"/>
  <c r="N56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32" i="1"/>
  <c r="K32" i="1"/>
  <c r="J34" i="1"/>
  <c r="J36" i="1"/>
  <c r="J38" i="1"/>
  <c r="J40" i="1"/>
  <c r="J42" i="1"/>
  <c r="J44" i="1"/>
  <c r="J46" i="1"/>
  <c r="J48" i="1"/>
  <c r="J50" i="1"/>
  <c r="J52" i="1"/>
  <c r="J54" i="1"/>
  <c r="K65" i="1"/>
  <c r="K67" i="1"/>
  <c r="K64" i="1"/>
  <c r="K66" i="1"/>
  <c r="K57" i="1"/>
  <c r="K58" i="1"/>
  <c r="K59" i="1"/>
  <c r="K60" i="1"/>
  <c r="K61" i="1"/>
  <c r="K63" i="1"/>
  <c r="K56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J64" i="1"/>
  <c r="J65" i="1"/>
  <c r="J66" i="1"/>
  <c r="J67" i="1"/>
  <c r="J63" i="1"/>
  <c r="J57" i="1"/>
  <c r="J58" i="1"/>
  <c r="J59" i="1"/>
  <c r="J60" i="1"/>
  <c r="J61" i="1"/>
  <c r="J56" i="1"/>
  <c r="J35" i="1"/>
  <c r="J37" i="1"/>
  <c r="J39" i="1"/>
  <c r="J41" i="1"/>
  <c r="J43" i="1"/>
  <c r="J45" i="1"/>
  <c r="J47" i="1"/>
  <c r="J49" i="1"/>
  <c r="J51" i="1"/>
  <c r="J53" i="1"/>
  <c r="J33" i="1"/>
  <c r="E40" i="1" a="1"/>
  <c r="E40" i="1" s="1"/>
  <c r="J32" i="1" l="1"/>
  <c r="Y64" i="20" l="1"/>
  <c r="W64" i="20"/>
  <c r="U64" i="20"/>
  <c r="S64" i="20"/>
  <c r="Q64" i="20"/>
  <c r="O64" i="20"/>
  <c r="M64" i="20"/>
  <c r="K64" i="20"/>
  <c r="Y63" i="20"/>
  <c r="W63" i="20"/>
  <c r="U63" i="20"/>
  <c r="S63" i="20"/>
  <c r="Q63" i="20"/>
  <c r="O63" i="20"/>
  <c r="M63" i="20"/>
  <c r="K63" i="20"/>
  <c r="Y62" i="20"/>
  <c r="W62" i="20"/>
  <c r="U62" i="20"/>
  <c r="S62" i="20"/>
  <c r="Q62" i="20"/>
  <c r="O62" i="20"/>
  <c r="M62" i="20"/>
  <c r="K62" i="20"/>
  <c r="Y61" i="20"/>
  <c r="W61" i="20"/>
  <c r="U61" i="20"/>
  <c r="S61" i="20"/>
  <c r="Q61" i="20"/>
  <c r="O61" i="20"/>
  <c r="M61" i="20"/>
  <c r="K61" i="20"/>
  <c r="Y60" i="20"/>
  <c r="W60" i="20"/>
  <c r="U60" i="20"/>
  <c r="S60" i="20"/>
  <c r="Q60" i="20"/>
  <c r="O60" i="20"/>
  <c r="M60" i="20"/>
  <c r="K60" i="20"/>
  <c r="Y59" i="20"/>
  <c r="W59" i="20"/>
  <c r="U59" i="20"/>
  <c r="S59" i="20"/>
  <c r="Q59" i="20"/>
  <c r="O59" i="20"/>
  <c r="M59" i="20"/>
  <c r="K59" i="20"/>
  <c r="Y58" i="20"/>
  <c r="W58" i="20"/>
  <c r="U58" i="20"/>
  <c r="S58" i="20"/>
  <c r="Q58" i="20"/>
  <c r="O58" i="20"/>
  <c r="M58" i="20"/>
  <c r="K58" i="20"/>
  <c r="Y57" i="20"/>
  <c r="W57" i="20"/>
  <c r="U57" i="20"/>
  <c r="S57" i="20"/>
  <c r="Q57" i="20"/>
  <c r="O57" i="20"/>
  <c r="M57" i="20"/>
  <c r="K57" i="20"/>
  <c r="Y56" i="20"/>
  <c r="W56" i="20"/>
  <c r="U56" i="20"/>
  <c r="S56" i="20"/>
  <c r="Q56" i="20"/>
  <c r="O56" i="20"/>
  <c r="M56" i="20"/>
  <c r="K56" i="20"/>
  <c r="AG6" i="20"/>
  <c r="J5" i="9"/>
  <c r="P33" i="9"/>
  <c r="P34" i="9"/>
  <c r="P35" i="9"/>
  <c r="P36" i="9"/>
  <c r="Q33" i="9" l="1"/>
  <c r="Q34" i="9"/>
  <c r="Q36" i="9"/>
  <c r="Q35" i="9"/>
  <c r="C87" i="10"/>
  <c r="B87" i="10"/>
  <c r="C86" i="10"/>
  <c r="B86" i="10"/>
  <c r="C85" i="10"/>
  <c r="B85" i="10"/>
  <c r="C84" i="10"/>
  <c r="B84" i="10"/>
  <c r="C83" i="10"/>
  <c r="B83" i="10"/>
  <c r="C82" i="10"/>
  <c r="B82" i="10"/>
  <c r="C81" i="10"/>
  <c r="B81" i="10"/>
  <c r="C80" i="10"/>
  <c r="B80" i="10"/>
  <c r="C79" i="10"/>
  <c r="B79" i="10"/>
  <c r="C78" i="10"/>
  <c r="B78" i="10"/>
  <c r="C77" i="10"/>
  <c r="B77" i="10"/>
  <c r="C76" i="10"/>
  <c r="B76" i="10"/>
  <c r="C75" i="10"/>
  <c r="B75" i="10"/>
  <c r="C74" i="10"/>
  <c r="B74" i="10"/>
  <c r="C73" i="10"/>
  <c r="B73" i="10"/>
  <c r="C72" i="10"/>
  <c r="B72" i="10"/>
  <c r="C71" i="10"/>
  <c r="B71" i="10"/>
  <c r="C70" i="10"/>
  <c r="B70" i="10"/>
  <c r="C69" i="10"/>
  <c r="B69" i="10"/>
  <c r="C68" i="10"/>
  <c r="B68" i="10"/>
  <c r="C67" i="10"/>
  <c r="B67" i="10"/>
  <c r="C66" i="10"/>
  <c r="B66" i="10"/>
  <c r="C65" i="10"/>
  <c r="B65" i="10"/>
  <c r="C64" i="10"/>
  <c r="B64" i="10"/>
  <c r="C63" i="10"/>
  <c r="B63" i="10"/>
  <c r="C62" i="10"/>
  <c r="B62" i="10"/>
  <c r="C61" i="10"/>
  <c r="B61" i="10"/>
  <c r="C60" i="10"/>
  <c r="B60" i="10"/>
  <c r="C59" i="10"/>
  <c r="B59" i="10"/>
  <c r="C58" i="10"/>
  <c r="B58" i="10"/>
  <c r="C57" i="10"/>
  <c r="B57" i="10"/>
  <c r="C56" i="10"/>
  <c r="B56" i="10"/>
  <c r="C55" i="10"/>
  <c r="B55" i="10"/>
  <c r="C54" i="10"/>
  <c r="B54" i="10"/>
  <c r="C53" i="10"/>
  <c r="B53" i="10"/>
  <c r="C52" i="10"/>
  <c r="B52" i="10"/>
  <c r="C51" i="10"/>
  <c r="B51" i="10"/>
  <c r="C50" i="10"/>
  <c r="B50" i="10"/>
  <c r="C49" i="10"/>
  <c r="B49" i="10"/>
  <c r="C48" i="10"/>
  <c r="B48" i="10"/>
  <c r="C47" i="10"/>
  <c r="B47" i="10"/>
  <c r="C46" i="10"/>
  <c r="B46" i="10"/>
  <c r="C45" i="10"/>
  <c r="B45" i="10"/>
  <c r="C44" i="10"/>
  <c r="B44" i="10"/>
  <c r="C43" i="10"/>
  <c r="B43" i="10"/>
  <c r="C42" i="10"/>
  <c r="B42" i="10"/>
  <c r="C41" i="10"/>
  <c r="B41" i="10"/>
  <c r="C40" i="10"/>
  <c r="B40" i="10"/>
  <c r="C39" i="10"/>
  <c r="B39" i="10"/>
  <c r="C38" i="10"/>
  <c r="B38" i="10"/>
  <c r="C37" i="10"/>
  <c r="B37" i="10"/>
  <c r="C36" i="10"/>
  <c r="B36" i="10"/>
  <c r="C35" i="10"/>
  <c r="B35" i="10"/>
  <c r="C34" i="10"/>
  <c r="B34" i="10"/>
  <c r="C33" i="10"/>
  <c r="B33" i="10"/>
  <c r="C32" i="10"/>
  <c r="B32" i="10"/>
  <c r="C31" i="10"/>
  <c r="B31" i="10"/>
  <c r="C30" i="10"/>
  <c r="B30" i="10"/>
  <c r="C29" i="10"/>
  <c r="B29" i="10"/>
  <c r="C28" i="10"/>
  <c r="B28" i="10"/>
  <c r="H9" i="8"/>
  <c r="G9" i="8"/>
  <c r="F9" i="8"/>
  <c r="E9" i="8"/>
  <c r="D9" i="8"/>
  <c r="C9" i="8"/>
  <c r="B9" i="8"/>
  <c r="H8" i="8"/>
  <c r="G8" i="8"/>
  <c r="F8" i="8"/>
  <c r="E8" i="8"/>
  <c r="D8" i="8"/>
  <c r="C8" i="8"/>
  <c r="B8" i="8"/>
  <c r="H7" i="8"/>
  <c r="G7" i="8"/>
  <c r="F7" i="8"/>
  <c r="E7" i="8"/>
  <c r="D7" i="8"/>
  <c r="C7" i="8"/>
  <c r="B7" i="8"/>
  <c r="H9" i="7"/>
  <c r="G9" i="7"/>
  <c r="F9" i="7"/>
  <c r="E9" i="7"/>
  <c r="D9" i="7"/>
  <c r="C9" i="7"/>
  <c r="B9" i="7"/>
  <c r="H8" i="7"/>
  <c r="G8" i="7"/>
  <c r="F8" i="7"/>
  <c r="E8" i="7"/>
  <c r="D8" i="7"/>
  <c r="C8" i="7"/>
  <c r="B8" i="7"/>
  <c r="H7" i="7"/>
  <c r="G7" i="7"/>
  <c r="F7" i="7"/>
  <c r="E7" i="7"/>
  <c r="D7" i="7"/>
  <c r="C7" i="7"/>
  <c r="B7" i="7"/>
  <c r="H9" i="6"/>
  <c r="G9" i="6"/>
  <c r="F9" i="6"/>
  <c r="E9" i="6"/>
  <c r="D9" i="6"/>
  <c r="C9" i="6"/>
  <c r="B9" i="6"/>
  <c r="H8" i="6"/>
  <c r="G8" i="6"/>
  <c r="F8" i="6"/>
  <c r="E8" i="6"/>
  <c r="D8" i="6"/>
  <c r="C8" i="6"/>
  <c r="B8" i="6"/>
  <c r="H7" i="6"/>
  <c r="G7" i="6"/>
  <c r="F7" i="6"/>
  <c r="E7" i="6"/>
  <c r="D7" i="6"/>
  <c r="C7" i="6"/>
  <c r="B7" i="6"/>
  <c r="H9" i="5"/>
  <c r="G9" i="5"/>
  <c r="F9" i="5"/>
  <c r="E9" i="5"/>
  <c r="D9" i="5"/>
  <c r="C9" i="5"/>
  <c r="B9" i="5"/>
  <c r="H8" i="5"/>
  <c r="G8" i="5"/>
  <c r="F8" i="5"/>
  <c r="E8" i="5"/>
  <c r="D8" i="5"/>
  <c r="C8" i="5"/>
  <c r="B8" i="5"/>
  <c r="H7" i="5"/>
  <c r="G7" i="5"/>
  <c r="F7" i="5"/>
  <c r="E7" i="5"/>
  <c r="D7" i="5"/>
  <c r="C7" i="5"/>
  <c r="B7" i="5"/>
  <c r="F51" i="11"/>
  <c r="F50" i="11"/>
  <c r="F47" i="11"/>
  <c r="F44" i="11"/>
  <c r="F43" i="11"/>
  <c r="F42" i="11"/>
  <c r="F39" i="11"/>
  <c r="F36" i="11"/>
  <c r="F35" i="11"/>
  <c r="F32" i="11"/>
  <c r="F31" i="11"/>
  <c r="F30" i="11"/>
  <c r="F27" i="11"/>
  <c r="F26" i="11"/>
  <c r="F25" i="11"/>
  <c r="F22" i="11"/>
  <c r="F19" i="11"/>
  <c r="F16" i="11"/>
  <c r="F15" i="11"/>
  <c r="F14" i="11"/>
  <c r="F13" i="11"/>
  <c r="F10" i="11"/>
  <c r="F9" i="11"/>
  <c r="D7" i="4"/>
  <c r="H9" i="4"/>
  <c r="G9" i="4"/>
  <c r="F9" i="4"/>
  <c r="E9" i="4"/>
  <c r="D9" i="4"/>
  <c r="H8" i="4"/>
  <c r="G8" i="4"/>
  <c r="F8" i="4"/>
  <c r="E8" i="4"/>
  <c r="D8" i="4"/>
  <c r="H7" i="4"/>
  <c r="G7" i="4"/>
  <c r="F7" i="4"/>
  <c r="E7" i="4"/>
  <c r="C9" i="4"/>
  <c r="C8" i="4"/>
  <c r="C7" i="4"/>
  <c r="B9" i="4"/>
  <c r="B8" i="4"/>
  <c r="B7" i="4"/>
  <c r="J94" i="2" l="1"/>
  <c r="K94" i="2"/>
  <c r="L94" i="2"/>
  <c r="J93" i="2"/>
  <c r="K93" i="2"/>
  <c r="L93" i="2"/>
  <c r="G3" i="26"/>
  <c r="C2" i="26"/>
  <c r="G25" i="26"/>
  <c r="C24" i="26"/>
  <c r="E24" i="26"/>
  <c r="G24" i="26"/>
  <c r="G18" i="26"/>
  <c r="G17" i="26"/>
  <c r="E17" i="26"/>
  <c r="C17" i="26"/>
  <c r="I16" i="26"/>
  <c r="I15" i="26"/>
  <c r="I14" i="26"/>
  <c r="I13" i="26"/>
  <c r="I12" i="26"/>
  <c r="I11" i="26"/>
  <c r="I10" i="26"/>
  <c r="I9" i="26"/>
  <c r="I8" i="26"/>
  <c r="I7" i="26"/>
  <c r="I6" i="26"/>
  <c r="I5" i="26"/>
  <c r="I4" i="26"/>
  <c r="E30" i="26"/>
  <c r="I30" i="26" s="1"/>
  <c r="E29" i="26"/>
  <c r="I29" i="26" s="1"/>
  <c r="E28" i="26"/>
  <c r="I28" i="26" s="1"/>
  <c r="E27" i="26"/>
  <c r="I27" i="26" s="1"/>
  <c r="E26" i="26"/>
  <c r="I26" i="26" s="1"/>
  <c r="E23" i="26"/>
  <c r="I23" i="26" s="1"/>
  <c r="E22" i="26"/>
  <c r="I22" i="26" s="1"/>
  <c r="E21" i="26"/>
  <c r="I21" i="26" s="1"/>
  <c r="E20" i="26"/>
  <c r="I20" i="26" s="1"/>
  <c r="E19" i="26"/>
  <c r="I19" i="26" s="1"/>
  <c r="C40" i="1"/>
  <c r="AO27" i="11"/>
  <c r="AN27" i="11"/>
  <c r="AM27" i="11"/>
  <c r="AL27" i="11"/>
  <c r="AK27" i="11"/>
  <c r="AJ27" i="11"/>
  <c r="AH27" i="11"/>
  <c r="AG27" i="11"/>
  <c r="AF27" i="11"/>
  <c r="AE27" i="11"/>
  <c r="AD27" i="11"/>
  <c r="AC27" i="11"/>
  <c r="AB27" i="11"/>
  <c r="Z27" i="11"/>
  <c r="Y27" i="11"/>
  <c r="X27" i="11"/>
  <c r="W27" i="11"/>
  <c r="V27" i="11"/>
  <c r="U27" i="11"/>
  <c r="T27" i="11"/>
  <c r="R27" i="11"/>
  <c r="Q27" i="11"/>
  <c r="P27" i="11"/>
  <c r="O27" i="11"/>
  <c r="N27" i="11"/>
  <c r="M27" i="11"/>
  <c r="L27" i="11"/>
  <c r="J27" i="11"/>
  <c r="I27" i="11"/>
  <c r="H27" i="11"/>
  <c r="G27" i="11"/>
  <c r="E27" i="11"/>
  <c r="D27" i="11"/>
  <c r="AP26" i="11"/>
  <c r="AO26" i="11"/>
  <c r="AN26" i="11"/>
  <c r="AM26" i="11"/>
  <c r="AL26" i="11"/>
  <c r="AK26" i="11"/>
  <c r="AJ26" i="11"/>
  <c r="AH26" i="11"/>
  <c r="AG26" i="11"/>
  <c r="AF26" i="11"/>
  <c r="AE26" i="11"/>
  <c r="AD26" i="11"/>
  <c r="AC26" i="11"/>
  <c r="AB26" i="11"/>
  <c r="Z26" i="11"/>
  <c r="Y26" i="11"/>
  <c r="X26" i="11"/>
  <c r="W26" i="11"/>
  <c r="V26" i="11"/>
  <c r="U26" i="11"/>
  <c r="T26" i="11"/>
  <c r="R26" i="11"/>
  <c r="Q26" i="11"/>
  <c r="P26" i="11"/>
  <c r="O26" i="11"/>
  <c r="N26" i="11"/>
  <c r="M26" i="11"/>
  <c r="L26" i="11"/>
  <c r="J26" i="11"/>
  <c r="I26" i="11"/>
  <c r="H26" i="11"/>
  <c r="G26" i="11"/>
  <c r="E26" i="11"/>
  <c r="D26" i="11"/>
  <c r="AP25" i="11"/>
  <c r="AO25" i="11"/>
  <c r="AN25" i="11"/>
  <c r="AM25" i="11"/>
  <c r="AL25" i="11"/>
  <c r="AK25" i="11"/>
  <c r="AJ25" i="11"/>
  <c r="AH25" i="11"/>
  <c r="AG25" i="11"/>
  <c r="AF25" i="11"/>
  <c r="AE25" i="11"/>
  <c r="AD25" i="11"/>
  <c r="AC25" i="11"/>
  <c r="AB25" i="11"/>
  <c r="Z25" i="11"/>
  <c r="Y25" i="11"/>
  <c r="X25" i="11"/>
  <c r="W25" i="11"/>
  <c r="V25" i="11"/>
  <c r="U25" i="11"/>
  <c r="T25" i="11"/>
  <c r="R25" i="11"/>
  <c r="Q25" i="11"/>
  <c r="P25" i="11"/>
  <c r="O25" i="11"/>
  <c r="N25" i="11"/>
  <c r="M25" i="11"/>
  <c r="L25" i="11"/>
  <c r="J25" i="11"/>
  <c r="I25" i="11"/>
  <c r="H25" i="11"/>
  <c r="G25" i="11"/>
  <c r="E25" i="11"/>
  <c r="D25" i="11"/>
  <c r="AP27" i="11"/>
  <c r="E1048574" i="25"/>
  <c r="K4" i="20"/>
  <c r="M4" i="20"/>
  <c r="O4" i="20"/>
  <c r="Q4" i="20"/>
  <c r="S4" i="20"/>
  <c r="AB38" i="20"/>
  <c r="AB37" i="20"/>
  <c r="AB36" i="20"/>
  <c r="AB35" i="20"/>
  <c r="AB34" i="20"/>
  <c r="AB33" i="20"/>
  <c r="AB32" i="20"/>
  <c r="AB31" i="20"/>
  <c r="AB30" i="20"/>
  <c r="AB29" i="20"/>
  <c r="AB28" i="20"/>
  <c r="AB27" i="20"/>
  <c r="AB26" i="20"/>
  <c r="AB25" i="20"/>
  <c r="J92" i="2"/>
  <c r="K92" i="2"/>
  <c r="L92" i="2"/>
  <c r="J91" i="2"/>
  <c r="K91" i="2"/>
  <c r="L91" i="2"/>
  <c r="AF6" i="20"/>
  <c r="AF7" i="20"/>
  <c r="P21" i="9"/>
  <c r="J90" i="2"/>
  <c r="K90" i="2"/>
  <c r="L90" i="2"/>
  <c r="J89" i="2"/>
  <c r="K89" i="2"/>
  <c r="L89" i="2"/>
  <c r="J88" i="2"/>
  <c r="K88" i="2"/>
  <c r="L88" i="2"/>
  <c r="J87" i="2"/>
  <c r="K87" i="2"/>
  <c r="L87" i="2"/>
  <c r="J86" i="2"/>
  <c r="K86" i="2"/>
  <c r="L86" i="2"/>
  <c r="J85" i="2"/>
  <c r="K85" i="2"/>
  <c r="L85" i="2"/>
  <c r="J84" i="2"/>
  <c r="K84" i="2"/>
  <c r="L84" i="2"/>
  <c r="Q21" i="9" l="1"/>
  <c r="AA26" i="11"/>
  <c r="AA27" i="11"/>
  <c r="K27" i="11"/>
  <c r="K26" i="11"/>
  <c r="AQ26" i="11"/>
  <c r="S27" i="11"/>
  <c r="I18" i="26"/>
  <c r="E18" i="26" s="1"/>
  <c r="S25" i="11"/>
  <c r="AI27" i="11"/>
  <c r="F40" i="1"/>
  <c r="I25" i="26"/>
  <c r="E25" i="26" s="1"/>
  <c r="AQ27" i="11"/>
  <c r="AI25" i="11"/>
  <c r="K25" i="11"/>
  <c r="AA25" i="11"/>
  <c r="AQ25" i="11"/>
  <c r="S26" i="11"/>
  <c r="AI26" i="11"/>
  <c r="I3" i="26"/>
  <c r="E3" i="26" s="1"/>
  <c r="S27" i="25"/>
  <c r="P12" i="9"/>
  <c r="P6" i="9"/>
  <c r="P26" i="9"/>
  <c r="P23" i="9"/>
  <c r="P100" i="9"/>
  <c r="Q100" i="9" s="1"/>
  <c r="P99" i="9"/>
  <c r="Q99" i="9" s="1"/>
  <c r="P98" i="9"/>
  <c r="Q98" i="9" s="1"/>
  <c r="P97" i="9"/>
  <c r="Q97" i="9" s="1"/>
  <c r="P96" i="9"/>
  <c r="Q96" i="9" s="1"/>
  <c r="P95" i="9"/>
  <c r="Q95" i="9" s="1"/>
  <c r="P94" i="9"/>
  <c r="Q94" i="9" s="1"/>
  <c r="P93" i="9"/>
  <c r="Q93" i="9" s="1"/>
  <c r="P92" i="9"/>
  <c r="Q92" i="9" s="1"/>
  <c r="P91" i="9"/>
  <c r="Q91" i="9" s="1"/>
  <c r="P90" i="9"/>
  <c r="Q90" i="9" s="1"/>
  <c r="P89" i="9"/>
  <c r="Q89" i="9" s="1"/>
  <c r="P88" i="9"/>
  <c r="Q88" i="9" s="1"/>
  <c r="P87" i="9"/>
  <c r="Q87" i="9" s="1"/>
  <c r="P86" i="9"/>
  <c r="Q86" i="9" s="1"/>
  <c r="P85" i="9"/>
  <c r="Q85" i="9" s="1"/>
  <c r="P84" i="9"/>
  <c r="Q84" i="9" s="1"/>
  <c r="P83" i="9"/>
  <c r="Q83" i="9" s="1"/>
  <c r="P82" i="9"/>
  <c r="Q82" i="9" s="1"/>
  <c r="P81" i="9"/>
  <c r="Q81" i="9" s="1"/>
  <c r="P80" i="9"/>
  <c r="Q80" i="9" s="1"/>
  <c r="P79" i="9"/>
  <c r="Q79" i="9" s="1"/>
  <c r="P78" i="9"/>
  <c r="Q78" i="9" s="1"/>
  <c r="P77" i="9"/>
  <c r="Q77" i="9" s="1"/>
  <c r="P76" i="9"/>
  <c r="Q76" i="9" s="1"/>
  <c r="P75" i="9"/>
  <c r="Q75" i="9" s="1"/>
  <c r="P74" i="9"/>
  <c r="Q74" i="9" s="1"/>
  <c r="P73" i="9"/>
  <c r="Q73" i="9" s="1"/>
  <c r="P72" i="9"/>
  <c r="Q72" i="9" s="1"/>
  <c r="P71" i="9"/>
  <c r="Q71" i="9" s="1"/>
  <c r="P70" i="9"/>
  <c r="Q70" i="9" s="1"/>
  <c r="P69" i="9"/>
  <c r="Q69" i="9" s="1"/>
  <c r="P68" i="9"/>
  <c r="Q68" i="9" s="1"/>
  <c r="P67" i="9"/>
  <c r="Q67" i="9" s="1"/>
  <c r="P66" i="9"/>
  <c r="Q66" i="9" s="1"/>
  <c r="P65" i="9"/>
  <c r="Q65" i="9" s="1"/>
  <c r="P64" i="9"/>
  <c r="Q64" i="9" s="1"/>
  <c r="P63" i="9"/>
  <c r="Q63" i="9" s="1"/>
  <c r="P62" i="9"/>
  <c r="Q62" i="9" s="1"/>
  <c r="P61" i="9"/>
  <c r="Q61" i="9" s="1"/>
  <c r="P60" i="9"/>
  <c r="Q60" i="9" s="1"/>
  <c r="P59" i="9"/>
  <c r="Q59" i="9" s="1"/>
  <c r="P58" i="9"/>
  <c r="Q58" i="9" s="1"/>
  <c r="P57" i="9"/>
  <c r="Q57" i="9" s="1"/>
  <c r="P56" i="9"/>
  <c r="Q56" i="9" s="1"/>
  <c r="P55" i="9"/>
  <c r="Q55" i="9" s="1"/>
  <c r="P54" i="9"/>
  <c r="Q54" i="9" s="1"/>
  <c r="P53" i="9"/>
  <c r="Q53" i="9" s="1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2" i="9"/>
  <c r="P31" i="9"/>
  <c r="P30" i="9"/>
  <c r="P29" i="9"/>
  <c r="P28" i="9"/>
  <c r="P27" i="9"/>
  <c r="P25" i="9"/>
  <c r="P24" i="9"/>
  <c r="P22" i="9"/>
  <c r="P20" i="9"/>
  <c r="P19" i="9"/>
  <c r="P18" i="9"/>
  <c r="P17" i="9"/>
  <c r="P16" i="9"/>
  <c r="P15" i="9"/>
  <c r="P14" i="9"/>
  <c r="P13" i="9"/>
  <c r="P11" i="9"/>
  <c r="P10" i="9"/>
  <c r="P9" i="9"/>
  <c r="P8" i="9"/>
  <c r="P7" i="9"/>
  <c r="P5" i="9"/>
  <c r="P4" i="9"/>
  <c r="P3" i="9"/>
  <c r="K56" i="21"/>
  <c r="I56" i="21"/>
  <c r="G56" i="21"/>
  <c r="E56" i="21"/>
  <c r="C56" i="21"/>
  <c r="G55" i="21"/>
  <c r="E55" i="21"/>
  <c r="G54" i="21"/>
  <c r="E54" i="21"/>
  <c r="C54" i="21"/>
  <c r="G4" i="21"/>
  <c r="E4" i="21"/>
  <c r="C4" i="21"/>
  <c r="G53" i="21"/>
  <c r="E53" i="21"/>
  <c r="C53" i="21"/>
  <c r="G52" i="21"/>
  <c r="E52" i="21"/>
  <c r="C52" i="21"/>
  <c r="G51" i="21"/>
  <c r="E51" i="21"/>
  <c r="C51" i="21"/>
  <c r="G50" i="21"/>
  <c r="E50" i="21"/>
  <c r="C50" i="21"/>
  <c r="G49" i="21"/>
  <c r="E49" i="21"/>
  <c r="C49" i="21"/>
  <c r="G48" i="21"/>
  <c r="E48" i="21"/>
  <c r="C48" i="21"/>
  <c r="G47" i="21"/>
  <c r="E47" i="21"/>
  <c r="C47" i="21"/>
  <c r="G46" i="21"/>
  <c r="E46" i="21"/>
  <c r="C46" i="21"/>
  <c r="G45" i="21"/>
  <c r="E45" i="21"/>
  <c r="C45" i="21"/>
  <c r="G44" i="21"/>
  <c r="E44" i="21"/>
  <c r="C44" i="21"/>
  <c r="G43" i="21"/>
  <c r="E43" i="21"/>
  <c r="C43" i="21"/>
  <c r="G42" i="21"/>
  <c r="E42" i="21"/>
  <c r="C42" i="21"/>
  <c r="G41" i="21"/>
  <c r="E41" i="21"/>
  <c r="C41" i="21"/>
  <c r="G40" i="21"/>
  <c r="E40" i="21"/>
  <c r="C40" i="21"/>
  <c r="G39" i="21"/>
  <c r="E39" i="21"/>
  <c r="C39" i="21"/>
  <c r="G38" i="21"/>
  <c r="E38" i="21"/>
  <c r="C38" i="21"/>
  <c r="G37" i="21"/>
  <c r="E37" i="21"/>
  <c r="C37" i="21"/>
  <c r="G5" i="21"/>
  <c r="E5" i="21"/>
  <c r="C5" i="21"/>
  <c r="G36" i="21"/>
  <c r="E36" i="21"/>
  <c r="C36" i="21"/>
  <c r="G35" i="21"/>
  <c r="E35" i="21"/>
  <c r="C35" i="21"/>
  <c r="G34" i="21"/>
  <c r="E34" i="21"/>
  <c r="C34" i="21"/>
  <c r="G78" i="21"/>
  <c r="E78" i="21"/>
  <c r="C78" i="21"/>
  <c r="G32" i="21"/>
  <c r="E32" i="21"/>
  <c r="C32" i="21"/>
  <c r="G29" i="21"/>
  <c r="E29" i="21"/>
  <c r="C29" i="21"/>
  <c r="G28" i="21"/>
  <c r="E28" i="21"/>
  <c r="C28" i="21"/>
  <c r="G6" i="21"/>
  <c r="E6" i="21"/>
  <c r="C6" i="21"/>
  <c r="G66" i="21"/>
  <c r="E66" i="21"/>
  <c r="C66" i="21"/>
  <c r="G27" i="21"/>
  <c r="E27" i="21"/>
  <c r="C27" i="21"/>
  <c r="G26" i="21"/>
  <c r="E26" i="21"/>
  <c r="C26" i="21"/>
  <c r="G25" i="21"/>
  <c r="E25" i="21"/>
  <c r="C25" i="21"/>
  <c r="G62" i="21"/>
  <c r="E62" i="21"/>
  <c r="C62" i="21"/>
  <c r="G61" i="21"/>
  <c r="E61" i="21"/>
  <c r="C61" i="21"/>
  <c r="G60" i="21"/>
  <c r="E60" i="21"/>
  <c r="C60" i="21"/>
  <c r="G58" i="21"/>
  <c r="E58" i="21"/>
  <c r="C58" i="21"/>
  <c r="G33" i="21"/>
  <c r="E33" i="21"/>
  <c r="C33" i="21"/>
  <c r="G31" i="21"/>
  <c r="E31" i="21"/>
  <c r="C31" i="21"/>
  <c r="G18" i="21"/>
  <c r="E18" i="21"/>
  <c r="C18" i="21"/>
  <c r="G17" i="21"/>
  <c r="E17" i="21"/>
  <c r="C17" i="21"/>
  <c r="G16" i="21"/>
  <c r="E16" i="21"/>
  <c r="C16" i="21"/>
  <c r="G15" i="21"/>
  <c r="E15" i="21"/>
  <c r="C15" i="21"/>
  <c r="G14" i="21"/>
  <c r="E14" i="21"/>
  <c r="C14" i="21"/>
  <c r="G13" i="21"/>
  <c r="E13" i="21"/>
  <c r="C13" i="21"/>
  <c r="G12" i="21"/>
  <c r="E12" i="21"/>
  <c r="C12" i="21"/>
  <c r="G11" i="21"/>
  <c r="E11" i="21"/>
  <c r="C11" i="21"/>
  <c r="G10" i="21"/>
  <c r="E10" i="21"/>
  <c r="C10" i="21"/>
  <c r="G9" i="21"/>
  <c r="E9" i="21"/>
  <c r="C9" i="21"/>
  <c r="G8" i="21"/>
  <c r="E8" i="21"/>
  <c r="C8" i="21"/>
  <c r="G69" i="21"/>
  <c r="E69" i="21"/>
  <c r="C69" i="21"/>
  <c r="G90" i="21"/>
  <c r="E90" i="21"/>
  <c r="C90" i="21"/>
  <c r="G83" i="21"/>
  <c r="E83" i="21"/>
  <c r="C83" i="21"/>
  <c r="G57" i="21"/>
  <c r="E57" i="21"/>
  <c r="C57" i="21"/>
  <c r="G59" i="21"/>
  <c r="E59" i="21"/>
  <c r="C59" i="21"/>
  <c r="G68" i="21"/>
  <c r="E68" i="21"/>
  <c r="C68" i="21"/>
  <c r="G72" i="21"/>
  <c r="E72" i="21"/>
  <c r="C72" i="21"/>
  <c r="G85" i="21"/>
  <c r="E85" i="21"/>
  <c r="C85" i="21"/>
  <c r="G98" i="21"/>
  <c r="E98" i="21"/>
  <c r="C98" i="21"/>
  <c r="G84" i="21"/>
  <c r="E84" i="21"/>
  <c r="C84" i="21"/>
  <c r="G7" i="21"/>
  <c r="E7" i="21"/>
  <c r="C7" i="21"/>
  <c r="G91" i="21"/>
  <c r="E91" i="21"/>
  <c r="C91" i="21"/>
  <c r="G100" i="21"/>
  <c r="E100" i="21"/>
  <c r="C100" i="21"/>
  <c r="G73" i="21"/>
  <c r="E73" i="21"/>
  <c r="C73" i="21"/>
  <c r="G79" i="21"/>
  <c r="E79" i="21"/>
  <c r="C79" i="21"/>
  <c r="G71" i="21"/>
  <c r="E71" i="21"/>
  <c r="C71" i="21"/>
  <c r="G99" i="21"/>
  <c r="E99" i="21"/>
  <c r="C99" i="21"/>
  <c r="G63" i="21"/>
  <c r="E63" i="21"/>
  <c r="C63" i="21"/>
  <c r="G22" i="21"/>
  <c r="E22" i="21"/>
  <c r="C22" i="21"/>
  <c r="G93" i="21"/>
  <c r="E93" i="21"/>
  <c r="C93" i="21"/>
  <c r="G19" i="21"/>
  <c r="E19" i="21"/>
  <c r="C19" i="21"/>
  <c r="G67" i="21"/>
  <c r="E67" i="21"/>
  <c r="C67" i="21"/>
  <c r="G65" i="21"/>
  <c r="E65" i="21"/>
  <c r="C65" i="21"/>
  <c r="G64" i="21"/>
  <c r="E64" i="21"/>
  <c r="C64" i="21"/>
  <c r="G88" i="21"/>
  <c r="E88" i="21"/>
  <c r="C88" i="21"/>
  <c r="G76" i="21"/>
  <c r="E76" i="21"/>
  <c r="C76" i="21"/>
  <c r="G82" i="21"/>
  <c r="E82" i="21"/>
  <c r="C82" i="21"/>
  <c r="G75" i="21"/>
  <c r="E75" i="21"/>
  <c r="C75" i="21"/>
  <c r="G86" i="21"/>
  <c r="E86" i="21"/>
  <c r="C86" i="21"/>
  <c r="G20" i="21"/>
  <c r="E20" i="21"/>
  <c r="C20" i="21"/>
  <c r="G70" i="21"/>
  <c r="E70" i="21"/>
  <c r="C70" i="21"/>
  <c r="G94" i="21"/>
  <c r="E94" i="21"/>
  <c r="C94" i="21"/>
  <c r="G77" i="21"/>
  <c r="E77" i="21"/>
  <c r="C77" i="21"/>
  <c r="G24" i="21"/>
  <c r="E24" i="21"/>
  <c r="C24" i="21"/>
  <c r="G97" i="21"/>
  <c r="E97" i="21"/>
  <c r="C97" i="21"/>
  <c r="G101" i="21"/>
  <c r="E101" i="21"/>
  <c r="C101" i="21"/>
  <c r="G92" i="21"/>
  <c r="E92" i="21"/>
  <c r="C92" i="21"/>
  <c r="G21" i="21"/>
  <c r="E21" i="21"/>
  <c r="C21" i="21"/>
  <c r="G96" i="21"/>
  <c r="E96" i="21"/>
  <c r="C96" i="21"/>
  <c r="G80" i="21"/>
  <c r="E80" i="21"/>
  <c r="C80" i="21"/>
  <c r="G95" i="21"/>
  <c r="E95" i="21"/>
  <c r="C95" i="21"/>
  <c r="G23" i="21"/>
  <c r="E23" i="21"/>
  <c r="C23" i="21"/>
  <c r="G74" i="21"/>
  <c r="E74" i="21"/>
  <c r="C74" i="21"/>
  <c r="G81" i="21"/>
  <c r="E81" i="21"/>
  <c r="C81" i="21"/>
  <c r="G89" i="21"/>
  <c r="E89" i="21"/>
  <c r="C89" i="21"/>
  <c r="G87" i="21"/>
  <c r="E87" i="21"/>
  <c r="C87" i="21"/>
  <c r="G103" i="21"/>
  <c r="E103" i="21"/>
  <c r="C103" i="21"/>
  <c r="G30" i="21"/>
  <c r="E30" i="21"/>
  <c r="C30" i="21"/>
  <c r="G102" i="21"/>
  <c r="E102" i="21"/>
  <c r="AH99" i="2"/>
  <c r="I99" i="2" s="1"/>
  <c r="AH98" i="2"/>
  <c r="I98" i="2" s="1"/>
  <c r="AH97" i="2"/>
  <c r="I97" i="2" s="1"/>
  <c r="AH96" i="2"/>
  <c r="I96" i="2" s="1"/>
  <c r="AH95" i="2"/>
  <c r="I95" i="2" s="1"/>
  <c r="AH94" i="2"/>
  <c r="I94" i="2" s="1"/>
  <c r="AH93" i="2"/>
  <c r="I93" i="2" s="1"/>
  <c r="AH92" i="2"/>
  <c r="I92" i="2" s="1"/>
  <c r="AH91" i="2"/>
  <c r="I91" i="2" s="1"/>
  <c r="AH90" i="2"/>
  <c r="I90" i="2" s="1"/>
  <c r="AH89" i="2"/>
  <c r="I89" i="2" s="1"/>
  <c r="AH88" i="2"/>
  <c r="I88" i="2" s="1"/>
  <c r="AH87" i="2"/>
  <c r="I87" i="2" s="1"/>
  <c r="AH86" i="2"/>
  <c r="I86" i="2" s="1"/>
  <c r="AH85" i="2"/>
  <c r="I85" i="2" s="1"/>
  <c r="AH84" i="2"/>
  <c r="I84" i="2" s="1"/>
  <c r="AH83" i="2"/>
  <c r="I83" i="2" s="1"/>
  <c r="AH82" i="2"/>
  <c r="I82" i="2" s="1"/>
  <c r="AH81" i="2"/>
  <c r="I81" i="2" s="1"/>
  <c r="AH80" i="2"/>
  <c r="I80" i="2" s="1"/>
  <c r="AH79" i="2"/>
  <c r="I79" i="2" s="1"/>
  <c r="AH78" i="2"/>
  <c r="I78" i="2" s="1"/>
  <c r="AH77" i="2"/>
  <c r="I77" i="2" s="1"/>
  <c r="AH76" i="2"/>
  <c r="I76" i="2" s="1"/>
  <c r="AH75" i="2"/>
  <c r="I75" i="2" s="1"/>
  <c r="AH74" i="2"/>
  <c r="I74" i="2" s="1"/>
  <c r="AH73" i="2"/>
  <c r="I73" i="2" s="1"/>
  <c r="AH72" i="2"/>
  <c r="I72" i="2" s="1"/>
  <c r="AH71" i="2"/>
  <c r="I71" i="2" s="1"/>
  <c r="AH70" i="2"/>
  <c r="I70" i="2" s="1"/>
  <c r="AH69" i="2"/>
  <c r="I69" i="2" s="1"/>
  <c r="AH68" i="2"/>
  <c r="I68" i="2" s="1"/>
  <c r="AH67" i="2"/>
  <c r="I67" i="2" s="1"/>
  <c r="AH66" i="2"/>
  <c r="I66" i="2" s="1"/>
  <c r="AH65" i="2"/>
  <c r="I65" i="2" s="1"/>
  <c r="AH64" i="2"/>
  <c r="I64" i="2" s="1"/>
  <c r="AH63" i="2"/>
  <c r="I63" i="2" s="1"/>
  <c r="AH62" i="2"/>
  <c r="I62" i="2" s="1"/>
  <c r="AH61" i="2"/>
  <c r="I61" i="2" s="1"/>
  <c r="AH60" i="2"/>
  <c r="I60" i="2" s="1"/>
  <c r="AH59" i="2"/>
  <c r="I59" i="2" s="1"/>
  <c r="AH58" i="2"/>
  <c r="I58" i="2" s="1"/>
  <c r="AH57" i="2"/>
  <c r="I57" i="2" s="1"/>
  <c r="AH56" i="2"/>
  <c r="I56" i="2" s="1"/>
  <c r="AH55" i="2"/>
  <c r="I55" i="2" s="1"/>
  <c r="AH54" i="2"/>
  <c r="I54" i="2" s="1"/>
  <c r="AH53" i="2"/>
  <c r="I53" i="2" s="1"/>
  <c r="AH52" i="2"/>
  <c r="I52" i="2" s="1"/>
  <c r="AH51" i="2"/>
  <c r="I51" i="2" s="1"/>
  <c r="AH50" i="2"/>
  <c r="I50" i="2" s="1"/>
  <c r="AH49" i="2"/>
  <c r="I49" i="2" s="1"/>
  <c r="AH48" i="2"/>
  <c r="I48" i="2" s="1"/>
  <c r="AH47" i="2"/>
  <c r="I47" i="2" s="1"/>
  <c r="AH46" i="2"/>
  <c r="I46" i="2" s="1"/>
  <c r="AH45" i="2"/>
  <c r="I45" i="2" s="1"/>
  <c r="AH44" i="2"/>
  <c r="I44" i="2" s="1"/>
  <c r="AH43" i="2"/>
  <c r="I43" i="2" s="1"/>
  <c r="AH42" i="2"/>
  <c r="I42" i="2" s="1"/>
  <c r="AH41" i="2"/>
  <c r="I41" i="2" s="1"/>
  <c r="AH40" i="2"/>
  <c r="I40" i="2" s="1"/>
  <c r="AH39" i="2"/>
  <c r="I39" i="2" s="1"/>
  <c r="AH38" i="2"/>
  <c r="I38" i="2" s="1"/>
  <c r="AH37" i="2"/>
  <c r="I37" i="2" s="1"/>
  <c r="AH36" i="2"/>
  <c r="I36" i="2" s="1"/>
  <c r="AH35" i="2"/>
  <c r="I35" i="2" s="1"/>
  <c r="AH34" i="2"/>
  <c r="I34" i="2" s="1"/>
  <c r="AH33" i="2"/>
  <c r="I33" i="2" s="1"/>
  <c r="AH32" i="2"/>
  <c r="I32" i="2" s="1"/>
  <c r="AH31" i="2"/>
  <c r="I31" i="2" s="1"/>
  <c r="AH30" i="2"/>
  <c r="I30" i="2" s="1"/>
  <c r="AH29" i="2"/>
  <c r="I29" i="2" s="1"/>
  <c r="AH28" i="2"/>
  <c r="I28" i="2" s="1"/>
  <c r="AH27" i="2"/>
  <c r="I27" i="2" s="1"/>
  <c r="AH26" i="2"/>
  <c r="I26" i="2" s="1"/>
  <c r="AH25" i="2"/>
  <c r="I25" i="2" s="1"/>
  <c r="AH24" i="2"/>
  <c r="I24" i="2" s="1"/>
  <c r="AH23" i="2"/>
  <c r="I23" i="2" s="1"/>
  <c r="AH22" i="2"/>
  <c r="I22" i="2" s="1"/>
  <c r="AH21" i="2"/>
  <c r="I21" i="2" s="1"/>
  <c r="AH20" i="2"/>
  <c r="I20" i="2" s="1"/>
  <c r="AH19" i="2"/>
  <c r="I19" i="2" s="1"/>
  <c r="AH18" i="2"/>
  <c r="I18" i="2" s="1"/>
  <c r="AH17" i="2"/>
  <c r="I17" i="2" s="1"/>
  <c r="AH16" i="2"/>
  <c r="I16" i="2" s="1"/>
  <c r="AH15" i="2"/>
  <c r="I15" i="2" s="1"/>
  <c r="AH14" i="2"/>
  <c r="I14" i="2" s="1"/>
  <c r="AH13" i="2"/>
  <c r="I13" i="2" s="1"/>
  <c r="AH12" i="2"/>
  <c r="I12" i="2" s="1"/>
  <c r="AH11" i="2"/>
  <c r="I11" i="2" s="1"/>
  <c r="AH10" i="2"/>
  <c r="I10" i="2" s="1"/>
  <c r="AH9" i="2"/>
  <c r="I9" i="2" s="1"/>
  <c r="AH8" i="2"/>
  <c r="I8" i="2" s="1"/>
  <c r="AH7" i="2"/>
  <c r="I7" i="2" s="1"/>
  <c r="AH6" i="2"/>
  <c r="I6" i="2" s="1"/>
  <c r="AH5" i="2"/>
  <c r="I5" i="2" s="1"/>
  <c r="AH4" i="2"/>
  <c r="I4" i="2" s="1"/>
  <c r="AH3" i="2"/>
  <c r="I3" i="2" s="1"/>
  <c r="AH2" i="2"/>
  <c r="I2" i="2" s="1"/>
  <c r="Q38" i="9" l="1"/>
  <c r="Q22" i="9"/>
  <c r="Q18" i="9"/>
  <c r="Q19" i="9"/>
  <c r="Q15" i="9"/>
  <c r="Q9" i="9"/>
  <c r="Q8" i="9"/>
  <c r="Q6" i="9"/>
  <c r="Q3" i="9"/>
  <c r="Q5" i="9"/>
  <c r="Q13" i="9"/>
  <c r="Q28" i="9"/>
  <c r="Q32" i="9"/>
  <c r="Q14" i="9"/>
  <c r="Q17" i="9"/>
  <c r="Q16" i="9"/>
  <c r="Q25" i="9"/>
  <c r="Q37" i="9"/>
  <c r="Q39" i="9"/>
  <c r="Q31" i="9"/>
  <c r="Q30" i="9"/>
  <c r="Q29" i="9"/>
  <c r="Q27" i="9"/>
  <c r="Q26" i="9"/>
  <c r="Q24" i="9"/>
  <c r="Q23" i="9"/>
  <c r="Q20" i="9"/>
  <c r="Q12" i="9"/>
  <c r="Q10" i="9"/>
  <c r="Q7" i="9"/>
  <c r="Q4" i="9"/>
  <c r="Q51" i="9"/>
  <c r="Y54" i="20"/>
  <c r="U54" i="20"/>
  <c r="Q54" i="20"/>
  <c r="W54" i="20"/>
  <c r="S54" i="20"/>
  <c r="O54" i="20"/>
  <c r="K54" i="20"/>
  <c r="M54" i="20"/>
  <c r="Q52" i="9"/>
  <c r="K55" i="20" s="1"/>
  <c r="Y55" i="20"/>
  <c r="U55" i="20"/>
  <c r="Q55" i="20"/>
  <c r="M55" i="20"/>
  <c r="S55" i="20"/>
  <c r="O55" i="20"/>
  <c r="W55" i="20"/>
  <c r="Q50" i="9"/>
  <c r="Y53" i="20"/>
  <c r="U53" i="20"/>
  <c r="Q53" i="20"/>
  <c r="M53" i="20"/>
  <c r="W53" i="20"/>
  <c r="S53" i="20"/>
  <c r="O53" i="20"/>
  <c r="K53" i="20"/>
  <c r="Q41" i="9"/>
  <c r="Q43" i="9"/>
  <c r="Q47" i="9"/>
  <c r="Q50" i="20" s="1"/>
  <c r="W50" i="20"/>
  <c r="S50" i="20"/>
  <c r="O50" i="20"/>
  <c r="K50" i="20"/>
  <c r="Y50" i="20"/>
  <c r="U50" i="20"/>
  <c r="M50" i="20"/>
  <c r="Q49" i="9"/>
  <c r="Q40" i="9"/>
  <c r="Q42" i="9"/>
  <c r="Q44" i="9"/>
  <c r="Q46" i="9"/>
  <c r="W49" i="20"/>
  <c r="S49" i="20"/>
  <c r="O49" i="20"/>
  <c r="K49" i="20"/>
  <c r="Y49" i="20"/>
  <c r="U49" i="20"/>
  <c r="Q49" i="20"/>
  <c r="M49" i="20"/>
  <c r="Q48" i="9"/>
  <c r="Q45" i="9"/>
  <c r="Q11" i="9"/>
  <c r="B26" i="11"/>
  <c r="J9" i="26" s="1"/>
  <c r="G9" i="26" s="1"/>
  <c r="B27" i="11"/>
  <c r="J20" i="26" s="1"/>
  <c r="G20" i="26" s="1"/>
  <c r="B25" i="11"/>
  <c r="J28" i="26" s="1"/>
  <c r="G28" i="26" s="1"/>
  <c r="A107" i="8"/>
  <c r="A106" i="8"/>
  <c r="A105" i="8"/>
  <c r="A104" i="8"/>
  <c r="A103" i="8"/>
  <c r="A102" i="8"/>
  <c r="A101" i="8"/>
  <c r="A100" i="8"/>
  <c r="A99" i="8"/>
  <c r="A98" i="8"/>
  <c r="A97" i="8"/>
  <c r="A107" i="7"/>
  <c r="A106" i="7"/>
  <c r="A105" i="7"/>
  <c r="A104" i="7"/>
  <c r="A103" i="7"/>
  <c r="A102" i="7"/>
  <c r="A101" i="7"/>
  <c r="A100" i="7"/>
  <c r="A99" i="7"/>
  <c r="A98" i="7"/>
  <c r="A97" i="7"/>
  <c r="A107" i="6"/>
  <c r="A106" i="6"/>
  <c r="A105" i="6"/>
  <c r="A104" i="6"/>
  <c r="A103" i="6"/>
  <c r="A102" i="6"/>
  <c r="A101" i="6"/>
  <c r="A100" i="6"/>
  <c r="A99" i="6"/>
  <c r="A98" i="6"/>
  <c r="A97" i="6"/>
  <c r="A107" i="5"/>
  <c r="A106" i="5"/>
  <c r="A105" i="5"/>
  <c r="A104" i="5"/>
  <c r="A103" i="5"/>
  <c r="A102" i="5"/>
  <c r="A101" i="5"/>
  <c r="A100" i="5"/>
  <c r="A99" i="5"/>
  <c r="A98" i="5"/>
  <c r="A97" i="5"/>
  <c r="A107" i="4"/>
  <c r="A106" i="4"/>
  <c r="A105" i="4"/>
  <c r="A104" i="4"/>
  <c r="A103" i="4"/>
  <c r="A102" i="4"/>
  <c r="A101" i="4"/>
  <c r="A100" i="4"/>
  <c r="A99" i="4"/>
  <c r="A98" i="4"/>
  <c r="A97" i="4"/>
  <c r="A99" i="3"/>
  <c r="A98" i="3"/>
  <c r="A97" i="3"/>
  <c r="A96" i="3"/>
  <c r="A95" i="3"/>
  <c r="A94" i="3"/>
  <c r="A93" i="3"/>
  <c r="A92" i="3"/>
  <c r="A91" i="3"/>
  <c r="A90" i="3"/>
  <c r="A89" i="3"/>
  <c r="C102" i="21"/>
  <c r="V4" i="21" l="1"/>
  <c r="U4" i="21"/>
  <c r="V5" i="21"/>
  <c r="U5" i="21"/>
  <c r="V6" i="21"/>
  <c r="U6" i="21"/>
  <c r="V7" i="21"/>
  <c r="U7" i="21"/>
  <c r="V8" i="21"/>
  <c r="U8" i="21"/>
  <c r="V9" i="21"/>
  <c r="U9" i="21"/>
  <c r="V10" i="21"/>
  <c r="U10" i="21"/>
  <c r="V11" i="21"/>
  <c r="U11" i="21"/>
  <c r="V12" i="21"/>
  <c r="U12" i="21"/>
  <c r="V13" i="21"/>
  <c r="U13" i="21"/>
  <c r="V14" i="21"/>
  <c r="U14" i="21"/>
  <c r="V15" i="21"/>
  <c r="U15" i="21"/>
  <c r="V16" i="21"/>
  <c r="U16" i="21"/>
  <c r="V17" i="21"/>
  <c r="U17" i="21"/>
  <c r="V18" i="21"/>
  <c r="U18" i="21"/>
  <c r="V19" i="21"/>
  <c r="U19" i="21"/>
  <c r="V20" i="21"/>
  <c r="U20" i="21"/>
  <c r="V21" i="21"/>
  <c r="U21" i="21"/>
  <c r="V22" i="21"/>
  <c r="U22" i="21"/>
  <c r="V23" i="21"/>
  <c r="U23" i="21"/>
  <c r="V24" i="21"/>
  <c r="U24" i="21"/>
  <c r="V25" i="21"/>
  <c r="U25" i="21"/>
  <c r="V26" i="21"/>
  <c r="U26" i="21"/>
  <c r="V27" i="21"/>
  <c r="U27" i="21"/>
  <c r="V28" i="21"/>
  <c r="U28" i="21"/>
  <c r="V29" i="21"/>
  <c r="U29" i="21"/>
  <c r="V30" i="21"/>
  <c r="U30" i="21"/>
  <c r="V31" i="21"/>
  <c r="U31" i="21"/>
  <c r="V32" i="21"/>
  <c r="U32" i="21"/>
  <c r="V33" i="21"/>
  <c r="U33" i="21"/>
  <c r="V34" i="21"/>
  <c r="U34" i="21"/>
  <c r="V35" i="21"/>
  <c r="U35" i="21"/>
  <c r="V36" i="21"/>
  <c r="U36" i="21"/>
  <c r="V37" i="21"/>
  <c r="U37" i="21"/>
  <c r="V38" i="21"/>
  <c r="U38" i="21"/>
  <c r="V39" i="21"/>
  <c r="U39" i="21"/>
  <c r="V40" i="21"/>
  <c r="U40" i="21"/>
  <c r="V41" i="21"/>
  <c r="U41" i="21"/>
  <c r="V42" i="21"/>
  <c r="U42" i="21"/>
  <c r="V43" i="21"/>
  <c r="U43" i="21"/>
  <c r="V44" i="21"/>
  <c r="U44" i="21"/>
  <c r="V45" i="21"/>
  <c r="U45" i="21"/>
  <c r="V46" i="21"/>
  <c r="U46" i="21"/>
  <c r="V47" i="21"/>
  <c r="U47" i="21"/>
  <c r="V48" i="21"/>
  <c r="U48" i="21"/>
  <c r="V49" i="21"/>
  <c r="U49" i="21"/>
  <c r="V50" i="21"/>
  <c r="U50" i="21"/>
  <c r="V51" i="21"/>
  <c r="U51" i="21"/>
  <c r="V52" i="21"/>
  <c r="U52" i="21"/>
  <c r="V53" i="21"/>
  <c r="U53" i="21"/>
  <c r="V54" i="21"/>
  <c r="U54" i="21"/>
  <c r="V56" i="21"/>
  <c r="U56" i="21"/>
  <c r="V57" i="21"/>
  <c r="U57" i="21"/>
  <c r="V58" i="21"/>
  <c r="U58" i="21"/>
  <c r="V59" i="21"/>
  <c r="U59" i="21"/>
  <c r="V60" i="21"/>
  <c r="U60" i="21"/>
  <c r="V61" i="21"/>
  <c r="U61" i="21"/>
  <c r="V62" i="21"/>
  <c r="U62" i="21"/>
  <c r="V63" i="21"/>
  <c r="U63" i="21"/>
  <c r="V64" i="21"/>
  <c r="U64" i="21"/>
  <c r="V65" i="21"/>
  <c r="U65" i="21"/>
  <c r="V66" i="21"/>
  <c r="U66" i="21"/>
  <c r="V67" i="21"/>
  <c r="U67" i="21"/>
  <c r="V68" i="21"/>
  <c r="U68" i="21"/>
  <c r="V69" i="21"/>
  <c r="U69" i="21"/>
  <c r="V70" i="21"/>
  <c r="U70" i="21"/>
  <c r="V71" i="21"/>
  <c r="U71" i="21"/>
  <c r="V72" i="21"/>
  <c r="U72" i="21"/>
  <c r="V73" i="21"/>
  <c r="U73" i="21"/>
  <c r="V74" i="21"/>
  <c r="U74" i="21"/>
  <c r="V75" i="21"/>
  <c r="U75" i="21"/>
  <c r="V76" i="21"/>
  <c r="U76" i="21"/>
  <c r="V77" i="21"/>
  <c r="U77" i="21"/>
  <c r="V78" i="21"/>
  <c r="U78" i="21"/>
  <c r="V79" i="21"/>
  <c r="U79" i="21"/>
  <c r="V80" i="21"/>
  <c r="U80" i="21"/>
  <c r="V81" i="21"/>
  <c r="U81" i="21"/>
  <c r="V82" i="21"/>
  <c r="O5" i="21" s="1"/>
  <c r="U82" i="21"/>
  <c r="M5" i="21" s="1"/>
  <c r="V83" i="21"/>
  <c r="U83" i="21"/>
  <c r="V84" i="21"/>
  <c r="U84" i="21"/>
  <c r="V85" i="21"/>
  <c r="U85" i="21"/>
  <c r="V86" i="21"/>
  <c r="U86" i="21"/>
  <c r="V87" i="21"/>
  <c r="U87" i="21"/>
  <c r="V88" i="21"/>
  <c r="U88" i="21"/>
  <c r="V89" i="21"/>
  <c r="U89" i="21"/>
  <c r="V90" i="21"/>
  <c r="U90" i="21"/>
  <c r="V91" i="21"/>
  <c r="U91" i="21"/>
  <c r="V92" i="21"/>
  <c r="U92" i="21"/>
  <c r="V93" i="21"/>
  <c r="U93" i="21"/>
  <c r="V94" i="21"/>
  <c r="U94" i="21"/>
  <c r="V95" i="21"/>
  <c r="U95" i="21"/>
  <c r="V96" i="21"/>
  <c r="U96" i="21"/>
  <c r="V97" i="21"/>
  <c r="U97" i="21"/>
  <c r="V98" i="21"/>
  <c r="U98" i="21"/>
  <c r="V99" i="21"/>
  <c r="U99" i="21"/>
  <c r="V100" i="21"/>
  <c r="U100" i="21"/>
  <c r="V101" i="21"/>
  <c r="O54" i="21" s="1"/>
  <c r="U101" i="21"/>
  <c r="M54" i="21" s="1"/>
  <c r="V103" i="21"/>
  <c r="O56" i="21" s="1"/>
  <c r="U103" i="21"/>
  <c r="M56" i="21" s="1"/>
  <c r="M4" i="21" l="1"/>
  <c r="O4" i="21"/>
  <c r="O83" i="21"/>
  <c r="O72" i="21"/>
  <c r="O85" i="21"/>
  <c r="O84" i="21"/>
  <c r="O7" i="21"/>
  <c r="O91" i="21"/>
  <c r="O100" i="21"/>
  <c r="O73" i="21"/>
  <c r="O79" i="21"/>
  <c r="O71" i="21"/>
  <c r="O99" i="21"/>
  <c r="O63" i="21"/>
  <c r="M83" i="21"/>
  <c r="M72" i="21"/>
  <c r="M85" i="21"/>
  <c r="M84" i="21"/>
  <c r="M7" i="21"/>
  <c r="M91" i="21"/>
  <c r="M100" i="21"/>
  <c r="M73" i="21"/>
  <c r="M79" i="21"/>
  <c r="M71" i="21"/>
  <c r="M99" i="21"/>
  <c r="M63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78" i="21"/>
  <c r="O32" i="21"/>
  <c r="O29" i="21"/>
  <c r="O28" i="21"/>
  <c r="O6" i="21"/>
  <c r="O66" i="21"/>
  <c r="O27" i="21"/>
  <c r="O26" i="21"/>
  <c r="O25" i="21"/>
  <c r="O62" i="21"/>
  <c r="O61" i="21"/>
  <c r="O60" i="21"/>
  <c r="O58" i="21"/>
  <c r="O33" i="21"/>
  <c r="O31" i="21"/>
  <c r="O18" i="21"/>
  <c r="O17" i="21"/>
  <c r="O16" i="21"/>
  <c r="O15" i="21"/>
  <c r="O14" i="21"/>
  <c r="O13" i="21"/>
  <c r="O12" i="21"/>
  <c r="O11" i="21"/>
  <c r="O10" i="21"/>
  <c r="O9" i="21"/>
  <c r="O8" i="21"/>
  <c r="O69" i="21"/>
  <c r="O90" i="21"/>
  <c r="M53" i="21"/>
  <c r="M52" i="21"/>
  <c r="M51" i="21"/>
  <c r="M50" i="21"/>
  <c r="M49" i="21"/>
  <c r="M48" i="21"/>
  <c r="M47" i="21"/>
  <c r="M46" i="21"/>
  <c r="M45" i="21"/>
  <c r="M44" i="21"/>
  <c r="M43" i="21"/>
  <c r="M42" i="21"/>
  <c r="M41" i="21"/>
  <c r="M40" i="21"/>
  <c r="M39" i="21"/>
  <c r="M38" i="21"/>
  <c r="M37" i="21"/>
  <c r="M36" i="21"/>
  <c r="M35" i="21"/>
  <c r="M34" i="21"/>
  <c r="M78" i="21"/>
  <c r="M32" i="21"/>
  <c r="M29" i="21"/>
  <c r="M28" i="21"/>
  <c r="M6" i="21"/>
  <c r="M66" i="21"/>
  <c r="M27" i="21"/>
  <c r="M26" i="21"/>
  <c r="M25" i="21"/>
  <c r="M62" i="21"/>
  <c r="M61" i="21"/>
  <c r="M60" i="21"/>
  <c r="M58" i="21"/>
  <c r="M33" i="21"/>
  <c r="M31" i="21"/>
  <c r="M18" i="21"/>
  <c r="M17" i="21"/>
  <c r="M16" i="21"/>
  <c r="M15" i="21"/>
  <c r="M14" i="21"/>
  <c r="M13" i="21"/>
  <c r="M12" i="21"/>
  <c r="M11" i="21"/>
  <c r="M10" i="21"/>
  <c r="M9" i="21"/>
  <c r="M8" i="21"/>
  <c r="M69" i="21"/>
  <c r="M90" i="21"/>
  <c r="M93" i="21"/>
  <c r="O93" i="21"/>
  <c r="O70" i="21"/>
  <c r="M70" i="21"/>
  <c r="R56" i="21"/>
  <c r="O88" i="21"/>
  <c r="O76" i="21"/>
  <c r="M88" i="21"/>
  <c r="M76" i="21"/>
  <c r="M94" i="21"/>
  <c r="O94" i="21"/>
  <c r="M101" i="21"/>
  <c r="O101" i="21"/>
  <c r="M24" i="21"/>
  <c r="O24" i="21"/>
  <c r="M82" i="21"/>
  <c r="O82" i="21"/>
  <c r="M20" i="21"/>
  <c r="O20" i="21"/>
  <c r="M97" i="21"/>
  <c r="O97" i="21"/>
  <c r="M92" i="21"/>
  <c r="O92" i="21"/>
  <c r="M80" i="21"/>
  <c r="O80" i="21"/>
  <c r="M23" i="21"/>
  <c r="O23" i="21"/>
  <c r="M74" i="21"/>
  <c r="O74" i="21"/>
  <c r="M89" i="21"/>
  <c r="O89" i="21"/>
  <c r="M30" i="21"/>
  <c r="O30" i="21"/>
  <c r="AA56" i="21" l="1"/>
  <c r="B56" i="21"/>
  <c r="AF5" i="20"/>
  <c r="AF4" i="20"/>
  <c r="I3" i="20"/>
  <c r="G3" i="20"/>
  <c r="E3" i="20"/>
  <c r="C3" i="20"/>
  <c r="Y3" i="20"/>
  <c r="AF10" i="20" s="1"/>
  <c r="W3" i="20"/>
  <c r="AF9" i="20" s="1"/>
  <c r="U3" i="20"/>
  <c r="AF8" i="20" s="1"/>
  <c r="AB24" i="20"/>
  <c r="AB23" i="20"/>
  <c r="AB22" i="20"/>
  <c r="AB21" i="20"/>
  <c r="AB20" i="20"/>
  <c r="AB19" i="20"/>
  <c r="AB18" i="20"/>
  <c r="AB17" i="20"/>
  <c r="AB16" i="20"/>
  <c r="AB15" i="20"/>
  <c r="AB14" i="20"/>
  <c r="AB13" i="20"/>
  <c r="AB12" i="20"/>
  <c r="AB11" i="20"/>
  <c r="AB10" i="20"/>
  <c r="AB9" i="20"/>
  <c r="AB8" i="20"/>
  <c r="AB7" i="20"/>
  <c r="AB6" i="20"/>
  <c r="AB5" i="20"/>
  <c r="AB4" i="20"/>
  <c r="AB3" i="20"/>
  <c r="Y4" i="20"/>
  <c r="W4" i="20"/>
  <c r="U4" i="20"/>
  <c r="A99" i="9"/>
  <c r="A98" i="9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 i="19"/>
  <c r="E100" i="19" s="1"/>
  <c r="D99" i="19"/>
  <c r="E99" i="19" s="1"/>
  <c r="D98" i="19"/>
  <c r="D97" i="19"/>
  <c r="E97" i="19" s="1"/>
  <c r="D96" i="19"/>
  <c r="E96" i="19" s="1"/>
  <c r="D95" i="19"/>
  <c r="E95" i="19" s="1"/>
  <c r="D94" i="19"/>
  <c r="E94" i="19" s="1"/>
  <c r="D93" i="19"/>
  <c r="E93" i="19" s="1"/>
  <c r="D92" i="19"/>
  <c r="E92" i="19" s="1"/>
  <c r="D91" i="19"/>
  <c r="E91" i="19" s="1"/>
  <c r="D90" i="19"/>
  <c r="D89" i="19"/>
  <c r="E89" i="19" s="1"/>
  <c r="D88" i="19"/>
  <c r="E88" i="19" s="1"/>
  <c r="D87" i="19"/>
  <c r="E87" i="19" s="1"/>
  <c r="D86" i="19"/>
  <c r="D85" i="19"/>
  <c r="E85" i="19" s="1"/>
  <c r="D84" i="19"/>
  <c r="E84" i="19" s="1"/>
  <c r="D83" i="19"/>
  <c r="E83" i="19" s="1"/>
  <c r="D82" i="19"/>
  <c r="E82" i="19" s="1"/>
  <c r="D81" i="19"/>
  <c r="E81" i="19" s="1"/>
  <c r="D80" i="19"/>
  <c r="E80" i="19" s="1"/>
  <c r="D79" i="19"/>
  <c r="E79" i="19" s="1"/>
  <c r="D78" i="19"/>
  <c r="D77" i="19"/>
  <c r="E77" i="19" s="1"/>
  <c r="D76" i="19"/>
  <c r="E76" i="19" s="1"/>
  <c r="D75" i="19"/>
  <c r="E75" i="19" s="1"/>
  <c r="D74" i="19"/>
  <c r="E74" i="19" s="1"/>
  <c r="D73" i="19"/>
  <c r="E73" i="19" s="1"/>
  <c r="D72" i="19"/>
  <c r="E72" i="19" s="1"/>
  <c r="D71" i="19"/>
  <c r="E71" i="19" s="1"/>
  <c r="D70" i="19"/>
  <c r="E70" i="19" s="1"/>
  <c r="D69" i="19"/>
  <c r="E69" i="19" s="1"/>
  <c r="D68" i="19"/>
  <c r="E68" i="19" s="1"/>
  <c r="D67" i="19"/>
  <c r="E67" i="19" s="1"/>
  <c r="D66" i="19"/>
  <c r="E66" i="19" s="1"/>
  <c r="D65" i="19"/>
  <c r="E65" i="19" s="1"/>
  <c r="D64" i="19"/>
  <c r="E64" i="19" s="1"/>
  <c r="D63" i="19"/>
  <c r="E63" i="19" s="1"/>
  <c r="D62" i="19"/>
  <c r="D61" i="19"/>
  <c r="E61" i="19" s="1"/>
  <c r="D60" i="19"/>
  <c r="E60" i="19" s="1"/>
  <c r="D59" i="19"/>
  <c r="E59" i="19" s="1"/>
  <c r="D58" i="19"/>
  <c r="E58" i="19" s="1"/>
  <c r="D57" i="19"/>
  <c r="E57" i="19" s="1"/>
  <c r="D56" i="19"/>
  <c r="E56" i="19" s="1"/>
  <c r="D55" i="19"/>
  <c r="E55" i="19" s="1"/>
  <c r="D54" i="19"/>
  <c r="D53" i="19"/>
  <c r="E53" i="19" s="1"/>
  <c r="D52" i="19"/>
  <c r="E52" i="19" s="1"/>
  <c r="D51" i="19"/>
  <c r="E51" i="19" s="1"/>
  <c r="D50" i="19"/>
  <c r="E50" i="19" s="1"/>
  <c r="D49" i="19"/>
  <c r="E49" i="19" s="1"/>
  <c r="D48" i="19"/>
  <c r="E48" i="19" s="1"/>
  <c r="D47" i="19"/>
  <c r="E47" i="19" s="1"/>
  <c r="D46" i="19"/>
  <c r="D45" i="19"/>
  <c r="E45" i="19" s="1"/>
  <c r="D44" i="19"/>
  <c r="E44" i="19" s="1"/>
  <c r="D43" i="19"/>
  <c r="E43" i="19" s="1"/>
  <c r="D42" i="19"/>
  <c r="E42" i="19" s="1"/>
  <c r="D41" i="19"/>
  <c r="E41" i="19" s="1"/>
  <c r="D40" i="19"/>
  <c r="E40" i="19" s="1"/>
  <c r="D39" i="19"/>
  <c r="E39" i="19" s="1"/>
  <c r="D38" i="19"/>
  <c r="E38" i="19" s="1"/>
  <c r="D37" i="19"/>
  <c r="E37" i="19" s="1"/>
  <c r="D36" i="19"/>
  <c r="E36" i="19" s="1"/>
  <c r="D35" i="19"/>
  <c r="E35" i="19" s="1"/>
  <c r="D34" i="19"/>
  <c r="E34" i="19" s="1"/>
  <c r="D33" i="19"/>
  <c r="E33" i="19" s="1"/>
  <c r="D32" i="19"/>
  <c r="E32" i="19" s="1"/>
  <c r="D31" i="19"/>
  <c r="E31" i="19" s="1"/>
  <c r="D30" i="19"/>
  <c r="E30" i="19" s="1"/>
  <c r="D29" i="19"/>
  <c r="E29" i="19" s="1"/>
  <c r="D28" i="19"/>
  <c r="E28" i="19" s="1"/>
  <c r="D27" i="19"/>
  <c r="E27" i="19" s="1"/>
  <c r="D26" i="19"/>
  <c r="E26" i="19" s="1"/>
  <c r="D25" i="19"/>
  <c r="E25" i="19" s="1"/>
  <c r="D24" i="19"/>
  <c r="E24" i="19" s="1"/>
  <c r="D23" i="19"/>
  <c r="E23" i="19" s="1"/>
  <c r="D22" i="19"/>
  <c r="E22" i="19" s="1"/>
  <c r="D21" i="19"/>
  <c r="E21" i="19" s="1"/>
  <c r="D20" i="19"/>
  <c r="E20" i="19" s="1"/>
  <c r="D19" i="19"/>
  <c r="E19" i="19" s="1"/>
  <c r="D18" i="19"/>
  <c r="E18" i="19" s="1"/>
  <c r="D17" i="19"/>
  <c r="E17" i="19" s="1"/>
  <c r="D16" i="19"/>
  <c r="E16" i="19" s="1"/>
  <c r="D15" i="19"/>
  <c r="E15" i="19" s="1"/>
  <c r="D14" i="19"/>
  <c r="E14" i="19" s="1"/>
  <c r="D13" i="19"/>
  <c r="E13" i="19" s="1"/>
  <c r="D12" i="19"/>
  <c r="E12" i="19" s="1"/>
  <c r="D11" i="19"/>
  <c r="E11" i="19" s="1"/>
  <c r="D10" i="19"/>
  <c r="E10" i="19" s="1"/>
  <c r="D9" i="19"/>
  <c r="E9" i="19" s="1"/>
  <c r="D8" i="19"/>
  <c r="E8" i="19" s="1"/>
  <c r="D7" i="19"/>
  <c r="E7" i="19" s="1"/>
  <c r="D6" i="19"/>
  <c r="E6" i="19" s="1"/>
  <c r="D5" i="19"/>
  <c r="E5" i="19" s="1"/>
  <c r="D4" i="19"/>
  <c r="E4" i="19" s="1"/>
  <c r="D3" i="19"/>
  <c r="E3" i="19" s="1"/>
  <c r="D2" i="19"/>
  <c r="E2" i="19" s="1"/>
  <c r="B99" i="19"/>
  <c r="E98" i="19"/>
  <c r="E90" i="19"/>
  <c r="E86" i="19"/>
  <c r="E78" i="19"/>
  <c r="E62" i="19"/>
  <c r="E54" i="19"/>
  <c r="E46" i="19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I87" i="10"/>
  <c r="I86" i="10"/>
  <c r="I85" i="10"/>
  <c r="I84" i="10"/>
  <c r="I83" i="10"/>
  <c r="I82" i="10"/>
  <c r="I81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K28" i="10"/>
  <c r="I28" i="10"/>
  <c r="G28" i="10"/>
  <c r="E28" i="10"/>
  <c r="A55" i="10"/>
  <c r="X41" i="20" l="1"/>
  <c r="R41" i="20"/>
  <c r="Y41" i="20"/>
  <c r="U41" i="20"/>
  <c r="Q41" i="20"/>
  <c r="K41" i="20"/>
  <c r="P41" i="20"/>
  <c r="V41" i="20"/>
  <c r="L41" i="20"/>
  <c r="W41" i="20"/>
  <c r="S41" i="20"/>
  <c r="O41" i="20"/>
  <c r="T41" i="20"/>
  <c r="N41" i="20"/>
  <c r="M41" i="20"/>
  <c r="W35" i="20"/>
  <c r="S35" i="20"/>
  <c r="O35" i="20"/>
  <c r="X35" i="20"/>
  <c r="T35" i="20"/>
  <c r="P35" i="20"/>
  <c r="L35" i="20"/>
  <c r="Y35" i="20"/>
  <c r="U35" i="20"/>
  <c r="Q35" i="20"/>
  <c r="K35" i="20"/>
  <c r="V35" i="20"/>
  <c r="R35" i="20"/>
  <c r="N35" i="20"/>
  <c r="M35" i="20"/>
  <c r="X25" i="20"/>
  <c r="T25" i="20"/>
  <c r="P25" i="20"/>
  <c r="L25" i="20"/>
  <c r="W25" i="20"/>
  <c r="S25" i="20"/>
  <c r="O25" i="20"/>
  <c r="K25" i="20"/>
  <c r="X21" i="20"/>
  <c r="T21" i="20"/>
  <c r="P21" i="20"/>
  <c r="K21" i="20"/>
  <c r="W21" i="20"/>
  <c r="S21" i="20"/>
  <c r="O21" i="20"/>
  <c r="M21" i="20"/>
  <c r="Y22" i="20"/>
  <c r="U22" i="20"/>
  <c r="Q22" i="20"/>
  <c r="M22" i="20"/>
  <c r="X22" i="20"/>
  <c r="T22" i="20"/>
  <c r="P22" i="20"/>
  <c r="L22" i="20"/>
  <c r="Y18" i="20"/>
  <c r="U18" i="20"/>
  <c r="Q18" i="20"/>
  <c r="M18" i="20"/>
  <c r="X18" i="20"/>
  <c r="T18" i="20"/>
  <c r="P18" i="20"/>
  <c r="L18" i="20"/>
  <c r="X12" i="20"/>
  <c r="T12" i="20"/>
  <c r="P12" i="20"/>
  <c r="K12" i="20"/>
  <c r="W12" i="20"/>
  <c r="S12" i="20"/>
  <c r="O12" i="20"/>
  <c r="M12" i="20"/>
  <c r="X11" i="20"/>
  <c r="T11" i="20"/>
  <c r="P11" i="20"/>
  <c r="L11" i="20"/>
  <c r="W11" i="20"/>
  <c r="S11" i="20"/>
  <c r="O11" i="20"/>
  <c r="K11" i="20"/>
  <c r="Y9" i="20"/>
  <c r="U9" i="20"/>
  <c r="Q9" i="20"/>
  <c r="L9" i="20"/>
  <c r="V9" i="20"/>
  <c r="R9" i="20"/>
  <c r="N9" i="20"/>
  <c r="M9" i="20"/>
  <c r="V25" i="20"/>
  <c r="R25" i="20"/>
  <c r="N25" i="20"/>
  <c r="Y25" i="20"/>
  <c r="U25" i="20"/>
  <c r="Q25" i="20"/>
  <c r="M25" i="20"/>
  <c r="V21" i="20"/>
  <c r="R21" i="20"/>
  <c r="N21" i="20"/>
  <c r="Y21" i="20"/>
  <c r="U21" i="20"/>
  <c r="Q21" i="20"/>
  <c r="L21" i="20"/>
  <c r="W22" i="20"/>
  <c r="S22" i="20"/>
  <c r="O22" i="20"/>
  <c r="K22" i="20"/>
  <c r="V22" i="20"/>
  <c r="R22" i="20"/>
  <c r="N22" i="20"/>
  <c r="W18" i="20"/>
  <c r="S18" i="20"/>
  <c r="O18" i="20"/>
  <c r="K18" i="20"/>
  <c r="V18" i="20"/>
  <c r="R18" i="20"/>
  <c r="N18" i="20"/>
  <c r="V12" i="20"/>
  <c r="R12" i="20"/>
  <c r="N12" i="20"/>
  <c r="Y12" i="20"/>
  <c r="U12" i="20"/>
  <c r="Q12" i="20"/>
  <c r="L12" i="20"/>
  <c r="V11" i="20"/>
  <c r="R11" i="20"/>
  <c r="N11" i="20"/>
  <c r="Y11" i="20"/>
  <c r="U11" i="20"/>
  <c r="Q11" i="20"/>
  <c r="M11" i="20"/>
  <c r="W9" i="20"/>
  <c r="S9" i="20"/>
  <c r="O9" i="20"/>
  <c r="X9" i="20"/>
  <c r="T9" i="20"/>
  <c r="P9" i="20"/>
  <c r="K9" i="20"/>
  <c r="V37" i="20"/>
  <c r="R37" i="20"/>
  <c r="N37" i="20"/>
  <c r="Y37" i="20"/>
  <c r="U37" i="20"/>
  <c r="Q37" i="20"/>
  <c r="L37" i="20"/>
  <c r="V38" i="20"/>
  <c r="R38" i="20"/>
  <c r="N38" i="20"/>
  <c r="Y38" i="20"/>
  <c r="U38" i="20"/>
  <c r="Q38" i="20"/>
  <c r="X37" i="20"/>
  <c r="T37" i="20"/>
  <c r="P37" i="20"/>
  <c r="K37" i="20"/>
  <c r="W37" i="20"/>
  <c r="S37" i="20"/>
  <c r="O37" i="20"/>
  <c r="X38" i="20"/>
  <c r="T38" i="20"/>
  <c r="P38" i="20"/>
  <c r="L38" i="20"/>
  <c r="W38" i="20"/>
  <c r="S38" i="20"/>
  <c r="O38" i="20"/>
  <c r="K38" i="20"/>
  <c r="M37" i="20"/>
  <c r="X36" i="20"/>
  <c r="P36" i="20"/>
  <c r="W36" i="20"/>
  <c r="O36" i="20"/>
  <c r="W39" i="20"/>
  <c r="O39" i="20"/>
  <c r="T39" i="20"/>
  <c r="L39" i="20"/>
  <c r="R36" i="20"/>
  <c r="Y36" i="20"/>
  <c r="Q36" i="20"/>
  <c r="Y39" i="20"/>
  <c r="Q39" i="20"/>
  <c r="V39" i="20"/>
  <c r="N39" i="20"/>
  <c r="X24" i="20"/>
  <c r="T24" i="20"/>
  <c r="P24" i="20"/>
  <c r="L24" i="20"/>
  <c r="W24" i="20"/>
  <c r="S24" i="20"/>
  <c r="O24" i="20"/>
  <c r="K24" i="20"/>
  <c r="T36" i="20"/>
  <c r="L36" i="20"/>
  <c r="S36" i="20"/>
  <c r="K36" i="20"/>
  <c r="S39" i="20"/>
  <c r="X39" i="20"/>
  <c r="P39" i="20"/>
  <c r="V36" i="20"/>
  <c r="N36" i="20"/>
  <c r="U36" i="20"/>
  <c r="M36" i="20"/>
  <c r="U39" i="20"/>
  <c r="K39" i="20"/>
  <c r="R39" i="20"/>
  <c r="V24" i="20"/>
  <c r="R24" i="20"/>
  <c r="N24" i="20"/>
  <c r="Y24" i="20"/>
  <c r="U24" i="20"/>
  <c r="Q24" i="20"/>
  <c r="M24" i="20"/>
  <c r="Y6" i="20"/>
  <c r="U6" i="20"/>
  <c r="Q6" i="20"/>
  <c r="K6" i="20"/>
  <c r="V6" i="20"/>
  <c r="R6" i="20"/>
  <c r="N6" i="20"/>
  <c r="W8" i="20"/>
  <c r="S8" i="20"/>
  <c r="O8" i="20"/>
  <c r="X8" i="20"/>
  <c r="T8" i="20"/>
  <c r="P8" i="20"/>
  <c r="K8" i="20"/>
  <c r="X16" i="20"/>
  <c r="T16" i="20"/>
  <c r="P16" i="20"/>
  <c r="K16" i="20"/>
  <c r="W16" i="20"/>
  <c r="S16" i="20"/>
  <c r="O16" i="20"/>
  <c r="V31" i="20"/>
  <c r="R31" i="20"/>
  <c r="N31" i="20"/>
  <c r="Y31" i="20"/>
  <c r="U31" i="20"/>
  <c r="Q31" i="20"/>
  <c r="M31" i="20"/>
  <c r="W17" i="20"/>
  <c r="S17" i="20"/>
  <c r="O17" i="20"/>
  <c r="X17" i="20"/>
  <c r="T17" i="20"/>
  <c r="P17" i="20"/>
  <c r="L17" i="20"/>
  <c r="V44" i="20"/>
  <c r="R44" i="20"/>
  <c r="N44" i="20"/>
  <c r="Y44" i="20"/>
  <c r="U44" i="20"/>
  <c r="Q44" i="20"/>
  <c r="K44" i="20"/>
  <c r="X20" i="20"/>
  <c r="T20" i="20"/>
  <c r="P20" i="20"/>
  <c r="L20" i="20"/>
  <c r="W20" i="20"/>
  <c r="S20" i="20"/>
  <c r="O20" i="20"/>
  <c r="K20" i="20"/>
  <c r="Y19" i="20"/>
  <c r="U19" i="20"/>
  <c r="Q19" i="20"/>
  <c r="K19" i="20"/>
  <c r="V19" i="20"/>
  <c r="R19" i="20"/>
  <c r="N19" i="20"/>
  <c r="X14" i="20"/>
  <c r="T14" i="20"/>
  <c r="P14" i="20"/>
  <c r="L14" i="20"/>
  <c r="W14" i="20"/>
  <c r="S14" i="20"/>
  <c r="O14" i="20"/>
  <c r="Y45" i="20"/>
  <c r="U45" i="20"/>
  <c r="Q45" i="20"/>
  <c r="K45" i="20"/>
  <c r="V45" i="20"/>
  <c r="R45" i="20"/>
  <c r="N45" i="20"/>
  <c r="W28" i="20"/>
  <c r="S28" i="20"/>
  <c r="O28" i="20"/>
  <c r="X28" i="20"/>
  <c r="R28" i="20"/>
  <c r="N28" i="20"/>
  <c r="V28" i="20"/>
  <c r="W46" i="20"/>
  <c r="S46" i="20"/>
  <c r="O46" i="20"/>
  <c r="X46" i="20"/>
  <c r="T46" i="20"/>
  <c r="P46" i="20"/>
  <c r="L46" i="20"/>
  <c r="X40" i="20"/>
  <c r="T40" i="20"/>
  <c r="P40" i="20"/>
  <c r="L40" i="20"/>
  <c r="W40" i="20"/>
  <c r="S40" i="20"/>
  <c r="O40" i="20"/>
  <c r="K40" i="20"/>
  <c r="X42" i="20"/>
  <c r="T42" i="20"/>
  <c r="P42" i="20"/>
  <c r="L42" i="20"/>
  <c r="W42" i="20"/>
  <c r="S42" i="20"/>
  <c r="O42" i="20"/>
  <c r="K42" i="20"/>
  <c r="V43" i="20"/>
  <c r="R43" i="20"/>
  <c r="N43" i="20"/>
  <c r="Y43" i="20"/>
  <c r="U43" i="20"/>
  <c r="Q43" i="20"/>
  <c r="K43" i="20"/>
  <c r="W47" i="20"/>
  <c r="S47" i="20"/>
  <c r="O47" i="20"/>
  <c r="X47" i="20"/>
  <c r="T47" i="20"/>
  <c r="P47" i="20"/>
  <c r="L47" i="20"/>
  <c r="Y34" i="20"/>
  <c r="U34" i="20"/>
  <c r="Q34" i="20"/>
  <c r="K34" i="20"/>
  <c r="V34" i="20"/>
  <c r="R34" i="20"/>
  <c r="N34" i="20"/>
  <c r="V33" i="20"/>
  <c r="R33" i="20"/>
  <c r="N33" i="20"/>
  <c r="Y33" i="20"/>
  <c r="U33" i="20"/>
  <c r="Q33" i="20"/>
  <c r="M33" i="20"/>
  <c r="W32" i="20"/>
  <c r="S32" i="20"/>
  <c r="O32" i="20"/>
  <c r="X32" i="20"/>
  <c r="T32" i="20"/>
  <c r="P32" i="20"/>
  <c r="L32" i="20"/>
  <c r="Y30" i="20"/>
  <c r="U30" i="20"/>
  <c r="Q30" i="20"/>
  <c r="K30" i="20"/>
  <c r="V30" i="20"/>
  <c r="R30" i="20"/>
  <c r="N30" i="20"/>
  <c r="V29" i="20"/>
  <c r="R29" i="20"/>
  <c r="N29" i="20"/>
  <c r="Y29" i="20"/>
  <c r="U29" i="20"/>
  <c r="Q29" i="20"/>
  <c r="L29" i="20"/>
  <c r="X27" i="20"/>
  <c r="T27" i="20"/>
  <c r="P27" i="20"/>
  <c r="L27" i="20"/>
  <c r="W27" i="20"/>
  <c r="S27" i="20"/>
  <c r="O27" i="20"/>
  <c r="K27" i="20"/>
  <c r="X26" i="20"/>
  <c r="T26" i="20"/>
  <c r="P26" i="20"/>
  <c r="K26" i="20"/>
  <c r="W26" i="20"/>
  <c r="S26" i="20"/>
  <c r="O26" i="20"/>
  <c r="V23" i="20"/>
  <c r="R23" i="20"/>
  <c r="N23" i="20"/>
  <c r="Y23" i="20"/>
  <c r="U23" i="20"/>
  <c r="Q23" i="20"/>
  <c r="M23" i="20"/>
  <c r="V15" i="20"/>
  <c r="R15" i="20"/>
  <c r="N15" i="20"/>
  <c r="Y15" i="20"/>
  <c r="U15" i="20"/>
  <c r="Q15" i="20"/>
  <c r="M15" i="20"/>
  <c r="V13" i="20"/>
  <c r="R13" i="20"/>
  <c r="N13" i="20"/>
  <c r="Y13" i="20"/>
  <c r="U13" i="20"/>
  <c r="Q13" i="20"/>
  <c r="M13" i="20"/>
  <c r="V10" i="20"/>
  <c r="R10" i="20"/>
  <c r="N10" i="20"/>
  <c r="Y10" i="20"/>
  <c r="U10" i="20"/>
  <c r="Q10" i="20"/>
  <c r="L10" i="20"/>
  <c r="X7" i="20"/>
  <c r="T7" i="20"/>
  <c r="P7" i="20"/>
  <c r="K7" i="20"/>
  <c r="W7" i="20"/>
  <c r="S7" i="20"/>
  <c r="O7" i="20"/>
  <c r="W6" i="20"/>
  <c r="S6" i="20"/>
  <c r="O6" i="20"/>
  <c r="X6" i="20"/>
  <c r="T6" i="20"/>
  <c r="P6" i="20"/>
  <c r="L6" i="20"/>
  <c r="Y8" i="20"/>
  <c r="U8" i="20"/>
  <c r="Q8" i="20"/>
  <c r="L8" i="20"/>
  <c r="V8" i="20"/>
  <c r="R8" i="20"/>
  <c r="N8" i="20"/>
  <c r="V16" i="20"/>
  <c r="R16" i="20"/>
  <c r="N16" i="20"/>
  <c r="Y16" i="20"/>
  <c r="U16" i="20"/>
  <c r="Q16" i="20"/>
  <c r="L16" i="20"/>
  <c r="X31" i="20"/>
  <c r="T31" i="20"/>
  <c r="P31" i="20"/>
  <c r="L31" i="20"/>
  <c r="W31" i="20"/>
  <c r="S31" i="20"/>
  <c r="O31" i="20"/>
  <c r="K31" i="20"/>
  <c r="Y17" i="20"/>
  <c r="U17" i="20"/>
  <c r="Q17" i="20"/>
  <c r="K17" i="20"/>
  <c r="V17" i="20"/>
  <c r="R17" i="20"/>
  <c r="N17" i="20"/>
  <c r="X44" i="20"/>
  <c r="T44" i="20"/>
  <c r="P44" i="20"/>
  <c r="L44" i="20"/>
  <c r="W44" i="20"/>
  <c r="S44" i="20"/>
  <c r="O44" i="20"/>
  <c r="V20" i="20"/>
  <c r="R20" i="20"/>
  <c r="N20" i="20"/>
  <c r="U20" i="20"/>
  <c r="M20" i="20"/>
  <c r="W19" i="20"/>
  <c r="O19" i="20"/>
  <c r="T19" i="20"/>
  <c r="L19" i="20"/>
  <c r="R14" i="20"/>
  <c r="Y14" i="20"/>
  <c r="Q14" i="20"/>
  <c r="W45" i="20"/>
  <c r="O45" i="20"/>
  <c r="T45" i="20"/>
  <c r="L45" i="20"/>
  <c r="Y28" i="20"/>
  <c r="Q28" i="20"/>
  <c r="T28" i="20"/>
  <c r="L28" i="20"/>
  <c r="U46" i="20"/>
  <c r="K46" i="20"/>
  <c r="R46" i="20"/>
  <c r="R40" i="20"/>
  <c r="Y40" i="20"/>
  <c r="Q40" i="20"/>
  <c r="R42" i="20"/>
  <c r="Y42" i="20"/>
  <c r="Q42" i="20"/>
  <c r="X43" i="20"/>
  <c r="P43" i="20"/>
  <c r="W43" i="20"/>
  <c r="O43" i="20"/>
  <c r="U47" i="20"/>
  <c r="K47" i="20"/>
  <c r="R47" i="20"/>
  <c r="S34" i="20"/>
  <c r="X34" i="20"/>
  <c r="P34" i="20"/>
  <c r="T33" i="20"/>
  <c r="L33" i="20"/>
  <c r="S33" i="20"/>
  <c r="K33" i="20"/>
  <c r="Y32" i="20"/>
  <c r="Q32" i="20"/>
  <c r="V32" i="20"/>
  <c r="N32" i="20"/>
  <c r="W30" i="20"/>
  <c r="O30" i="20"/>
  <c r="T30" i="20"/>
  <c r="L30" i="20"/>
  <c r="X29" i="20"/>
  <c r="P29" i="20"/>
  <c r="W29" i="20"/>
  <c r="O29" i="20"/>
  <c r="V27" i="20"/>
  <c r="N27" i="20"/>
  <c r="U27" i="20"/>
  <c r="M27" i="20"/>
  <c r="V26" i="20"/>
  <c r="N26" i="20"/>
  <c r="U26" i="20"/>
  <c r="L26" i="20"/>
  <c r="X23" i="20"/>
  <c r="P23" i="20"/>
  <c r="W23" i="20"/>
  <c r="O23" i="20"/>
  <c r="T15" i="20"/>
  <c r="L15" i="20"/>
  <c r="S15" i="20"/>
  <c r="K15" i="20"/>
  <c r="X13" i="20"/>
  <c r="P13" i="20"/>
  <c r="W13" i="20"/>
  <c r="O13" i="20"/>
  <c r="T10" i="20"/>
  <c r="K10" i="20"/>
  <c r="S10" i="20"/>
  <c r="R7" i="20"/>
  <c r="Y7" i="20"/>
  <c r="Y20" i="20"/>
  <c r="Q20" i="20"/>
  <c r="S19" i="20"/>
  <c r="X19" i="20"/>
  <c r="P19" i="20"/>
  <c r="V14" i="20"/>
  <c r="N14" i="20"/>
  <c r="U14" i="20"/>
  <c r="K14" i="20"/>
  <c r="S45" i="20"/>
  <c r="X45" i="20"/>
  <c r="P45" i="20"/>
  <c r="U28" i="20"/>
  <c r="K28" i="20"/>
  <c r="P28" i="20"/>
  <c r="Y46" i="20"/>
  <c r="Q46" i="20"/>
  <c r="V46" i="20"/>
  <c r="N46" i="20"/>
  <c r="V40" i="20"/>
  <c r="N40" i="20"/>
  <c r="U40" i="20"/>
  <c r="V42" i="20"/>
  <c r="N42" i="20"/>
  <c r="U42" i="20"/>
  <c r="T43" i="20"/>
  <c r="L43" i="20"/>
  <c r="S43" i="20"/>
  <c r="Y47" i="20"/>
  <c r="Q47" i="20"/>
  <c r="V47" i="20"/>
  <c r="N47" i="20"/>
  <c r="W34" i="20"/>
  <c r="O34" i="20"/>
  <c r="T34" i="20"/>
  <c r="L34" i="20"/>
  <c r="X33" i="20"/>
  <c r="P33" i="20"/>
  <c r="W33" i="20"/>
  <c r="O33" i="20"/>
  <c r="U32" i="20"/>
  <c r="K32" i="20"/>
  <c r="R32" i="20"/>
  <c r="S30" i="20"/>
  <c r="X30" i="20"/>
  <c r="P30" i="20"/>
  <c r="T29" i="20"/>
  <c r="K29" i="20"/>
  <c r="S29" i="20"/>
  <c r="R27" i="20"/>
  <c r="Y27" i="20"/>
  <c r="Q27" i="20"/>
  <c r="R26" i="20"/>
  <c r="Y26" i="20"/>
  <c r="Q26" i="20"/>
  <c r="T23" i="20"/>
  <c r="L23" i="20"/>
  <c r="S23" i="20"/>
  <c r="K23" i="20"/>
  <c r="X15" i="20"/>
  <c r="P15" i="20"/>
  <c r="W15" i="20"/>
  <c r="O15" i="20"/>
  <c r="T13" i="20"/>
  <c r="L13" i="20"/>
  <c r="S13" i="20"/>
  <c r="K13" i="20"/>
  <c r="X10" i="20"/>
  <c r="P10" i="20"/>
  <c r="W10" i="20"/>
  <c r="O10" i="20"/>
  <c r="V7" i="20"/>
  <c r="N7" i="20"/>
  <c r="U7" i="20"/>
  <c r="L7" i="20"/>
  <c r="Q7" i="20"/>
  <c r="M14" i="20"/>
  <c r="M26" i="20"/>
  <c r="M19" i="20"/>
  <c r="M34" i="20"/>
  <c r="M6" i="20"/>
  <c r="M29" i="20"/>
  <c r="M28" i="20"/>
  <c r="M8" i="20"/>
  <c r="M47" i="20"/>
  <c r="M46" i="20"/>
  <c r="M30" i="20"/>
  <c r="M7" i="20"/>
  <c r="M16" i="20"/>
  <c r="M45" i="20"/>
  <c r="M10" i="20"/>
  <c r="M32" i="20"/>
  <c r="M17" i="20"/>
  <c r="Y52" i="20"/>
  <c r="Q52" i="20"/>
  <c r="W52" i="20"/>
  <c r="O52" i="20"/>
  <c r="Y51" i="20"/>
  <c r="Q51" i="20"/>
  <c r="W51" i="20"/>
  <c r="O51" i="20"/>
  <c r="S48" i="20"/>
  <c r="Y48" i="20"/>
  <c r="O48" i="20"/>
  <c r="K48" i="20"/>
  <c r="U52" i="20"/>
  <c r="M52" i="20"/>
  <c r="S52" i="20"/>
  <c r="K52" i="20"/>
  <c r="U51" i="20"/>
  <c r="K51" i="20"/>
  <c r="S51" i="20"/>
  <c r="W48" i="20"/>
  <c r="U48" i="20"/>
  <c r="Q48" i="20"/>
  <c r="A135" i="9"/>
  <c r="A118" i="9"/>
  <c r="A115" i="9"/>
  <c r="A2" i="9"/>
  <c r="A106" i="9"/>
  <c r="A107" i="9"/>
  <c r="A112" i="9"/>
  <c r="A113" i="9"/>
  <c r="A116" i="9"/>
  <c r="A122" i="9"/>
  <c r="A123" i="9"/>
  <c r="A124" i="9"/>
  <c r="A125" i="9"/>
  <c r="A126" i="9"/>
  <c r="A127" i="9"/>
  <c r="A128" i="9"/>
  <c r="A130" i="9"/>
  <c r="A132" i="9"/>
  <c r="A133" i="9"/>
  <c r="A134" i="9"/>
  <c r="A136" i="9"/>
  <c r="K31" i="9"/>
  <c r="A35" i="9"/>
  <c r="K35" i="9" s="1"/>
  <c r="A36" i="9"/>
  <c r="M39" i="20" s="1"/>
  <c r="A37" i="9"/>
  <c r="M40" i="20" s="1"/>
  <c r="A38" i="9"/>
  <c r="A39" i="9"/>
  <c r="M42" i="20" s="1"/>
  <c r="A40" i="9"/>
  <c r="M43" i="20" s="1"/>
  <c r="A41" i="9"/>
  <c r="M44" i="20" s="1"/>
  <c r="A42" i="9"/>
  <c r="A43" i="9"/>
  <c r="A44" i="9"/>
  <c r="A45" i="9"/>
  <c r="A46" i="9"/>
  <c r="A47" i="9"/>
  <c r="A121" i="9" s="1"/>
  <c r="A48" i="9"/>
  <c r="A49" i="9"/>
  <c r="A119" i="9" s="1"/>
  <c r="A50" i="9"/>
  <c r="A131" i="9" s="1"/>
  <c r="A51" i="9"/>
  <c r="A114" i="9" s="1"/>
  <c r="A52" i="9"/>
  <c r="A110" i="9" s="1"/>
  <c r="A53" i="9"/>
  <c r="A155" i="9" s="1"/>
  <c r="A54" i="9"/>
  <c r="A156" i="9" s="1"/>
  <c r="A55" i="9"/>
  <c r="A157" i="9" s="1"/>
  <c r="A56" i="9"/>
  <c r="A158" i="9" s="1"/>
  <c r="A57" i="9"/>
  <c r="A159" i="9" s="1"/>
  <c r="A58" i="9"/>
  <c r="A160" i="9" s="1"/>
  <c r="A59" i="9"/>
  <c r="A161" i="9" s="1"/>
  <c r="A60" i="9"/>
  <c r="A162" i="9" s="1"/>
  <c r="A61" i="9"/>
  <c r="A163" i="9" s="1"/>
  <c r="J2" i="9"/>
  <c r="J3" i="9"/>
  <c r="F3" i="2" s="1"/>
  <c r="F7" i="2"/>
  <c r="F9" i="2"/>
  <c r="F11" i="2"/>
  <c r="F13" i="2"/>
  <c r="C132" i="9"/>
  <c r="F33" i="2"/>
  <c r="C137" i="9"/>
  <c r="F36" i="2"/>
  <c r="F37" i="2"/>
  <c r="F39" i="2"/>
  <c r="F40" i="2"/>
  <c r="F41" i="2"/>
  <c r="F42" i="2"/>
  <c r="F44" i="2"/>
  <c r="F46" i="2"/>
  <c r="F47" i="2"/>
  <c r="F48" i="2"/>
  <c r="F49" i="2"/>
  <c r="J53" i="9"/>
  <c r="F53" i="2" s="1"/>
  <c r="J54" i="9"/>
  <c r="J55" i="9"/>
  <c r="J56" i="9"/>
  <c r="J57" i="9"/>
  <c r="F57" i="2" s="1"/>
  <c r="J58" i="9"/>
  <c r="J59" i="9"/>
  <c r="J60" i="9"/>
  <c r="J61" i="9"/>
  <c r="F61" i="2" s="1"/>
  <c r="E50" i="1"/>
  <c r="J89" i="9"/>
  <c r="K99" i="9"/>
  <c r="L99" i="9" s="1"/>
  <c r="G99" i="19" s="1"/>
  <c r="I99" i="19" s="1"/>
  <c r="K98" i="9"/>
  <c r="L98" i="9" s="1"/>
  <c r="G98" i="19" s="1"/>
  <c r="I98" i="19" s="1"/>
  <c r="K97" i="9"/>
  <c r="L97" i="9" s="1"/>
  <c r="G97" i="19" s="1"/>
  <c r="I97" i="19" s="1"/>
  <c r="K96" i="9"/>
  <c r="L96" i="9" s="1"/>
  <c r="G96" i="19" s="1"/>
  <c r="I96" i="19" s="1"/>
  <c r="K95" i="9"/>
  <c r="K94" i="9"/>
  <c r="K93" i="9"/>
  <c r="L93" i="9" s="1"/>
  <c r="G93" i="19" s="1"/>
  <c r="I93" i="19" s="1"/>
  <c r="K92" i="9"/>
  <c r="K91" i="9"/>
  <c r="K90" i="9"/>
  <c r="K89" i="9"/>
  <c r="A88" i="9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13" i="9"/>
  <c r="K9" i="9"/>
  <c r="A29" i="3"/>
  <c r="A37" i="8"/>
  <c r="A37" i="7"/>
  <c r="A35" i="7"/>
  <c r="A36" i="7"/>
  <c r="A34" i="6"/>
  <c r="A35" i="6"/>
  <c r="A36" i="6"/>
  <c r="A37" i="6"/>
  <c r="A37" i="5"/>
  <c r="A37" i="4"/>
  <c r="X2" i="9"/>
  <c r="X3" i="9"/>
  <c r="X4" i="9"/>
  <c r="R97" i="9" s="1"/>
  <c r="E53" i="1"/>
  <c r="E54" i="1"/>
  <c r="E55" i="1"/>
  <c r="E56" i="1"/>
  <c r="E57" i="1"/>
  <c r="E51" i="1"/>
  <c r="E52" i="1"/>
  <c r="L108" i="8" a="1"/>
  <c r="L108" i="8" s="1"/>
  <c r="K108" i="8" a="1"/>
  <c r="K108" i="8" s="1"/>
  <c r="J108" i="8" a="1"/>
  <c r="J108" i="8"/>
  <c r="I108" i="8" a="1"/>
  <c r="I108" i="8" s="1"/>
  <c r="L107" i="8" a="1"/>
  <c r="L107" i="8"/>
  <c r="K107" i="8" a="1"/>
  <c r="K107" i="8" s="1"/>
  <c r="J107" i="8" a="1"/>
  <c r="J107" i="8" s="1"/>
  <c r="I107" i="8" a="1"/>
  <c r="I107" i="8" s="1"/>
  <c r="L106" i="8" a="1"/>
  <c r="L106" i="8" s="1"/>
  <c r="K106" i="8" a="1"/>
  <c r="K106" i="8" s="1"/>
  <c r="J106" i="8" a="1"/>
  <c r="J106" i="8"/>
  <c r="I106" i="8" a="1"/>
  <c r="I106" i="8" s="1"/>
  <c r="L105" i="8" a="1"/>
  <c r="L105" i="8"/>
  <c r="K105" i="8" a="1"/>
  <c r="K105" i="8" s="1"/>
  <c r="J105" i="8" a="1"/>
  <c r="J105" i="8" s="1"/>
  <c r="I105" i="8" a="1"/>
  <c r="I105" i="8" s="1"/>
  <c r="L104" i="8" a="1"/>
  <c r="L104" i="8" s="1"/>
  <c r="K104" i="8" a="1"/>
  <c r="K104" i="8" s="1"/>
  <c r="J104" i="8" a="1"/>
  <c r="J104" i="8"/>
  <c r="I104" i="8" a="1"/>
  <c r="I104" i="8" s="1"/>
  <c r="L103" i="8" a="1"/>
  <c r="L103" i="8"/>
  <c r="K103" i="8" a="1"/>
  <c r="K103" i="8" s="1"/>
  <c r="J103" i="8" a="1"/>
  <c r="J103" i="8" s="1"/>
  <c r="I103" i="8" a="1"/>
  <c r="I103" i="8" s="1"/>
  <c r="L102" i="8" a="1"/>
  <c r="L102" i="8" s="1"/>
  <c r="K102" i="8" a="1"/>
  <c r="K102" i="8" s="1"/>
  <c r="J102" i="8" a="1"/>
  <c r="J102" i="8"/>
  <c r="I102" i="8" a="1"/>
  <c r="I102" i="8" s="1"/>
  <c r="L101" i="8" a="1"/>
  <c r="L101" i="8"/>
  <c r="K101" i="8" a="1"/>
  <c r="K101" i="8" s="1"/>
  <c r="J101" i="8" a="1"/>
  <c r="J101" i="8" s="1"/>
  <c r="I101" i="8" a="1"/>
  <c r="I101" i="8" s="1"/>
  <c r="L100" i="8" a="1"/>
  <c r="L100" i="8" s="1"/>
  <c r="K100" i="8" a="1"/>
  <c r="K100" i="8" s="1"/>
  <c r="J100" i="8" a="1"/>
  <c r="J100" i="8"/>
  <c r="I100" i="8" a="1"/>
  <c r="I100" i="8" s="1"/>
  <c r="L99" i="8" a="1"/>
  <c r="L99" i="8"/>
  <c r="K99" i="8" a="1"/>
  <c r="K99" i="8" s="1"/>
  <c r="J99" i="8" a="1"/>
  <c r="J99" i="8" s="1"/>
  <c r="I99" i="8" a="1"/>
  <c r="I99" i="8" s="1"/>
  <c r="L98" i="8" a="1"/>
  <c r="L98" i="8" s="1"/>
  <c r="K98" i="8" a="1"/>
  <c r="K98" i="8" s="1"/>
  <c r="J98" i="8" a="1"/>
  <c r="J98" i="8"/>
  <c r="I98" i="8" a="1"/>
  <c r="I98" i="8" s="1"/>
  <c r="L97" i="8" a="1"/>
  <c r="L97" i="8"/>
  <c r="K97" i="8" a="1"/>
  <c r="K97" i="8" s="1"/>
  <c r="J97" i="8" a="1"/>
  <c r="J97" i="8" s="1"/>
  <c r="I97" i="8" a="1"/>
  <c r="I97" i="8" s="1"/>
  <c r="L96" i="8" a="1"/>
  <c r="L96" i="8" s="1"/>
  <c r="K96" i="8" a="1"/>
  <c r="K96" i="8" s="1"/>
  <c r="J96" i="8" a="1"/>
  <c r="J96" i="8"/>
  <c r="I96" i="8" a="1"/>
  <c r="I96" i="8" s="1"/>
  <c r="L95" i="8" a="1"/>
  <c r="L95" i="8"/>
  <c r="K95" i="8" a="1"/>
  <c r="K95" i="8" s="1"/>
  <c r="J95" i="8" a="1"/>
  <c r="J95" i="8" s="1"/>
  <c r="I95" i="8" a="1"/>
  <c r="I95" i="8" s="1"/>
  <c r="L94" i="8" a="1"/>
  <c r="L94" i="8" s="1"/>
  <c r="K94" i="8" a="1"/>
  <c r="K94" i="8" s="1"/>
  <c r="J94" i="8" a="1"/>
  <c r="J94" i="8"/>
  <c r="I94" i="8" a="1"/>
  <c r="I94" i="8" s="1"/>
  <c r="L93" i="8" a="1"/>
  <c r="L93" i="8"/>
  <c r="K93" i="8" a="1"/>
  <c r="K93" i="8" s="1"/>
  <c r="J93" i="8" a="1"/>
  <c r="J93" i="8" s="1"/>
  <c r="I93" i="8" a="1"/>
  <c r="I93" i="8" s="1"/>
  <c r="L92" i="8" a="1"/>
  <c r="L92" i="8" s="1"/>
  <c r="K92" i="8" a="1"/>
  <c r="K92" i="8" s="1"/>
  <c r="J92" i="8" a="1"/>
  <c r="J92" i="8"/>
  <c r="I92" i="8" a="1"/>
  <c r="I92" i="8" s="1"/>
  <c r="L91" i="8" a="1"/>
  <c r="L91" i="8"/>
  <c r="K91" i="8" a="1"/>
  <c r="K91" i="8" s="1"/>
  <c r="J91" i="8" a="1"/>
  <c r="J91" i="8" s="1"/>
  <c r="I91" i="8" a="1"/>
  <c r="I91" i="8" s="1"/>
  <c r="L90" i="8" a="1"/>
  <c r="L90" i="8" s="1"/>
  <c r="K90" i="8" a="1"/>
  <c r="K90" i="8" s="1"/>
  <c r="J90" i="8" a="1"/>
  <c r="J90" i="8"/>
  <c r="I90" i="8" a="1"/>
  <c r="I90" i="8" s="1"/>
  <c r="L89" i="8" a="1"/>
  <c r="L89" i="8"/>
  <c r="K89" i="8" a="1"/>
  <c r="K89" i="8" s="1"/>
  <c r="J89" i="8" a="1"/>
  <c r="J89" i="8" s="1"/>
  <c r="I89" i="8" a="1"/>
  <c r="I89" i="8" s="1"/>
  <c r="L88" i="8" a="1"/>
  <c r="L88" i="8" s="1"/>
  <c r="K88" i="8" a="1"/>
  <c r="K88" i="8" s="1"/>
  <c r="J88" i="8" a="1"/>
  <c r="J88" i="8"/>
  <c r="I88" i="8" a="1"/>
  <c r="I88" i="8" s="1"/>
  <c r="L87" i="8" a="1"/>
  <c r="L87" i="8"/>
  <c r="K87" i="8" a="1"/>
  <c r="K87" i="8" s="1"/>
  <c r="J87" i="8" a="1"/>
  <c r="J87" i="8" s="1"/>
  <c r="I87" i="8" a="1"/>
  <c r="I87" i="8" s="1"/>
  <c r="L86" i="8" a="1"/>
  <c r="L86" i="8" s="1"/>
  <c r="K86" i="8" a="1"/>
  <c r="K86" i="8" s="1"/>
  <c r="J86" i="8" a="1"/>
  <c r="J86" i="8"/>
  <c r="I86" i="8" a="1"/>
  <c r="I86" i="8" s="1"/>
  <c r="L85" i="8" a="1"/>
  <c r="L85" i="8"/>
  <c r="K85" i="8" a="1"/>
  <c r="K85" i="8" s="1"/>
  <c r="J85" i="8" a="1"/>
  <c r="J85" i="8" s="1"/>
  <c r="I85" i="8" a="1"/>
  <c r="I85" i="8" s="1"/>
  <c r="L84" i="8" a="1"/>
  <c r="L84" i="8" s="1"/>
  <c r="K84" i="8" a="1"/>
  <c r="K84" i="8" s="1"/>
  <c r="J84" i="8" a="1"/>
  <c r="J84" i="8"/>
  <c r="I84" i="8" a="1"/>
  <c r="I84" i="8" s="1"/>
  <c r="L83" i="8" a="1"/>
  <c r="L83" i="8"/>
  <c r="K83" i="8" a="1"/>
  <c r="K83" i="8" s="1"/>
  <c r="J83" i="8" a="1"/>
  <c r="J83" i="8" s="1"/>
  <c r="I83" i="8" a="1"/>
  <c r="I83" i="8" s="1"/>
  <c r="L82" i="8" a="1"/>
  <c r="L82" i="8" s="1"/>
  <c r="K82" i="8" a="1"/>
  <c r="K82" i="8" s="1"/>
  <c r="J82" i="8" a="1"/>
  <c r="J82" i="8"/>
  <c r="I82" i="8" a="1"/>
  <c r="I82" i="8" s="1"/>
  <c r="L81" i="8" a="1"/>
  <c r="L81" i="8"/>
  <c r="K81" i="8" a="1"/>
  <c r="K81" i="8" s="1"/>
  <c r="J81" i="8" a="1"/>
  <c r="J81" i="8" s="1"/>
  <c r="I81" i="8" a="1"/>
  <c r="I81" i="8" s="1"/>
  <c r="L80" i="8" a="1"/>
  <c r="L80" i="8" s="1"/>
  <c r="K80" i="8" a="1"/>
  <c r="K80" i="8" s="1"/>
  <c r="J80" i="8" a="1"/>
  <c r="J80" i="8"/>
  <c r="I80" i="8" a="1"/>
  <c r="I80" i="8" s="1"/>
  <c r="L79" i="8" a="1"/>
  <c r="L79" i="8"/>
  <c r="K79" i="8" a="1"/>
  <c r="K79" i="8" s="1"/>
  <c r="J79" i="8" a="1"/>
  <c r="J79" i="8" s="1"/>
  <c r="I79" i="8" a="1"/>
  <c r="I79" i="8" s="1"/>
  <c r="L78" i="8" a="1"/>
  <c r="L78" i="8" s="1"/>
  <c r="K78" i="8" a="1"/>
  <c r="K78" i="8" s="1"/>
  <c r="J78" i="8" a="1"/>
  <c r="J78" i="8"/>
  <c r="I78" i="8" a="1"/>
  <c r="I78" i="8" s="1"/>
  <c r="L77" i="8" a="1"/>
  <c r="L77" i="8"/>
  <c r="K77" i="8" a="1"/>
  <c r="K77" i="8" s="1"/>
  <c r="J77" i="8" a="1"/>
  <c r="J77" i="8" s="1"/>
  <c r="I77" i="8" a="1"/>
  <c r="I77" i="8" s="1"/>
  <c r="L76" i="8" a="1"/>
  <c r="L76" i="8" s="1"/>
  <c r="K76" i="8" a="1"/>
  <c r="K76" i="8" s="1"/>
  <c r="J76" i="8" a="1"/>
  <c r="J76" i="8"/>
  <c r="I76" i="8" a="1"/>
  <c r="I76" i="8" s="1"/>
  <c r="L75" i="8" a="1"/>
  <c r="L75" i="8"/>
  <c r="K75" i="8" a="1"/>
  <c r="K75" i="8" s="1"/>
  <c r="J75" i="8" a="1"/>
  <c r="J75" i="8" s="1"/>
  <c r="I75" i="8" a="1"/>
  <c r="I75" i="8" s="1"/>
  <c r="L74" i="8" a="1"/>
  <c r="L74" i="8" s="1"/>
  <c r="K74" i="8" a="1"/>
  <c r="K74" i="8" s="1"/>
  <c r="J74" i="8" a="1"/>
  <c r="J74" i="8"/>
  <c r="I74" i="8" a="1"/>
  <c r="I74" i="8" s="1"/>
  <c r="L73" i="8" a="1"/>
  <c r="L73" i="8"/>
  <c r="K73" i="8" a="1"/>
  <c r="K73" i="8" s="1"/>
  <c r="J73" i="8" a="1"/>
  <c r="J73" i="8" s="1"/>
  <c r="I73" i="8" a="1"/>
  <c r="I73" i="8" s="1"/>
  <c r="L72" i="8" a="1"/>
  <c r="L72" i="8"/>
  <c r="K72" i="8" a="1"/>
  <c r="K72" i="8" s="1"/>
  <c r="J72" i="8" a="1"/>
  <c r="J72" i="8"/>
  <c r="I72" i="8" a="1"/>
  <c r="I72" i="8" s="1"/>
  <c r="L71" i="8" a="1"/>
  <c r="L71" i="8"/>
  <c r="K71" i="8" a="1"/>
  <c r="K71" i="8" s="1"/>
  <c r="J71" i="8" a="1"/>
  <c r="J71" i="8" s="1"/>
  <c r="I71" i="8" a="1"/>
  <c r="I71" i="8" s="1"/>
  <c r="L70" i="8" a="1"/>
  <c r="L70" i="8"/>
  <c r="K70" i="8" a="1"/>
  <c r="K70" i="8" s="1"/>
  <c r="J70" i="8" a="1"/>
  <c r="J70" i="8"/>
  <c r="I70" i="8" a="1"/>
  <c r="I70" i="8" s="1"/>
  <c r="L69" i="8" a="1"/>
  <c r="L69" i="8"/>
  <c r="K69" i="8" a="1"/>
  <c r="K69" i="8" s="1"/>
  <c r="J69" i="8" a="1"/>
  <c r="J69" i="8" s="1"/>
  <c r="I69" i="8" a="1"/>
  <c r="I69" i="8" s="1"/>
  <c r="L68" i="8" a="1"/>
  <c r="L68" i="8" s="1"/>
  <c r="K68" i="8" a="1"/>
  <c r="K68" i="8" s="1"/>
  <c r="J68" i="8" a="1"/>
  <c r="J68" i="8"/>
  <c r="I68" i="8" a="1"/>
  <c r="I68" i="8" s="1"/>
  <c r="L67" i="8" a="1"/>
  <c r="L67" i="8"/>
  <c r="K67" i="8" a="1"/>
  <c r="K67" i="8" s="1"/>
  <c r="J67" i="8" a="1"/>
  <c r="J67" i="8" s="1"/>
  <c r="I67" i="8" a="1"/>
  <c r="I67" i="8" s="1"/>
  <c r="L66" i="8" a="1"/>
  <c r="L66" i="8" s="1"/>
  <c r="K66" i="8" a="1"/>
  <c r="K66" i="8" s="1"/>
  <c r="J66" i="8" a="1"/>
  <c r="J66" i="8"/>
  <c r="I66" i="8" a="1"/>
  <c r="I66" i="8" s="1"/>
  <c r="L65" i="8" a="1"/>
  <c r="L65" i="8"/>
  <c r="K65" i="8" a="1"/>
  <c r="K65" i="8" s="1"/>
  <c r="J65" i="8" a="1"/>
  <c r="J65" i="8"/>
  <c r="I65" i="8" a="1"/>
  <c r="I65" i="8" s="1"/>
  <c r="L64" i="8" a="1"/>
  <c r="L64" i="8"/>
  <c r="K64" i="8" a="1"/>
  <c r="K64" i="8" s="1"/>
  <c r="J64" i="8" a="1"/>
  <c r="J64" i="8"/>
  <c r="I64" i="8" a="1"/>
  <c r="I64" i="8" s="1"/>
  <c r="L63" i="8" a="1"/>
  <c r="L63" i="8"/>
  <c r="K63" i="8" a="1"/>
  <c r="K63" i="8" s="1"/>
  <c r="J63" i="8" a="1"/>
  <c r="J63" i="8"/>
  <c r="I63" i="8" a="1"/>
  <c r="I63" i="8" s="1"/>
  <c r="L62" i="8" a="1"/>
  <c r="L62" i="8"/>
  <c r="K62" i="8" a="1"/>
  <c r="K62" i="8" s="1"/>
  <c r="J62" i="8" a="1"/>
  <c r="J62" i="8"/>
  <c r="I62" i="8" a="1"/>
  <c r="I62" i="8" s="1"/>
  <c r="L61" i="8" a="1"/>
  <c r="L61" i="8"/>
  <c r="K61" i="8" a="1"/>
  <c r="K61" i="8" s="1"/>
  <c r="J61" i="8" a="1"/>
  <c r="J61" i="8" s="1"/>
  <c r="I61" i="8" a="1"/>
  <c r="I61" i="8" s="1"/>
  <c r="L60" i="8" a="1"/>
  <c r="L60" i="8" s="1"/>
  <c r="K60" i="8" a="1"/>
  <c r="K60" i="8" s="1"/>
  <c r="J60" i="8" a="1"/>
  <c r="J60" i="8"/>
  <c r="I60" i="8" a="1"/>
  <c r="I60" i="8" s="1"/>
  <c r="L59" i="8" a="1"/>
  <c r="L59" i="8" s="1"/>
  <c r="K59" i="8" a="1"/>
  <c r="K59" i="8" s="1"/>
  <c r="J59" i="8" a="1"/>
  <c r="J59" i="8" s="1"/>
  <c r="I59" i="8" a="1"/>
  <c r="I59" i="8" s="1"/>
  <c r="L58" i="8" a="1"/>
  <c r="L58" i="8" s="1"/>
  <c r="K58" i="8" a="1"/>
  <c r="K58" i="8" s="1"/>
  <c r="J58" i="8" a="1"/>
  <c r="J58" i="8"/>
  <c r="I58" i="8" a="1"/>
  <c r="I58" i="8" s="1"/>
  <c r="L57" i="8" a="1"/>
  <c r="L57" i="8" s="1"/>
  <c r="K57" i="8" a="1"/>
  <c r="K57" i="8" s="1"/>
  <c r="J57" i="8" a="1"/>
  <c r="J57" i="8" s="1"/>
  <c r="I57" i="8" a="1"/>
  <c r="I57" i="8" s="1"/>
  <c r="L56" i="8" a="1"/>
  <c r="L56" i="8" s="1"/>
  <c r="K56" i="8" a="1"/>
  <c r="K56" i="8" s="1"/>
  <c r="J56" i="8" a="1"/>
  <c r="J56" i="8"/>
  <c r="I56" i="8" a="1"/>
  <c r="I56" i="8" s="1"/>
  <c r="L55" i="8" a="1"/>
  <c r="L55" i="8" s="1"/>
  <c r="K55" i="8" a="1"/>
  <c r="K55" i="8" s="1"/>
  <c r="J55" i="8" a="1"/>
  <c r="J55" i="8" s="1"/>
  <c r="I55" i="8" a="1"/>
  <c r="I55" i="8" s="1"/>
  <c r="L54" i="8" a="1"/>
  <c r="L54" i="8" s="1"/>
  <c r="K54" i="8" a="1"/>
  <c r="K54" i="8" s="1"/>
  <c r="J54" i="8" a="1"/>
  <c r="J54" i="8"/>
  <c r="I54" i="8" a="1"/>
  <c r="I54" i="8" s="1"/>
  <c r="L53" i="8" a="1"/>
  <c r="L53" i="8" s="1"/>
  <c r="K53" i="8" a="1"/>
  <c r="K53" i="8" s="1"/>
  <c r="J53" i="8" a="1"/>
  <c r="J53" i="8" s="1"/>
  <c r="I53" i="8" a="1"/>
  <c r="I53" i="8" s="1"/>
  <c r="L52" i="8" a="1"/>
  <c r="L52" i="8" s="1"/>
  <c r="K52" i="8" a="1"/>
  <c r="K52" i="8" s="1"/>
  <c r="J52" i="8" a="1"/>
  <c r="J52" i="8"/>
  <c r="I52" i="8" a="1"/>
  <c r="I52" i="8" s="1"/>
  <c r="L51" i="8" a="1"/>
  <c r="L51" i="8" s="1"/>
  <c r="K51" i="8" a="1"/>
  <c r="K51" i="8" s="1"/>
  <c r="J51" i="8" a="1"/>
  <c r="J51" i="8" s="1"/>
  <c r="I51" i="8" a="1"/>
  <c r="I51" i="8" s="1"/>
  <c r="L50" i="8" a="1"/>
  <c r="L50" i="8" s="1"/>
  <c r="K50" i="8" a="1"/>
  <c r="K50" i="8" s="1"/>
  <c r="J50" i="8" a="1"/>
  <c r="J50" i="8"/>
  <c r="I50" i="8" a="1"/>
  <c r="I50" i="8" s="1"/>
  <c r="L49" i="8" a="1"/>
  <c r="L49" i="8" s="1"/>
  <c r="K49" i="8" a="1"/>
  <c r="K49" i="8" s="1"/>
  <c r="J49" i="8" a="1"/>
  <c r="J49" i="8" s="1"/>
  <c r="I49" i="8" a="1"/>
  <c r="I49" i="8" s="1"/>
  <c r="L48" i="8" a="1"/>
  <c r="L48" i="8" s="1"/>
  <c r="K48" i="8" a="1"/>
  <c r="K48" i="8" s="1"/>
  <c r="J48" i="8" a="1"/>
  <c r="J48" i="8"/>
  <c r="I48" i="8" a="1"/>
  <c r="I48" i="8" s="1"/>
  <c r="L47" i="8" a="1"/>
  <c r="L47" i="8" s="1"/>
  <c r="K47" i="8" a="1"/>
  <c r="K47" i="8" s="1"/>
  <c r="J47" i="8" a="1"/>
  <c r="J47" i="8" s="1"/>
  <c r="I47" i="8" a="1"/>
  <c r="I47" i="8" s="1"/>
  <c r="L46" i="8" a="1"/>
  <c r="L46" i="8" s="1"/>
  <c r="K46" i="8" a="1"/>
  <c r="K46" i="8" s="1"/>
  <c r="J46" i="8" a="1"/>
  <c r="J46" i="8"/>
  <c r="I46" i="8" a="1"/>
  <c r="I46" i="8" s="1"/>
  <c r="L45" i="8" a="1"/>
  <c r="L45" i="8" s="1"/>
  <c r="K45" i="8" a="1"/>
  <c r="K45" i="8" s="1"/>
  <c r="J45" i="8" a="1"/>
  <c r="J45" i="8" s="1"/>
  <c r="I45" i="8" a="1"/>
  <c r="I45" i="8" s="1"/>
  <c r="L44" i="8" a="1"/>
  <c r="L44" i="8" s="1"/>
  <c r="K44" i="8" a="1"/>
  <c r="K44" i="8" s="1"/>
  <c r="J44" i="8" a="1"/>
  <c r="J44" i="8"/>
  <c r="I44" i="8" a="1"/>
  <c r="I44" i="8" s="1"/>
  <c r="L43" i="8" a="1"/>
  <c r="L43" i="8" s="1"/>
  <c r="K43" i="8" a="1"/>
  <c r="K43" i="8" s="1"/>
  <c r="J43" i="8" a="1"/>
  <c r="J43" i="8" s="1"/>
  <c r="I43" i="8" a="1"/>
  <c r="I43" i="8" s="1"/>
  <c r="L42" i="8" a="1"/>
  <c r="L42" i="8" s="1"/>
  <c r="K42" i="8" a="1"/>
  <c r="K42" i="8" s="1"/>
  <c r="J42" i="8" a="1"/>
  <c r="J42" i="8"/>
  <c r="I42" i="8" a="1"/>
  <c r="I42" i="8" s="1"/>
  <c r="L41" i="8" a="1"/>
  <c r="L41" i="8" s="1"/>
  <c r="K41" i="8" a="1"/>
  <c r="K41" i="8" s="1"/>
  <c r="J41" i="8" a="1"/>
  <c r="J41" i="8" s="1"/>
  <c r="I41" i="8" a="1"/>
  <c r="I41" i="8" s="1"/>
  <c r="L40" i="8" a="1"/>
  <c r="L40" i="8" s="1"/>
  <c r="K40" i="8" a="1"/>
  <c r="K40" i="8" s="1"/>
  <c r="J40" i="8" a="1"/>
  <c r="J40" i="8"/>
  <c r="I40" i="8" a="1"/>
  <c r="I40" i="8" s="1"/>
  <c r="L39" i="8" a="1"/>
  <c r="L39" i="8" s="1"/>
  <c r="K39" i="8" a="1"/>
  <c r="K39" i="8" s="1"/>
  <c r="J39" i="8" a="1"/>
  <c r="J39" i="8" s="1"/>
  <c r="I39" i="8" a="1"/>
  <c r="I39" i="8" s="1"/>
  <c r="L38" i="8" a="1"/>
  <c r="L38" i="8" s="1"/>
  <c r="K38" i="8" a="1"/>
  <c r="K38" i="8" s="1"/>
  <c r="J38" i="8" a="1"/>
  <c r="J38" i="8"/>
  <c r="I38" i="8" a="1"/>
  <c r="I38" i="8" s="1"/>
  <c r="L37" i="8" a="1"/>
  <c r="L37" i="8" s="1"/>
  <c r="K37" i="8" a="1"/>
  <c r="K37" i="8" s="1"/>
  <c r="J37" i="8" a="1"/>
  <c r="J37" i="8" s="1"/>
  <c r="I37" i="8" a="1"/>
  <c r="I37" i="8" s="1"/>
  <c r="L36" i="8" a="1"/>
  <c r="L36" i="8" s="1"/>
  <c r="K36" i="8" a="1"/>
  <c r="K36" i="8" s="1"/>
  <c r="J36" i="8" a="1"/>
  <c r="J36" i="8"/>
  <c r="I36" i="8" a="1"/>
  <c r="I36" i="8" s="1"/>
  <c r="L35" i="8" a="1"/>
  <c r="L35" i="8" s="1"/>
  <c r="K35" i="8" a="1"/>
  <c r="K35" i="8" s="1"/>
  <c r="J35" i="8" a="1"/>
  <c r="J35" i="8" s="1"/>
  <c r="I35" i="8" a="1"/>
  <c r="I35" i="8" s="1"/>
  <c r="L34" i="8" a="1"/>
  <c r="L34" i="8"/>
  <c r="K34" i="8" a="1"/>
  <c r="K34" i="8" s="1"/>
  <c r="J34" i="8" a="1"/>
  <c r="J34" i="8"/>
  <c r="I34" i="8" a="1"/>
  <c r="I34" i="8" s="1"/>
  <c r="L33" i="8" a="1"/>
  <c r="L33" i="8"/>
  <c r="K33" i="8" a="1"/>
  <c r="K33" i="8" s="1"/>
  <c r="J33" i="8" a="1"/>
  <c r="J33" i="8"/>
  <c r="I33" i="8" a="1"/>
  <c r="I33" i="8" s="1"/>
  <c r="L32" i="8" a="1"/>
  <c r="L32" i="8"/>
  <c r="K32" i="8" a="1"/>
  <c r="K32" i="8" s="1"/>
  <c r="J32" i="8" a="1"/>
  <c r="J32" i="8"/>
  <c r="I32" i="8" a="1"/>
  <c r="I32" i="8" s="1"/>
  <c r="L31" i="8" a="1"/>
  <c r="L31" i="8"/>
  <c r="K31" i="8" a="1"/>
  <c r="K31" i="8" s="1"/>
  <c r="J31" i="8" a="1"/>
  <c r="J31" i="8"/>
  <c r="I31" i="8" a="1"/>
  <c r="I31" i="8" s="1"/>
  <c r="L30" i="8" a="1"/>
  <c r="L30" i="8"/>
  <c r="K30" i="8" a="1"/>
  <c r="K30" i="8" s="1"/>
  <c r="J30" i="8" a="1"/>
  <c r="J30" i="8"/>
  <c r="I30" i="8" a="1"/>
  <c r="I30" i="8" s="1"/>
  <c r="L29" i="8" a="1"/>
  <c r="L29" i="8"/>
  <c r="K29" i="8" a="1"/>
  <c r="K29" i="8" s="1"/>
  <c r="J29" i="8" a="1"/>
  <c r="J29" i="8"/>
  <c r="I29" i="8" a="1"/>
  <c r="I29" i="8" s="1"/>
  <c r="L28" i="8" a="1"/>
  <c r="L28" i="8"/>
  <c r="K28" i="8" a="1"/>
  <c r="K28" i="8" s="1"/>
  <c r="J28" i="8" a="1"/>
  <c r="J28" i="8"/>
  <c r="I28" i="8" a="1"/>
  <c r="I28" i="8" s="1"/>
  <c r="L27" i="8" a="1"/>
  <c r="L27" i="8"/>
  <c r="K27" i="8" a="1"/>
  <c r="K27" i="8" s="1"/>
  <c r="J27" i="8" a="1"/>
  <c r="J27" i="8"/>
  <c r="I27" i="8" a="1"/>
  <c r="I27" i="8" s="1"/>
  <c r="L26" i="8" a="1"/>
  <c r="L26" i="8"/>
  <c r="K26" i="8" a="1"/>
  <c r="K26" i="8" s="1"/>
  <c r="J26" i="8" a="1"/>
  <c r="J26" i="8"/>
  <c r="I26" i="8" a="1"/>
  <c r="I26" i="8" s="1"/>
  <c r="L25" i="8" a="1"/>
  <c r="L25" i="8"/>
  <c r="K25" i="8" a="1"/>
  <c r="K25" i="8" s="1"/>
  <c r="J25" i="8" a="1"/>
  <c r="J25" i="8"/>
  <c r="I25" i="8" a="1"/>
  <c r="I25" i="8" s="1"/>
  <c r="L24" i="8" a="1"/>
  <c r="L24" i="8"/>
  <c r="K24" i="8" a="1"/>
  <c r="K24" i="8" s="1"/>
  <c r="J24" i="8" a="1"/>
  <c r="J24" i="8"/>
  <c r="I24" i="8" a="1"/>
  <c r="I24" i="8" s="1"/>
  <c r="L23" i="8" a="1"/>
  <c r="L23" i="8" s="1"/>
  <c r="K23" i="8" a="1"/>
  <c r="K23" i="8" s="1"/>
  <c r="J23" i="8" a="1"/>
  <c r="J23" i="8" s="1"/>
  <c r="I23" i="8" a="1"/>
  <c r="I23" i="8" s="1"/>
  <c r="L22" i="8" a="1"/>
  <c r="L22" i="8"/>
  <c r="K22" i="8" a="1"/>
  <c r="K22" i="8" s="1"/>
  <c r="J22" i="8" a="1"/>
  <c r="J22" i="8"/>
  <c r="I22" i="8" a="1"/>
  <c r="I22" i="8" s="1"/>
  <c r="L21" i="8" a="1"/>
  <c r="L21" i="8" s="1"/>
  <c r="K21" i="8" a="1"/>
  <c r="K21" i="8" s="1"/>
  <c r="J21" i="8" a="1"/>
  <c r="J21" i="8" s="1"/>
  <c r="I21" i="8" a="1"/>
  <c r="I21" i="8" s="1"/>
  <c r="L20" i="8" a="1"/>
  <c r="L20" i="8"/>
  <c r="K20" i="8" a="1"/>
  <c r="K20" i="8" s="1"/>
  <c r="J20" i="8" a="1"/>
  <c r="J20" i="8"/>
  <c r="I20" i="8" a="1"/>
  <c r="I20" i="8" s="1"/>
  <c r="L19" i="8" a="1"/>
  <c r="L19" i="8" s="1"/>
  <c r="K19" i="8" a="1"/>
  <c r="K19" i="8" s="1"/>
  <c r="J19" i="8" a="1"/>
  <c r="J19" i="8" s="1"/>
  <c r="I19" i="8" a="1"/>
  <c r="I19" i="8" s="1"/>
  <c r="L18" i="8" a="1"/>
  <c r="L18" i="8"/>
  <c r="K18" i="8" a="1"/>
  <c r="K18" i="8" s="1"/>
  <c r="J18" i="8" a="1"/>
  <c r="J18" i="8"/>
  <c r="I18" i="8" a="1"/>
  <c r="I18" i="8" s="1"/>
  <c r="L17" i="8" a="1"/>
  <c r="L17" i="8" s="1"/>
  <c r="K17" i="8" a="1"/>
  <c r="K17" i="8" s="1"/>
  <c r="J17" i="8" a="1"/>
  <c r="J17" i="8" s="1"/>
  <c r="I17" i="8" a="1"/>
  <c r="I17" i="8" s="1"/>
  <c r="L16" i="8" a="1"/>
  <c r="L16" i="8"/>
  <c r="K16" i="8" a="1"/>
  <c r="K16" i="8" s="1"/>
  <c r="J16" i="8" a="1"/>
  <c r="J16" i="8"/>
  <c r="I16" i="8" a="1"/>
  <c r="I16" i="8" s="1"/>
  <c r="L15" i="8" a="1"/>
  <c r="L15" i="8" s="1"/>
  <c r="K15" i="8" a="1"/>
  <c r="K15" i="8" s="1"/>
  <c r="J15" i="8" a="1"/>
  <c r="J15" i="8" s="1"/>
  <c r="I15" i="8" a="1"/>
  <c r="I15" i="8" s="1"/>
  <c r="L14" i="8" a="1"/>
  <c r="L14" i="8"/>
  <c r="K14" i="8" a="1"/>
  <c r="K14" i="8" s="1"/>
  <c r="J14" i="8" a="1"/>
  <c r="J14" i="8"/>
  <c r="I14" i="8" a="1"/>
  <c r="I14" i="8" s="1"/>
  <c r="L13" i="8" a="1"/>
  <c r="L13" i="8" s="1"/>
  <c r="K13" i="8" a="1"/>
  <c r="K13" i="8" s="1"/>
  <c r="J13" i="8" a="1"/>
  <c r="J13" i="8" s="1"/>
  <c r="I13" i="8" a="1"/>
  <c r="I13" i="8" s="1"/>
  <c r="L12" i="8" a="1"/>
  <c r="L12" i="8"/>
  <c r="K12" i="8" a="1"/>
  <c r="K12" i="8" s="1"/>
  <c r="J12" i="8" a="1"/>
  <c r="J12" i="8"/>
  <c r="I12" i="8" a="1"/>
  <c r="I12" i="8" s="1"/>
  <c r="L11" i="8" a="1"/>
  <c r="L11" i="8" s="1"/>
  <c r="K11" i="8" a="1"/>
  <c r="K11" i="8" s="1"/>
  <c r="J11" i="8" a="1"/>
  <c r="J11" i="8" s="1"/>
  <c r="I11" i="8" a="1"/>
  <c r="I11" i="8" s="1"/>
  <c r="L10" i="8" a="1"/>
  <c r="L10" i="8"/>
  <c r="K10" i="8" a="1"/>
  <c r="K10" i="8" s="1"/>
  <c r="J10" i="8" a="1"/>
  <c r="J10" i="8"/>
  <c r="I10" i="8" a="1"/>
  <c r="I10" i="8" s="1"/>
  <c r="L108" i="7" a="1"/>
  <c r="L108" i="7" s="1"/>
  <c r="K108" i="7" a="1"/>
  <c r="K108" i="7" s="1"/>
  <c r="J108" i="7" a="1"/>
  <c r="J108" i="7" s="1"/>
  <c r="I108" i="7" a="1"/>
  <c r="I108" i="7" s="1"/>
  <c r="L107" i="7" a="1"/>
  <c r="L107" i="7"/>
  <c r="K107" i="7" a="1"/>
  <c r="K107" i="7" s="1"/>
  <c r="J107" i="7" a="1"/>
  <c r="J107" i="7"/>
  <c r="I107" i="7" a="1"/>
  <c r="I107" i="7" s="1"/>
  <c r="L106" i="7" a="1"/>
  <c r="L106" i="7" s="1"/>
  <c r="K106" i="7" a="1"/>
  <c r="K106" i="7" s="1"/>
  <c r="J106" i="7" a="1"/>
  <c r="J106" i="7" s="1"/>
  <c r="I106" i="7" a="1"/>
  <c r="I106" i="7" s="1"/>
  <c r="L105" i="7" a="1"/>
  <c r="L105" i="7"/>
  <c r="K105" i="7" a="1"/>
  <c r="K105" i="7" s="1"/>
  <c r="J105" i="7" a="1"/>
  <c r="J105" i="7"/>
  <c r="I105" i="7" a="1"/>
  <c r="I105" i="7" s="1"/>
  <c r="L104" i="7" a="1"/>
  <c r="L104" i="7" s="1"/>
  <c r="K104" i="7" a="1"/>
  <c r="K104" i="7" s="1"/>
  <c r="J104" i="7" a="1"/>
  <c r="J104" i="7" s="1"/>
  <c r="I104" i="7" a="1"/>
  <c r="I104" i="7" s="1"/>
  <c r="L103" i="7" a="1"/>
  <c r="L103" i="7"/>
  <c r="K103" i="7" a="1"/>
  <c r="K103" i="7" s="1"/>
  <c r="J103" i="7" a="1"/>
  <c r="J103" i="7"/>
  <c r="I103" i="7" a="1"/>
  <c r="I103" i="7" s="1"/>
  <c r="L102" i="7" a="1"/>
  <c r="L102" i="7" s="1"/>
  <c r="K102" i="7" a="1"/>
  <c r="K102" i="7" s="1"/>
  <c r="J102" i="7" a="1"/>
  <c r="J102" i="7" s="1"/>
  <c r="I102" i="7" a="1"/>
  <c r="I102" i="7" s="1"/>
  <c r="L101" i="7" a="1"/>
  <c r="L101" i="7"/>
  <c r="K101" i="7" a="1"/>
  <c r="K101" i="7" s="1"/>
  <c r="J101" i="7" a="1"/>
  <c r="J101" i="7"/>
  <c r="I101" i="7" a="1"/>
  <c r="I101" i="7" s="1"/>
  <c r="L100" i="7" a="1"/>
  <c r="L100" i="7" s="1"/>
  <c r="K100" i="7" a="1"/>
  <c r="K100" i="7" s="1"/>
  <c r="J100" i="7" a="1"/>
  <c r="J100" i="7" s="1"/>
  <c r="I100" i="7" a="1"/>
  <c r="I100" i="7" s="1"/>
  <c r="L99" i="7" a="1"/>
  <c r="L99" i="7"/>
  <c r="K99" i="7" a="1"/>
  <c r="K99" i="7" s="1"/>
  <c r="J99" i="7" a="1"/>
  <c r="J99" i="7"/>
  <c r="I99" i="7" a="1"/>
  <c r="I99" i="7" s="1"/>
  <c r="L98" i="7" a="1"/>
  <c r="L98" i="7" s="1"/>
  <c r="K98" i="7" a="1"/>
  <c r="K98" i="7" s="1"/>
  <c r="J98" i="7" a="1"/>
  <c r="J98" i="7" s="1"/>
  <c r="I98" i="7" a="1"/>
  <c r="I98" i="7" s="1"/>
  <c r="L97" i="7" a="1"/>
  <c r="L97" i="7"/>
  <c r="K97" i="7" a="1"/>
  <c r="K97" i="7" s="1"/>
  <c r="J97" i="7" a="1"/>
  <c r="J97" i="7"/>
  <c r="I97" i="7" a="1"/>
  <c r="I97" i="7" s="1"/>
  <c r="L96" i="7" a="1"/>
  <c r="L96" i="7" s="1"/>
  <c r="K96" i="7" a="1"/>
  <c r="K96" i="7" s="1"/>
  <c r="J96" i="7" a="1"/>
  <c r="J96" i="7" s="1"/>
  <c r="I96" i="7" a="1"/>
  <c r="I96" i="7" s="1"/>
  <c r="L95" i="7" a="1"/>
  <c r="L95" i="7"/>
  <c r="K95" i="7" a="1"/>
  <c r="K95" i="7" s="1"/>
  <c r="J95" i="7" a="1"/>
  <c r="J95" i="7"/>
  <c r="I95" i="7" a="1"/>
  <c r="I95" i="7" s="1"/>
  <c r="L94" i="7" a="1"/>
  <c r="L94" i="7" s="1"/>
  <c r="K94" i="7" a="1"/>
  <c r="K94" i="7" s="1"/>
  <c r="J94" i="7" a="1"/>
  <c r="J94" i="7" s="1"/>
  <c r="I94" i="7" a="1"/>
  <c r="I94" i="7" s="1"/>
  <c r="L93" i="7" a="1"/>
  <c r="L93" i="7"/>
  <c r="K93" i="7" a="1"/>
  <c r="K93" i="7" s="1"/>
  <c r="J93" i="7" a="1"/>
  <c r="J93" i="7"/>
  <c r="I93" i="7" a="1"/>
  <c r="I93" i="7" s="1"/>
  <c r="L92" i="7" a="1"/>
  <c r="L92" i="7" s="1"/>
  <c r="K92" i="7" a="1"/>
  <c r="K92" i="7" s="1"/>
  <c r="J92" i="7" a="1"/>
  <c r="J92" i="7" s="1"/>
  <c r="I92" i="7" a="1"/>
  <c r="I92" i="7" s="1"/>
  <c r="L91" i="7" a="1"/>
  <c r="L91" i="7"/>
  <c r="K91" i="7" a="1"/>
  <c r="K91" i="7" s="1"/>
  <c r="J91" i="7" a="1"/>
  <c r="J91" i="7"/>
  <c r="I91" i="7" a="1"/>
  <c r="I91" i="7" s="1"/>
  <c r="L90" i="7" a="1"/>
  <c r="L90" i="7" s="1"/>
  <c r="K90" i="7" a="1"/>
  <c r="K90" i="7" s="1"/>
  <c r="J90" i="7" a="1"/>
  <c r="J90" i="7" s="1"/>
  <c r="I90" i="7" a="1"/>
  <c r="I90" i="7" s="1"/>
  <c r="L89" i="7" a="1"/>
  <c r="L89" i="7"/>
  <c r="K89" i="7" a="1"/>
  <c r="K89" i="7" s="1"/>
  <c r="J89" i="7" a="1"/>
  <c r="J89" i="7"/>
  <c r="I89" i="7" a="1"/>
  <c r="I89" i="7" s="1"/>
  <c r="L88" i="7" a="1"/>
  <c r="L88" i="7" s="1"/>
  <c r="K88" i="7" a="1"/>
  <c r="K88" i="7" s="1"/>
  <c r="J88" i="7" a="1"/>
  <c r="J88" i="7" s="1"/>
  <c r="I88" i="7" a="1"/>
  <c r="I88" i="7" s="1"/>
  <c r="L87" i="7" a="1"/>
  <c r="L87" i="7"/>
  <c r="K87" i="7" a="1"/>
  <c r="K87" i="7" s="1"/>
  <c r="J87" i="7" a="1"/>
  <c r="J87" i="7"/>
  <c r="I87" i="7" a="1"/>
  <c r="I87" i="7" s="1"/>
  <c r="L86" i="7" a="1"/>
  <c r="L86" i="7" s="1"/>
  <c r="K86" i="7" a="1"/>
  <c r="K86" i="7" s="1"/>
  <c r="J86" i="7" a="1"/>
  <c r="J86" i="7" s="1"/>
  <c r="I86" i="7" a="1"/>
  <c r="I86" i="7" s="1"/>
  <c r="L85" i="7" a="1"/>
  <c r="L85" i="7"/>
  <c r="K85" i="7" a="1"/>
  <c r="K85" i="7" s="1"/>
  <c r="J85" i="7" a="1"/>
  <c r="J85" i="7"/>
  <c r="I85" i="7" a="1"/>
  <c r="I85" i="7" s="1"/>
  <c r="L84" i="7" a="1"/>
  <c r="L84" i="7" s="1"/>
  <c r="K84" i="7" a="1"/>
  <c r="K84" i="7" s="1"/>
  <c r="J84" i="7" a="1"/>
  <c r="J84" i="7" s="1"/>
  <c r="I84" i="7" a="1"/>
  <c r="I84" i="7" s="1"/>
  <c r="L83" i="7" a="1"/>
  <c r="L83" i="7"/>
  <c r="K83" i="7" a="1"/>
  <c r="K83" i="7" s="1"/>
  <c r="J83" i="7" a="1"/>
  <c r="J83" i="7"/>
  <c r="I83" i="7" a="1"/>
  <c r="I83" i="7" s="1"/>
  <c r="L82" i="7" a="1"/>
  <c r="L82" i="7" s="1"/>
  <c r="K82" i="7" a="1"/>
  <c r="K82" i="7" s="1"/>
  <c r="J82" i="7" a="1"/>
  <c r="J82" i="7" s="1"/>
  <c r="I82" i="7" a="1"/>
  <c r="I82" i="7" s="1"/>
  <c r="L81" i="7" a="1"/>
  <c r="L81" i="7"/>
  <c r="K81" i="7" a="1"/>
  <c r="K81" i="7" s="1"/>
  <c r="J81" i="7" a="1"/>
  <c r="J81" i="7"/>
  <c r="I81" i="7" a="1"/>
  <c r="I81" i="7" s="1"/>
  <c r="L80" i="7" a="1"/>
  <c r="L80" i="7" s="1"/>
  <c r="K80" i="7" a="1"/>
  <c r="K80" i="7" s="1"/>
  <c r="J80" i="7" a="1"/>
  <c r="J80" i="7" s="1"/>
  <c r="I80" i="7" a="1"/>
  <c r="I80" i="7" s="1"/>
  <c r="L79" i="7" a="1"/>
  <c r="L79" i="7"/>
  <c r="K79" i="7" a="1"/>
  <c r="K79" i="7" s="1"/>
  <c r="J79" i="7" a="1"/>
  <c r="J79" i="7"/>
  <c r="I79" i="7" a="1"/>
  <c r="I79" i="7" s="1"/>
  <c r="L78" i="7" a="1"/>
  <c r="L78" i="7" s="1"/>
  <c r="K78" i="7" a="1"/>
  <c r="K78" i="7" s="1"/>
  <c r="J78" i="7" a="1"/>
  <c r="J78" i="7"/>
  <c r="I78" i="7" a="1"/>
  <c r="I78" i="7" s="1"/>
  <c r="L77" i="7" a="1"/>
  <c r="L77" i="7"/>
  <c r="K77" i="7" a="1"/>
  <c r="K77" i="7" s="1"/>
  <c r="J77" i="7" a="1"/>
  <c r="J77" i="7"/>
  <c r="I77" i="7" a="1"/>
  <c r="I77" i="7" s="1"/>
  <c r="L76" i="7" a="1"/>
  <c r="L76" i="7" s="1"/>
  <c r="K76" i="7" a="1"/>
  <c r="K76" i="7" s="1"/>
  <c r="J76" i="7" a="1"/>
  <c r="J76" i="7"/>
  <c r="I76" i="7" a="1"/>
  <c r="I76" i="7" s="1"/>
  <c r="L75" i="7" a="1"/>
  <c r="L75" i="7"/>
  <c r="K75" i="7" a="1"/>
  <c r="K75" i="7" s="1"/>
  <c r="J75" i="7" a="1"/>
  <c r="J75" i="7"/>
  <c r="I75" i="7" a="1"/>
  <c r="I75" i="7" s="1"/>
  <c r="L74" i="7" a="1"/>
  <c r="L74" i="7" s="1"/>
  <c r="K74" i="7" a="1"/>
  <c r="K74" i="7" s="1"/>
  <c r="J74" i="7" a="1"/>
  <c r="J74" i="7" s="1"/>
  <c r="I74" i="7" a="1"/>
  <c r="I74" i="7" s="1"/>
  <c r="L73" i="7" a="1"/>
  <c r="L73" i="7"/>
  <c r="K73" i="7" a="1"/>
  <c r="K73" i="7" s="1"/>
  <c r="J73" i="7" a="1"/>
  <c r="J73" i="7"/>
  <c r="I73" i="7" a="1"/>
  <c r="I73" i="7" s="1"/>
  <c r="L72" i="7" a="1"/>
  <c r="L72" i="7" s="1"/>
  <c r="K72" i="7" a="1"/>
  <c r="K72" i="7" s="1"/>
  <c r="J72" i="7" a="1"/>
  <c r="J72" i="7" s="1"/>
  <c r="I72" i="7" a="1"/>
  <c r="I72" i="7" s="1"/>
  <c r="L71" i="7" a="1"/>
  <c r="L71" i="7"/>
  <c r="K71" i="7" a="1"/>
  <c r="K71" i="7" s="1"/>
  <c r="J71" i="7" a="1"/>
  <c r="J71" i="7"/>
  <c r="I71" i="7" a="1"/>
  <c r="I71" i="7" s="1"/>
  <c r="L70" i="7" a="1"/>
  <c r="L70" i="7" s="1"/>
  <c r="K70" i="7" a="1"/>
  <c r="K70" i="7" s="1"/>
  <c r="J70" i="7" a="1"/>
  <c r="J70" i="7"/>
  <c r="I70" i="7" a="1"/>
  <c r="I70" i="7" s="1"/>
  <c r="L69" i="7" a="1"/>
  <c r="L69" i="7"/>
  <c r="K69" i="7" a="1"/>
  <c r="K69" i="7" s="1"/>
  <c r="J69" i="7" a="1"/>
  <c r="J69" i="7"/>
  <c r="I69" i="7" a="1"/>
  <c r="I69" i="7" s="1"/>
  <c r="L68" i="7" a="1"/>
  <c r="L68" i="7" s="1"/>
  <c r="K68" i="7" a="1"/>
  <c r="K68" i="7" s="1"/>
  <c r="J68" i="7" a="1"/>
  <c r="J68" i="7"/>
  <c r="I68" i="7" a="1"/>
  <c r="I68" i="7" s="1"/>
  <c r="L67" i="7" a="1"/>
  <c r="L67" i="7"/>
  <c r="K67" i="7" a="1"/>
  <c r="K67" i="7" s="1"/>
  <c r="J67" i="7" a="1"/>
  <c r="J67" i="7"/>
  <c r="I67" i="7" a="1"/>
  <c r="I67" i="7" s="1"/>
  <c r="L66" i="7" a="1"/>
  <c r="L66" i="7" s="1"/>
  <c r="K66" i="7" a="1"/>
  <c r="K66" i="7" s="1"/>
  <c r="J66" i="7" a="1"/>
  <c r="J66" i="7" s="1"/>
  <c r="I66" i="7" a="1"/>
  <c r="I66" i="7" s="1"/>
  <c r="L65" i="7" a="1"/>
  <c r="L65" i="7"/>
  <c r="K65" i="7" a="1"/>
  <c r="K65" i="7" s="1"/>
  <c r="J65" i="7" a="1"/>
  <c r="J65" i="7"/>
  <c r="I65" i="7" a="1"/>
  <c r="I65" i="7" s="1"/>
  <c r="L64" i="7" a="1"/>
  <c r="L64" i="7" s="1"/>
  <c r="K64" i="7" a="1"/>
  <c r="K64" i="7" s="1"/>
  <c r="J64" i="7" a="1"/>
  <c r="J64" i="7" s="1"/>
  <c r="I64" i="7" a="1"/>
  <c r="I64" i="7" s="1"/>
  <c r="L63" i="7" a="1"/>
  <c r="L63" i="7"/>
  <c r="K63" i="7" a="1"/>
  <c r="K63" i="7" s="1"/>
  <c r="J63" i="7" a="1"/>
  <c r="J63" i="7"/>
  <c r="I63" i="7" a="1"/>
  <c r="I63" i="7" s="1"/>
  <c r="L62" i="7" a="1"/>
  <c r="L62" i="7" s="1"/>
  <c r="K62" i="7" a="1"/>
  <c r="K62" i="7" s="1"/>
  <c r="J62" i="7" a="1"/>
  <c r="J62" i="7"/>
  <c r="I62" i="7" a="1"/>
  <c r="I62" i="7" s="1"/>
  <c r="L61" i="7" a="1"/>
  <c r="L61" i="7"/>
  <c r="K61" i="7" a="1"/>
  <c r="K61" i="7" s="1"/>
  <c r="J61" i="7" a="1"/>
  <c r="J61" i="7"/>
  <c r="I61" i="7" a="1"/>
  <c r="I61" i="7" s="1"/>
  <c r="L60" i="7" a="1"/>
  <c r="L60" i="7" s="1"/>
  <c r="K60" i="7" a="1"/>
  <c r="K60" i="7" s="1"/>
  <c r="J60" i="7" a="1"/>
  <c r="J60" i="7"/>
  <c r="I60" i="7" a="1"/>
  <c r="I60" i="7" s="1"/>
  <c r="L59" i="7" a="1"/>
  <c r="L59" i="7"/>
  <c r="K59" i="7" a="1"/>
  <c r="K59" i="7" s="1"/>
  <c r="J59" i="7" a="1"/>
  <c r="J59" i="7"/>
  <c r="I59" i="7" a="1"/>
  <c r="I59" i="7" s="1"/>
  <c r="L58" i="7" a="1"/>
  <c r="L58" i="7" s="1"/>
  <c r="K58" i="7" a="1"/>
  <c r="K58" i="7" s="1"/>
  <c r="J58" i="7" a="1"/>
  <c r="J58" i="7" s="1"/>
  <c r="I58" i="7" a="1"/>
  <c r="I58" i="7" s="1"/>
  <c r="L57" i="7" a="1"/>
  <c r="L57" i="7"/>
  <c r="K57" i="7" a="1"/>
  <c r="K57" i="7" s="1"/>
  <c r="J57" i="7" a="1"/>
  <c r="J57" i="7"/>
  <c r="I57" i="7" a="1"/>
  <c r="I57" i="7" s="1"/>
  <c r="L56" i="7" a="1"/>
  <c r="L56" i="7" s="1"/>
  <c r="K56" i="7" a="1"/>
  <c r="K56" i="7" s="1"/>
  <c r="J56" i="7" a="1"/>
  <c r="J56" i="7" s="1"/>
  <c r="I56" i="7" a="1"/>
  <c r="I56" i="7"/>
  <c r="L55" i="7" a="1"/>
  <c r="L55" i="7" s="1"/>
  <c r="K55" i="7" a="1"/>
  <c r="K55" i="7"/>
  <c r="J55" i="7" a="1"/>
  <c r="J55" i="7" s="1"/>
  <c r="I55" i="7" a="1"/>
  <c r="I55" i="7"/>
  <c r="L54" i="7" a="1"/>
  <c r="L54" i="7" s="1"/>
  <c r="K54" i="7" a="1"/>
  <c r="K54" i="7"/>
  <c r="J54" i="7" a="1"/>
  <c r="J54" i="7" s="1"/>
  <c r="I54" i="7" a="1"/>
  <c r="I54" i="7"/>
  <c r="L53" i="7" a="1"/>
  <c r="L53" i="7" s="1"/>
  <c r="K53" i="7" a="1"/>
  <c r="K53" i="7"/>
  <c r="J53" i="7" a="1"/>
  <c r="J53" i="7" s="1"/>
  <c r="I53" i="7" a="1"/>
  <c r="I53" i="7" s="1"/>
  <c r="L52" i="7" a="1"/>
  <c r="L52" i="7"/>
  <c r="K52" i="7" a="1"/>
  <c r="K52" i="7" s="1"/>
  <c r="J52" i="7" a="1"/>
  <c r="J52" i="7"/>
  <c r="I52" i="7" a="1"/>
  <c r="I52" i="7" s="1"/>
  <c r="L51" i="7" a="1"/>
  <c r="L51" i="7" s="1"/>
  <c r="K51" i="7" a="1"/>
  <c r="K51" i="7" s="1"/>
  <c r="J51" i="7" a="1"/>
  <c r="J51" i="7" s="1"/>
  <c r="I51" i="7" a="1"/>
  <c r="I51" i="7" s="1"/>
  <c r="L50" i="7" a="1"/>
  <c r="L50" i="7"/>
  <c r="K50" i="7" a="1"/>
  <c r="K50" i="7" s="1"/>
  <c r="J50" i="7" a="1"/>
  <c r="J50" i="7"/>
  <c r="I50" i="7" a="1"/>
  <c r="I50" i="7" s="1"/>
  <c r="L49" i="7" a="1"/>
  <c r="L49" i="7" s="1"/>
  <c r="K49" i="7" a="1"/>
  <c r="K49" i="7" s="1"/>
  <c r="J49" i="7" a="1"/>
  <c r="J49" i="7" s="1"/>
  <c r="I49" i="7" a="1"/>
  <c r="I49" i="7" s="1"/>
  <c r="L48" i="7" a="1"/>
  <c r="L48" i="7"/>
  <c r="K48" i="7" a="1"/>
  <c r="K48" i="7" s="1"/>
  <c r="J48" i="7" a="1"/>
  <c r="J48" i="7"/>
  <c r="I48" i="7" a="1"/>
  <c r="I48" i="7" s="1"/>
  <c r="L47" i="7" a="1"/>
  <c r="L47" i="7" s="1"/>
  <c r="K47" i="7" a="1"/>
  <c r="K47" i="7" s="1"/>
  <c r="J47" i="7" a="1"/>
  <c r="J47" i="7" s="1"/>
  <c r="I47" i="7" a="1"/>
  <c r="I47" i="7" s="1"/>
  <c r="L46" i="7" a="1"/>
  <c r="L46" i="7"/>
  <c r="K46" i="7" a="1"/>
  <c r="K46" i="7" s="1"/>
  <c r="J46" i="7" a="1"/>
  <c r="J46" i="7"/>
  <c r="I46" i="7" a="1"/>
  <c r="I46" i="7" s="1"/>
  <c r="L45" i="7" a="1"/>
  <c r="L45" i="7" s="1"/>
  <c r="K45" i="7" a="1"/>
  <c r="K45" i="7" s="1"/>
  <c r="J45" i="7" a="1"/>
  <c r="J45" i="7" s="1"/>
  <c r="I45" i="7" a="1"/>
  <c r="I45" i="7" s="1"/>
  <c r="L44" i="7" a="1"/>
  <c r="L44" i="7"/>
  <c r="K44" i="7" a="1"/>
  <c r="K44" i="7" s="1"/>
  <c r="J44" i="7" a="1"/>
  <c r="J44" i="7"/>
  <c r="I44" i="7" a="1"/>
  <c r="I44" i="7" s="1"/>
  <c r="L43" i="7" a="1"/>
  <c r="L43" i="7" s="1"/>
  <c r="K43" i="7" a="1"/>
  <c r="K43" i="7" s="1"/>
  <c r="J43" i="7" a="1"/>
  <c r="J43" i="7" s="1"/>
  <c r="I43" i="7" a="1"/>
  <c r="I43" i="7" s="1"/>
  <c r="L42" i="7" a="1"/>
  <c r="L42" i="7"/>
  <c r="K42" i="7" a="1"/>
  <c r="K42" i="7" s="1"/>
  <c r="J42" i="7" a="1"/>
  <c r="J42" i="7"/>
  <c r="I42" i="7" a="1"/>
  <c r="I42" i="7" s="1"/>
  <c r="L41" i="7" a="1"/>
  <c r="L41" i="7" s="1"/>
  <c r="K41" i="7" a="1"/>
  <c r="K41" i="7" s="1"/>
  <c r="J41" i="7" a="1"/>
  <c r="J41" i="7" s="1"/>
  <c r="I41" i="7" a="1"/>
  <c r="I41" i="7" s="1"/>
  <c r="L40" i="7" a="1"/>
  <c r="L40" i="7"/>
  <c r="K40" i="7" a="1"/>
  <c r="K40" i="7" s="1"/>
  <c r="J40" i="7" a="1"/>
  <c r="J40" i="7"/>
  <c r="I40" i="7" a="1"/>
  <c r="I40" i="7" s="1"/>
  <c r="L39" i="7" a="1"/>
  <c r="L39" i="7" s="1"/>
  <c r="K39" i="7" a="1"/>
  <c r="K39" i="7" s="1"/>
  <c r="J39" i="7" a="1"/>
  <c r="J39" i="7" s="1"/>
  <c r="I39" i="7" a="1"/>
  <c r="I39" i="7" s="1"/>
  <c r="L38" i="7" a="1"/>
  <c r="L38" i="7"/>
  <c r="K38" i="7" a="1"/>
  <c r="K38" i="7" s="1"/>
  <c r="J38" i="7" a="1"/>
  <c r="J38" i="7"/>
  <c r="I38" i="7" a="1"/>
  <c r="I38" i="7" s="1"/>
  <c r="L37" i="7" a="1"/>
  <c r="L37" i="7" s="1"/>
  <c r="K37" i="7" a="1"/>
  <c r="K37" i="7" s="1"/>
  <c r="J37" i="7" a="1"/>
  <c r="J37" i="7" s="1"/>
  <c r="I37" i="7" a="1"/>
  <c r="I37" i="7" s="1"/>
  <c r="L36" i="7" a="1"/>
  <c r="L36" i="7"/>
  <c r="K36" i="7" a="1"/>
  <c r="K36" i="7" s="1"/>
  <c r="J36" i="7" a="1"/>
  <c r="J36" i="7"/>
  <c r="I36" i="7" a="1"/>
  <c r="I36" i="7" s="1"/>
  <c r="L35" i="7" a="1"/>
  <c r="L35" i="7" s="1"/>
  <c r="K35" i="7" a="1"/>
  <c r="K35" i="7" s="1"/>
  <c r="J35" i="7" a="1"/>
  <c r="J35" i="7" s="1"/>
  <c r="I35" i="7" a="1"/>
  <c r="I35" i="7" s="1"/>
  <c r="L34" i="7" a="1"/>
  <c r="L34" i="7"/>
  <c r="K34" i="7" a="1"/>
  <c r="K34" i="7" s="1"/>
  <c r="J34" i="7" a="1"/>
  <c r="J34" i="7"/>
  <c r="I34" i="7" a="1"/>
  <c r="I34" i="7" s="1"/>
  <c r="L33" i="7" a="1"/>
  <c r="L33" i="7" s="1"/>
  <c r="K33" i="7" a="1"/>
  <c r="K33" i="7" s="1"/>
  <c r="J33" i="7" a="1"/>
  <c r="J33" i="7" s="1"/>
  <c r="I33" i="7" a="1"/>
  <c r="I33" i="7" s="1"/>
  <c r="L32" i="7" a="1"/>
  <c r="L32" i="7"/>
  <c r="K32" i="7" a="1"/>
  <c r="K32" i="7" s="1"/>
  <c r="J32" i="7" a="1"/>
  <c r="J32" i="7"/>
  <c r="I32" i="7" a="1"/>
  <c r="I32" i="7" s="1"/>
  <c r="L31" i="7" a="1"/>
  <c r="L31" i="7" s="1"/>
  <c r="K31" i="7" a="1"/>
  <c r="K31" i="7" s="1"/>
  <c r="J31" i="7" a="1"/>
  <c r="J31" i="7" s="1"/>
  <c r="I31" i="7" a="1"/>
  <c r="I31" i="7" s="1"/>
  <c r="L30" i="7" a="1"/>
  <c r="L30" i="7"/>
  <c r="K30" i="7" a="1"/>
  <c r="K30" i="7" s="1"/>
  <c r="J30" i="7" a="1"/>
  <c r="J30" i="7"/>
  <c r="I30" i="7" a="1"/>
  <c r="I30" i="7" s="1"/>
  <c r="L29" i="7" a="1"/>
  <c r="L29" i="7" s="1"/>
  <c r="K29" i="7" a="1"/>
  <c r="K29" i="7" s="1"/>
  <c r="J29" i="7" a="1"/>
  <c r="J29" i="7" s="1"/>
  <c r="I29" i="7" a="1"/>
  <c r="I29" i="7" s="1"/>
  <c r="L28" i="7" a="1"/>
  <c r="L28" i="7"/>
  <c r="K28" i="7" a="1"/>
  <c r="K28" i="7" s="1"/>
  <c r="J28" i="7" a="1"/>
  <c r="J28" i="7"/>
  <c r="I28" i="7" a="1"/>
  <c r="I28" i="7" s="1"/>
  <c r="L27" i="7" a="1"/>
  <c r="L27" i="7" s="1"/>
  <c r="K27" i="7" a="1"/>
  <c r="K27" i="7" s="1"/>
  <c r="J27" i="7" a="1"/>
  <c r="J27" i="7" s="1"/>
  <c r="I27" i="7" a="1"/>
  <c r="I27" i="7" s="1"/>
  <c r="L26" i="7" a="1"/>
  <c r="L26" i="7"/>
  <c r="K26" i="7" a="1"/>
  <c r="K26" i="7" s="1"/>
  <c r="J26" i="7" a="1"/>
  <c r="J26" i="7"/>
  <c r="I26" i="7" a="1"/>
  <c r="I26" i="7" s="1"/>
  <c r="L25" i="7" a="1"/>
  <c r="L25" i="7" s="1"/>
  <c r="K25" i="7" a="1"/>
  <c r="K25" i="7" s="1"/>
  <c r="J25" i="7" a="1"/>
  <c r="J25" i="7" s="1"/>
  <c r="I25" i="7" a="1"/>
  <c r="I25" i="7" s="1"/>
  <c r="L24" i="7" a="1"/>
  <c r="L24" i="7"/>
  <c r="K24" i="7" a="1"/>
  <c r="K24" i="7" s="1"/>
  <c r="J24" i="7" a="1"/>
  <c r="J24" i="7"/>
  <c r="I24" i="7" a="1"/>
  <c r="I24" i="7" s="1"/>
  <c r="L23" i="7" a="1"/>
  <c r="L23" i="7" s="1"/>
  <c r="K23" i="7" a="1"/>
  <c r="K23" i="7" s="1"/>
  <c r="J23" i="7" a="1"/>
  <c r="J23" i="7" s="1"/>
  <c r="I23" i="7" a="1"/>
  <c r="I23" i="7" s="1"/>
  <c r="L22" i="7" a="1"/>
  <c r="L22" i="7"/>
  <c r="K22" i="7" a="1"/>
  <c r="K22" i="7" s="1"/>
  <c r="J22" i="7" a="1"/>
  <c r="J22" i="7"/>
  <c r="I22" i="7" a="1"/>
  <c r="I22" i="7" s="1"/>
  <c r="L21" i="7" a="1"/>
  <c r="L21" i="7" s="1"/>
  <c r="K21" i="7" a="1"/>
  <c r="K21" i="7" s="1"/>
  <c r="J21" i="7" a="1"/>
  <c r="J21" i="7" s="1"/>
  <c r="I21" i="7" a="1"/>
  <c r="I21" i="7" s="1"/>
  <c r="L20" i="7" a="1"/>
  <c r="L20" i="7"/>
  <c r="K20" i="7" a="1"/>
  <c r="K20" i="7" s="1"/>
  <c r="J20" i="7" a="1"/>
  <c r="J20" i="7"/>
  <c r="I20" i="7" a="1"/>
  <c r="I20" i="7" s="1"/>
  <c r="L19" i="7" a="1"/>
  <c r="L19" i="7" s="1"/>
  <c r="K19" i="7" a="1"/>
  <c r="K19" i="7" s="1"/>
  <c r="J19" i="7" a="1"/>
  <c r="J19" i="7" s="1"/>
  <c r="I19" i="7" a="1"/>
  <c r="I19" i="7" s="1"/>
  <c r="L18" i="7" a="1"/>
  <c r="L18" i="7"/>
  <c r="K18" i="7" a="1"/>
  <c r="K18" i="7" s="1"/>
  <c r="J18" i="7" a="1"/>
  <c r="J18" i="7"/>
  <c r="I18" i="7" a="1"/>
  <c r="I18" i="7" s="1"/>
  <c r="L17" i="7" a="1"/>
  <c r="L17" i="7" s="1"/>
  <c r="K17" i="7" a="1"/>
  <c r="K17" i="7" s="1"/>
  <c r="J17" i="7" a="1"/>
  <c r="J17" i="7" s="1"/>
  <c r="I17" i="7" a="1"/>
  <c r="I17" i="7" s="1"/>
  <c r="L16" i="7" a="1"/>
  <c r="L16" i="7"/>
  <c r="K16" i="7" a="1"/>
  <c r="K16" i="7" s="1"/>
  <c r="J16" i="7" a="1"/>
  <c r="J16" i="7"/>
  <c r="I16" i="7" a="1"/>
  <c r="I16" i="7" s="1"/>
  <c r="L15" i="7" a="1"/>
  <c r="L15" i="7" s="1"/>
  <c r="K15" i="7" a="1"/>
  <c r="K15" i="7" s="1"/>
  <c r="J15" i="7" a="1"/>
  <c r="J15" i="7" s="1"/>
  <c r="I15" i="7" a="1"/>
  <c r="I15" i="7" s="1"/>
  <c r="L14" i="7" a="1"/>
  <c r="L14" i="7"/>
  <c r="K14" i="7" a="1"/>
  <c r="K14" i="7" s="1"/>
  <c r="J14" i="7" a="1"/>
  <c r="J14" i="7"/>
  <c r="I14" i="7" a="1"/>
  <c r="I14" i="7" s="1"/>
  <c r="L13" i="7" a="1"/>
  <c r="L13" i="7" s="1"/>
  <c r="K13" i="7" a="1"/>
  <c r="K13" i="7" s="1"/>
  <c r="J13" i="7" a="1"/>
  <c r="J13" i="7" s="1"/>
  <c r="I13" i="7" a="1"/>
  <c r="I13" i="7" s="1"/>
  <c r="L12" i="7" a="1"/>
  <c r="L12" i="7"/>
  <c r="K12" i="7" a="1"/>
  <c r="K12" i="7" s="1"/>
  <c r="J12" i="7" a="1"/>
  <c r="J12" i="7"/>
  <c r="I12" i="7" a="1"/>
  <c r="I12" i="7" s="1"/>
  <c r="L11" i="7" a="1"/>
  <c r="L11" i="7" s="1"/>
  <c r="K11" i="7" a="1"/>
  <c r="K11" i="7" s="1"/>
  <c r="J11" i="7" a="1"/>
  <c r="J11" i="7" s="1"/>
  <c r="I11" i="7" a="1"/>
  <c r="I11" i="7" s="1"/>
  <c r="L10" i="7" a="1"/>
  <c r="L10" i="7"/>
  <c r="K10" i="7" a="1"/>
  <c r="K10" i="7" s="1"/>
  <c r="J10" i="7" a="1"/>
  <c r="J10" i="7"/>
  <c r="I10" i="7" a="1"/>
  <c r="I10" i="7" s="1"/>
  <c r="L108" i="6" a="1"/>
  <c r="L108" i="6" s="1"/>
  <c r="K108" i="6" a="1"/>
  <c r="K108" i="6" s="1"/>
  <c r="J108" i="6" a="1"/>
  <c r="J108" i="6" s="1"/>
  <c r="I108" i="6" a="1"/>
  <c r="I108" i="6" s="1"/>
  <c r="L107" i="6" a="1"/>
  <c r="L107" i="6"/>
  <c r="K107" i="6" a="1"/>
  <c r="K107" i="6" s="1"/>
  <c r="J107" i="6" a="1"/>
  <c r="J107" i="6"/>
  <c r="I107" i="6" a="1"/>
  <c r="I107" i="6" s="1"/>
  <c r="L106" i="6" a="1"/>
  <c r="L106" i="6" s="1"/>
  <c r="K106" i="6" a="1"/>
  <c r="K106" i="6" s="1"/>
  <c r="J106" i="6" a="1"/>
  <c r="J106" i="6" s="1"/>
  <c r="I106" i="6" a="1"/>
  <c r="I106" i="6" s="1"/>
  <c r="L105" i="6" a="1"/>
  <c r="L105" i="6"/>
  <c r="K105" i="6" a="1"/>
  <c r="K105" i="6" s="1"/>
  <c r="J105" i="6" a="1"/>
  <c r="J105" i="6"/>
  <c r="I105" i="6" a="1"/>
  <c r="I105" i="6" s="1"/>
  <c r="L104" i="6" a="1"/>
  <c r="L104" i="6" s="1"/>
  <c r="K104" i="6" a="1"/>
  <c r="K104" i="6" s="1"/>
  <c r="J104" i="6" a="1"/>
  <c r="J104" i="6" s="1"/>
  <c r="I104" i="6" a="1"/>
  <c r="I104" i="6" s="1"/>
  <c r="L103" i="6" a="1"/>
  <c r="L103" i="6"/>
  <c r="K103" i="6" a="1"/>
  <c r="K103" i="6" s="1"/>
  <c r="J103" i="6" a="1"/>
  <c r="J103" i="6"/>
  <c r="I103" i="6" a="1"/>
  <c r="I103" i="6" s="1"/>
  <c r="L102" i="6" a="1"/>
  <c r="L102" i="6" s="1"/>
  <c r="K102" i="6" a="1"/>
  <c r="K102" i="6" s="1"/>
  <c r="J102" i="6" a="1"/>
  <c r="J102" i="6" s="1"/>
  <c r="I102" i="6" a="1"/>
  <c r="I102" i="6" s="1"/>
  <c r="L101" i="6" a="1"/>
  <c r="L101" i="6"/>
  <c r="K101" i="6" a="1"/>
  <c r="K101" i="6" s="1"/>
  <c r="J101" i="6" a="1"/>
  <c r="J101" i="6"/>
  <c r="I101" i="6" a="1"/>
  <c r="I101" i="6" s="1"/>
  <c r="L100" i="6" a="1"/>
  <c r="L100" i="6" s="1"/>
  <c r="K100" i="6" a="1"/>
  <c r="K100" i="6" s="1"/>
  <c r="J100" i="6" a="1"/>
  <c r="J100" i="6" s="1"/>
  <c r="I100" i="6" a="1"/>
  <c r="I100" i="6" s="1"/>
  <c r="L99" i="6" a="1"/>
  <c r="L99" i="6"/>
  <c r="K99" i="6" a="1"/>
  <c r="K99" i="6" s="1"/>
  <c r="J99" i="6" a="1"/>
  <c r="J99" i="6"/>
  <c r="I99" i="6" a="1"/>
  <c r="I99" i="6" s="1"/>
  <c r="L98" i="6" a="1"/>
  <c r="L98" i="6" s="1"/>
  <c r="K98" i="6" a="1"/>
  <c r="K98" i="6" s="1"/>
  <c r="J98" i="6" a="1"/>
  <c r="J98" i="6" s="1"/>
  <c r="I98" i="6" a="1"/>
  <c r="I98" i="6" s="1"/>
  <c r="L97" i="6" a="1"/>
  <c r="L97" i="6"/>
  <c r="K97" i="6" a="1"/>
  <c r="K97" i="6" s="1"/>
  <c r="J97" i="6" a="1"/>
  <c r="J97" i="6"/>
  <c r="I97" i="6" a="1"/>
  <c r="I97" i="6" s="1"/>
  <c r="L96" i="6" a="1"/>
  <c r="L96" i="6" s="1"/>
  <c r="K96" i="6" a="1"/>
  <c r="K96" i="6" s="1"/>
  <c r="J96" i="6" a="1"/>
  <c r="J96" i="6" s="1"/>
  <c r="I96" i="6" a="1"/>
  <c r="I96" i="6" s="1"/>
  <c r="L95" i="6" a="1"/>
  <c r="L95" i="6"/>
  <c r="K95" i="6" a="1"/>
  <c r="K95" i="6" s="1"/>
  <c r="J95" i="6" a="1"/>
  <c r="J95" i="6"/>
  <c r="I95" i="6" a="1"/>
  <c r="I95" i="6" s="1"/>
  <c r="L94" i="6" a="1"/>
  <c r="L94" i="6" s="1"/>
  <c r="K94" i="6" a="1"/>
  <c r="K94" i="6" s="1"/>
  <c r="J94" i="6" a="1"/>
  <c r="J94" i="6" s="1"/>
  <c r="I94" i="6" a="1"/>
  <c r="I94" i="6" s="1"/>
  <c r="L93" i="6" a="1"/>
  <c r="L93" i="6"/>
  <c r="K93" i="6" a="1"/>
  <c r="K93" i="6" s="1"/>
  <c r="J93" i="6" a="1"/>
  <c r="J93" i="6"/>
  <c r="I93" i="6" a="1"/>
  <c r="I93" i="6" s="1"/>
  <c r="L92" i="6" a="1"/>
  <c r="L92" i="6" s="1"/>
  <c r="K92" i="6" a="1"/>
  <c r="K92" i="6" s="1"/>
  <c r="J92" i="6" a="1"/>
  <c r="J92" i="6" s="1"/>
  <c r="I92" i="6" a="1"/>
  <c r="I92" i="6" s="1"/>
  <c r="L91" i="6" a="1"/>
  <c r="L91" i="6"/>
  <c r="K91" i="6" a="1"/>
  <c r="K91" i="6" s="1"/>
  <c r="J91" i="6" a="1"/>
  <c r="J91" i="6"/>
  <c r="I91" i="6" a="1"/>
  <c r="I91" i="6" s="1"/>
  <c r="L90" i="6" a="1"/>
  <c r="L90" i="6" s="1"/>
  <c r="K90" i="6" a="1"/>
  <c r="K90" i="6" s="1"/>
  <c r="J90" i="6" a="1"/>
  <c r="J90" i="6" s="1"/>
  <c r="I90" i="6" a="1"/>
  <c r="I90" i="6" s="1"/>
  <c r="L89" i="6" a="1"/>
  <c r="L89" i="6"/>
  <c r="K89" i="6" a="1"/>
  <c r="K89" i="6" s="1"/>
  <c r="J89" i="6" a="1"/>
  <c r="J89" i="6"/>
  <c r="I89" i="6" a="1"/>
  <c r="I89" i="6" s="1"/>
  <c r="L88" i="6" a="1"/>
  <c r="L88" i="6" s="1"/>
  <c r="K88" i="6" a="1"/>
  <c r="K88" i="6" s="1"/>
  <c r="J88" i="6" a="1"/>
  <c r="J88" i="6" s="1"/>
  <c r="I88" i="6" a="1"/>
  <c r="I88" i="6" s="1"/>
  <c r="L87" i="6" a="1"/>
  <c r="L87" i="6"/>
  <c r="K87" i="6" a="1"/>
  <c r="K87" i="6" s="1"/>
  <c r="J87" i="6" a="1"/>
  <c r="J87" i="6"/>
  <c r="I87" i="6" a="1"/>
  <c r="I87" i="6" s="1"/>
  <c r="L86" i="6" a="1"/>
  <c r="L86" i="6" s="1"/>
  <c r="K86" i="6" a="1"/>
  <c r="K86" i="6" s="1"/>
  <c r="J86" i="6" a="1"/>
  <c r="J86" i="6" s="1"/>
  <c r="I86" i="6" a="1"/>
  <c r="I86" i="6" s="1"/>
  <c r="L85" i="6" a="1"/>
  <c r="L85" i="6"/>
  <c r="K85" i="6" a="1"/>
  <c r="K85" i="6" s="1"/>
  <c r="J85" i="6" a="1"/>
  <c r="J85" i="6"/>
  <c r="I85" i="6" a="1"/>
  <c r="I85" i="6" s="1"/>
  <c r="L84" i="6" a="1"/>
  <c r="L84" i="6" s="1"/>
  <c r="K84" i="6" a="1"/>
  <c r="K84" i="6" s="1"/>
  <c r="J84" i="6" a="1"/>
  <c r="J84" i="6" s="1"/>
  <c r="I84" i="6" a="1"/>
  <c r="I84" i="6" s="1"/>
  <c r="L83" i="6" a="1"/>
  <c r="L83" i="6"/>
  <c r="K83" i="6" a="1"/>
  <c r="K83" i="6" s="1"/>
  <c r="J83" i="6" a="1"/>
  <c r="J83" i="6"/>
  <c r="I83" i="6" a="1"/>
  <c r="I83" i="6" s="1"/>
  <c r="L82" i="6" a="1"/>
  <c r="L82" i="6" s="1"/>
  <c r="K82" i="6" a="1"/>
  <c r="K82" i="6" s="1"/>
  <c r="J82" i="6" a="1"/>
  <c r="J82" i="6" s="1"/>
  <c r="I82" i="6" a="1"/>
  <c r="I82" i="6" s="1"/>
  <c r="L81" i="6" a="1"/>
  <c r="L81" i="6"/>
  <c r="K81" i="6" a="1"/>
  <c r="K81" i="6" s="1"/>
  <c r="J81" i="6" a="1"/>
  <c r="J81" i="6"/>
  <c r="I81" i="6" a="1"/>
  <c r="I81" i="6" s="1"/>
  <c r="L80" i="6" a="1"/>
  <c r="L80" i="6" s="1"/>
  <c r="K80" i="6" a="1"/>
  <c r="K80" i="6" s="1"/>
  <c r="J80" i="6" a="1"/>
  <c r="J80" i="6" s="1"/>
  <c r="I80" i="6" a="1"/>
  <c r="I80" i="6" s="1"/>
  <c r="L79" i="6" a="1"/>
  <c r="L79" i="6"/>
  <c r="K79" i="6" a="1"/>
  <c r="K79" i="6" s="1"/>
  <c r="J79" i="6" a="1"/>
  <c r="J79" i="6"/>
  <c r="I79" i="6" a="1"/>
  <c r="I79" i="6" s="1"/>
  <c r="L78" i="6" a="1"/>
  <c r="L78" i="6" s="1"/>
  <c r="K78" i="6" a="1"/>
  <c r="K78" i="6" s="1"/>
  <c r="J78" i="6" a="1"/>
  <c r="J78" i="6" s="1"/>
  <c r="I78" i="6" a="1"/>
  <c r="I78" i="6" s="1"/>
  <c r="L77" i="6" a="1"/>
  <c r="L77" i="6"/>
  <c r="K77" i="6" a="1"/>
  <c r="K77" i="6" s="1"/>
  <c r="J77" i="6" a="1"/>
  <c r="J77" i="6"/>
  <c r="I77" i="6" a="1"/>
  <c r="I77" i="6" s="1"/>
  <c r="L76" i="6" a="1"/>
  <c r="L76" i="6" s="1"/>
  <c r="K76" i="6" a="1"/>
  <c r="K76" i="6" s="1"/>
  <c r="J76" i="6" a="1"/>
  <c r="J76" i="6" s="1"/>
  <c r="I76" i="6" a="1"/>
  <c r="I76" i="6" s="1"/>
  <c r="L75" i="6" a="1"/>
  <c r="L75" i="6"/>
  <c r="K75" i="6" a="1"/>
  <c r="K75" i="6" s="1"/>
  <c r="J75" i="6" a="1"/>
  <c r="J75" i="6"/>
  <c r="I75" i="6" a="1"/>
  <c r="I75" i="6" s="1"/>
  <c r="L74" i="6" a="1"/>
  <c r="L74" i="6" s="1"/>
  <c r="K74" i="6" a="1"/>
  <c r="K74" i="6" s="1"/>
  <c r="J74" i="6" a="1"/>
  <c r="J74" i="6" s="1"/>
  <c r="I74" i="6" a="1"/>
  <c r="I74" i="6" s="1"/>
  <c r="L73" i="6" a="1"/>
  <c r="L73" i="6"/>
  <c r="K73" i="6" a="1"/>
  <c r="K73" i="6" s="1"/>
  <c r="J73" i="6" a="1"/>
  <c r="J73" i="6"/>
  <c r="I73" i="6" a="1"/>
  <c r="I73" i="6" s="1"/>
  <c r="L72" i="6" a="1"/>
  <c r="L72" i="6" s="1"/>
  <c r="K72" i="6" a="1"/>
  <c r="K72" i="6" s="1"/>
  <c r="J72" i="6" a="1"/>
  <c r="J72" i="6" s="1"/>
  <c r="I72" i="6" a="1"/>
  <c r="I72" i="6" s="1"/>
  <c r="L71" i="6" a="1"/>
  <c r="L71" i="6"/>
  <c r="K71" i="6" a="1"/>
  <c r="K71" i="6" s="1"/>
  <c r="J71" i="6" a="1"/>
  <c r="J71" i="6"/>
  <c r="I71" i="6" a="1"/>
  <c r="I71" i="6" s="1"/>
  <c r="L70" i="6" a="1"/>
  <c r="L70" i="6" s="1"/>
  <c r="K70" i="6" a="1"/>
  <c r="K70" i="6" s="1"/>
  <c r="J70" i="6" a="1"/>
  <c r="J70" i="6" s="1"/>
  <c r="I70" i="6" a="1"/>
  <c r="I70" i="6" s="1"/>
  <c r="L69" i="6" a="1"/>
  <c r="L69" i="6"/>
  <c r="K69" i="6" a="1"/>
  <c r="K69" i="6" s="1"/>
  <c r="J69" i="6" a="1"/>
  <c r="J69" i="6"/>
  <c r="I69" i="6" a="1"/>
  <c r="I69" i="6" s="1"/>
  <c r="L68" i="6" a="1"/>
  <c r="L68" i="6" s="1"/>
  <c r="K68" i="6" a="1"/>
  <c r="K68" i="6" s="1"/>
  <c r="J68" i="6" a="1"/>
  <c r="J68" i="6" s="1"/>
  <c r="I68" i="6" a="1"/>
  <c r="I68" i="6" s="1"/>
  <c r="L67" i="6" a="1"/>
  <c r="L67" i="6"/>
  <c r="K67" i="6" a="1"/>
  <c r="K67" i="6" s="1"/>
  <c r="J67" i="6" a="1"/>
  <c r="J67" i="6"/>
  <c r="I67" i="6" a="1"/>
  <c r="I67" i="6" s="1"/>
  <c r="L66" i="6" a="1"/>
  <c r="L66" i="6"/>
  <c r="K66" i="6" a="1"/>
  <c r="K66" i="6" s="1"/>
  <c r="J66" i="6" a="1"/>
  <c r="J66" i="6"/>
  <c r="I66" i="6" a="1"/>
  <c r="I66" i="6" s="1"/>
  <c r="L65" i="6" a="1"/>
  <c r="L65" i="6"/>
  <c r="K65" i="6" a="1"/>
  <c r="K65" i="6" s="1"/>
  <c r="J65" i="6" a="1"/>
  <c r="J65" i="6"/>
  <c r="I65" i="6" a="1"/>
  <c r="I65" i="6" s="1"/>
  <c r="L64" i="6" a="1"/>
  <c r="L64" i="6"/>
  <c r="K64" i="6" a="1"/>
  <c r="K64" i="6" s="1"/>
  <c r="J64" i="6" a="1"/>
  <c r="J64" i="6"/>
  <c r="I64" i="6" a="1"/>
  <c r="I64" i="6" s="1"/>
  <c r="L63" i="6" a="1"/>
  <c r="L63" i="6"/>
  <c r="K63" i="6" a="1"/>
  <c r="K63" i="6" s="1"/>
  <c r="J63" i="6" a="1"/>
  <c r="J63" i="6"/>
  <c r="I63" i="6" a="1"/>
  <c r="I63" i="6" s="1"/>
  <c r="L62" i="6" a="1"/>
  <c r="L62" i="6"/>
  <c r="K62" i="6" a="1"/>
  <c r="K62" i="6" s="1"/>
  <c r="J62" i="6" a="1"/>
  <c r="J62" i="6" s="1"/>
  <c r="I62" i="6" a="1"/>
  <c r="I62" i="6" s="1"/>
  <c r="L61" i="6" a="1"/>
  <c r="L61" i="6" s="1"/>
  <c r="K61" i="6" a="1"/>
  <c r="K61" i="6" s="1"/>
  <c r="J61" i="6" a="1"/>
  <c r="J61" i="6" s="1"/>
  <c r="I61" i="6" a="1"/>
  <c r="I61" i="6" s="1"/>
  <c r="L60" i="6" a="1"/>
  <c r="L60" i="6" s="1"/>
  <c r="K60" i="6" a="1"/>
  <c r="K60" i="6" s="1"/>
  <c r="J60" i="6" a="1"/>
  <c r="J60" i="6" s="1"/>
  <c r="I60" i="6" a="1"/>
  <c r="I60" i="6" s="1"/>
  <c r="L59" i="6" a="1"/>
  <c r="L59" i="6" s="1"/>
  <c r="K59" i="6" a="1"/>
  <c r="K59" i="6" s="1"/>
  <c r="J59" i="6" a="1"/>
  <c r="J59" i="6" s="1"/>
  <c r="I59" i="6" a="1"/>
  <c r="I59" i="6" s="1"/>
  <c r="L58" i="6" a="1"/>
  <c r="L58" i="6" s="1"/>
  <c r="K58" i="6" a="1"/>
  <c r="K58" i="6" s="1"/>
  <c r="J58" i="6" a="1"/>
  <c r="J58" i="6" s="1"/>
  <c r="I58" i="6" a="1"/>
  <c r="I58" i="6" s="1"/>
  <c r="L57" i="6" a="1"/>
  <c r="L57" i="6" s="1"/>
  <c r="K57" i="6" a="1"/>
  <c r="K57" i="6" s="1"/>
  <c r="J57" i="6" a="1"/>
  <c r="J57" i="6" s="1"/>
  <c r="I57" i="6" a="1"/>
  <c r="I57" i="6" s="1"/>
  <c r="L56" i="6" a="1"/>
  <c r="L56" i="6" s="1"/>
  <c r="K56" i="6" a="1"/>
  <c r="K56" i="6" s="1"/>
  <c r="J56" i="6" a="1"/>
  <c r="J56" i="6" s="1"/>
  <c r="I56" i="6" a="1"/>
  <c r="I56" i="6" s="1"/>
  <c r="L55" i="6" a="1"/>
  <c r="L55" i="6" s="1"/>
  <c r="K55" i="6" a="1"/>
  <c r="K55" i="6" s="1"/>
  <c r="J55" i="6" a="1"/>
  <c r="J55" i="6" s="1"/>
  <c r="I55" i="6" a="1"/>
  <c r="I55" i="6" s="1"/>
  <c r="L54" i="6" a="1"/>
  <c r="L54" i="6" s="1"/>
  <c r="K54" i="6" a="1"/>
  <c r="K54" i="6" s="1"/>
  <c r="J54" i="6" a="1"/>
  <c r="J54" i="6" s="1"/>
  <c r="I54" i="6" a="1"/>
  <c r="I54" i="6" s="1"/>
  <c r="L53" i="6" a="1"/>
  <c r="L53" i="6" s="1"/>
  <c r="K53" i="6" a="1"/>
  <c r="K53" i="6" s="1"/>
  <c r="J53" i="6" a="1"/>
  <c r="J53" i="6" s="1"/>
  <c r="I53" i="6" a="1"/>
  <c r="I53" i="6" s="1"/>
  <c r="L52" i="6" a="1"/>
  <c r="L52" i="6" s="1"/>
  <c r="K52" i="6" a="1"/>
  <c r="K52" i="6" s="1"/>
  <c r="J52" i="6" a="1"/>
  <c r="J52" i="6" s="1"/>
  <c r="I52" i="6" a="1"/>
  <c r="I52" i="6" s="1"/>
  <c r="L51" i="6" a="1"/>
  <c r="L51" i="6" s="1"/>
  <c r="K51" i="6" a="1"/>
  <c r="K51" i="6" s="1"/>
  <c r="J51" i="6" a="1"/>
  <c r="J51" i="6" s="1"/>
  <c r="I51" i="6" a="1"/>
  <c r="I51" i="6" s="1"/>
  <c r="L50" i="6" a="1"/>
  <c r="L50" i="6" s="1"/>
  <c r="K50" i="6" a="1"/>
  <c r="K50" i="6" s="1"/>
  <c r="J50" i="6" a="1"/>
  <c r="J50" i="6" s="1"/>
  <c r="I50" i="6" a="1"/>
  <c r="I50" i="6" s="1"/>
  <c r="L49" i="6" a="1"/>
  <c r="L49" i="6" s="1"/>
  <c r="K49" i="6" a="1"/>
  <c r="K49" i="6" s="1"/>
  <c r="J49" i="6" a="1"/>
  <c r="J49" i="6" s="1"/>
  <c r="I49" i="6" a="1"/>
  <c r="I49" i="6"/>
  <c r="L48" i="6" a="1"/>
  <c r="L48" i="6" s="1"/>
  <c r="K48" i="6" a="1"/>
  <c r="K48" i="6"/>
  <c r="J48" i="6" a="1"/>
  <c r="J48" i="6" s="1"/>
  <c r="I48" i="6" a="1"/>
  <c r="I48" i="6" s="1"/>
  <c r="L47" i="6" a="1"/>
  <c r="L47" i="6" s="1"/>
  <c r="K47" i="6" a="1"/>
  <c r="K47" i="6" s="1"/>
  <c r="J47" i="6" a="1"/>
  <c r="J47" i="6" s="1"/>
  <c r="I47" i="6" a="1"/>
  <c r="I47" i="6"/>
  <c r="L46" i="6" a="1"/>
  <c r="L46" i="6" s="1"/>
  <c r="K46" i="6" a="1"/>
  <c r="K46" i="6"/>
  <c r="J46" i="6" a="1"/>
  <c r="J46" i="6" s="1"/>
  <c r="I46" i="6" a="1"/>
  <c r="I46" i="6" s="1"/>
  <c r="L45" i="6" a="1"/>
  <c r="L45" i="6" s="1"/>
  <c r="K45" i="6" a="1"/>
  <c r="K45" i="6" s="1"/>
  <c r="J45" i="6" a="1"/>
  <c r="J45" i="6" s="1"/>
  <c r="I45" i="6" a="1"/>
  <c r="I45" i="6"/>
  <c r="L44" i="6" a="1"/>
  <c r="L44" i="6" s="1"/>
  <c r="K44" i="6" a="1"/>
  <c r="K44" i="6"/>
  <c r="J44" i="6" a="1"/>
  <c r="J44" i="6" s="1"/>
  <c r="I44" i="6" a="1"/>
  <c r="I44" i="6" s="1"/>
  <c r="L43" i="6" a="1"/>
  <c r="L43" i="6" s="1"/>
  <c r="K43" i="6" a="1"/>
  <c r="K43" i="6" s="1"/>
  <c r="J43" i="6" a="1"/>
  <c r="J43" i="6" s="1"/>
  <c r="I43" i="6" a="1"/>
  <c r="I43" i="6"/>
  <c r="L42" i="6" a="1"/>
  <c r="L42" i="6" s="1"/>
  <c r="K42" i="6" a="1"/>
  <c r="K42" i="6"/>
  <c r="J42" i="6" a="1"/>
  <c r="J42" i="6" s="1"/>
  <c r="I42" i="6" a="1"/>
  <c r="I42" i="6" s="1"/>
  <c r="L41" i="6" a="1"/>
  <c r="L41" i="6" s="1"/>
  <c r="K41" i="6" a="1"/>
  <c r="K41" i="6" s="1"/>
  <c r="J41" i="6" a="1"/>
  <c r="J41" i="6" s="1"/>
  <c r="I41" i="6" a="1"/>
  <c r="I41" i="6"/>
  <c r="L40" i="6" a="1"/>
  <c r="L40" i="6" s="1"/>
  <c r="K40" i="6" a="1"/>
  <c r="K40" i="6"/>
  <c r="J40" i="6" a="1"/>
  <c r="J40" i="6" s="1"/>
  <c r="I40" i="6" a="1"/>
  <c r="I40" i="6" s="1"/>
  <c r="L39" i="6" a="1"/>
  <c r="L39" i="6" s="1"/>
  <c r="K39" i="6" a="1"/>
  <c r="K39" i="6" s="1"/>
  <c r="J39" i="6" a="1"/>
  <c r="J39" i="6" s="1"/>
  <c r="I39" i="6" a="1"/>
  <c r="I39" i="6"/>
  <c r="L38" i="6" a="1"/>
  <c r="L38" i="6" s="1"/>
  <c r="K38" i="6" a="1"/>
  <c r="K38" i="6"/>
  <c r="J38" i="6" a="1"/>
  <c r="J38" i="6" s="1"/>
  <c r="I38" i="6" a="1"/>
  <c r="I38" i="6" s="1"/>
  <c r="L37" i="6" a="1"/>
  <c r="L37" i="6" s="1"/>
  <c r="K37" i="6" a="1"/>
  <c r="K37" i="6" s="1"/>
  <c r="J37" i="6" a="1"/>
  <c r="J37" i="6" s="1"/>
  <c r="I37" i="6" a="1"/>
  <c r="I37" i="6"/>
  <c r="L36" i="6" a="1"/>
  <c r="L36" i="6" s="1"/>
  <c r="K36" i="6" a="1"/>
  <c r="K36" i="6"/>
  <c r="J36" i="6" a="1"/>
  <c r="J36" i="6" s="1"/>
  <c r="I36" i="6" a="1"/>
  <c r="I36" i="6" s="1"/>
  <c r="L35" i="6" a="1"/>
  <c r="L35" i="6" s="1"/>
  <c r="K35" i="6" a="1"/>
  <c r="K35" i="6" s="1"/>
  <c r="J35" i="6" a="1"/>
  <c r="J35" i="6" s="1"/>
  <c r="I35" i="6" a="1"/>
  <c r="I35" i="6"/>
  <c r="L34" i="6" a="1"/>
  <c r="L34" i="6" s="1"/>
  <c r="K34" i="6" a="1"/>
  <c r="K34" i="6"/>
  <c r="J34" i="6" a="1"/>
  <c r="J34" i="6" s="1"/>
  <c r="I34" i="6" a="1"/>
  <c r="I34" i="6" s="1"/>
  <c r="L33" i="6" a="1"/>
  <c r="L33" i="6" s="1"/>
  <c r="K33" i="6" a="1"/>
  <c r="K33" i="6" s="1"/>
  <c r="J33" i="6" a="1"/>
  <c r="J33" i="6" s="1"/>
  <c r="I33" i="6" a="1"/>
  <c r="I33" i="6"/>
  <c r="L32" i="6" a="1"/>
  <c r="L32" i="6" s="1"/>
  <c r="K32" i="6" a="1"/>
  <c r="K32" i="6"/>
  <c r="J32" i="6" a="1"/>
  <c r="J32" i="6" s="1"/>
  <c r="I32" i="6" a="1"/>
  <c r="I32" i="6" s="1"/>
  <c r="L31" i="6" a="1"/>
  <c r="L31" i="6" s="1"/>
  <c r="K31" i="6" a="1"/>
  <c r="K31" i="6" s="1"/>
  <c r="J31" i="6" a="1"/>
  <c r="J31" i="6" s="1"/>
  <c r="I31" i="6" a="1"/>
  <c r="I31" i="6"/>
  <c r="L30" i="6" a="1"/>
  <c r="L30" i="6" s="1"/>
  <c r="K30" i="6" a="1"/>
  <c r="K30" i="6"/>
  <c r="J30" i="6" a="1"/>
  <c r="J30" i="6" s="1"/>
  <c r="I30" i="6" a="1"/>
  <c r="I30" i="6" s="1"/>
  <c r="L29" i="6" a="1"/>
  <c r="L29" i="6" s="1"/>
  <c r="K29" i="6" a="1"/>
  <c r="K29" i="6" s="1"/>
  <c r="J29" i="6" a="1"/>
  <c r="J29" i="6" s="1"/>
  <c r="I29" i="6" a="1"/>
  <c r="I29" i="6"/>
  <c r="L28" i="6" a="1"/>
  <c r="L28" i="6" s="1"/>
  <c r="K28" i="6" a="1"/>
  <c r="K28" i="6"/>
  <c r="J28" i="6" a="1"/>
  <c r="J28" i="6" s="1"/>
  <c r="I28" i="6" a="1"/>
  <c r="I28" i="6" s="1"/>
  <c r="L27" i="6" a="1"/>
  <c r="L27" i="6" s="1"/>
  <c r="K27" i="6" a="1"/>
  <c r="K27" i="6" s="1"/>
  <c r="J27" i="6" a="1"/>
  <c r="J27" i="6" s="1"/>
  <c r="I27" i="6" a="1"/>
  <c r="I27" i="6"/>
  <c r="L26" i="6" a="1"/>
  <c r="L26" i="6" s="1"/>
  <c r="K26" i="6" a="1"/>
  <c r="K26" i="6"/>
  <c r="J26" i="6" a="1"/>
  <c r="J26" i="6" s="1"/>
  <c r="I26" i="6" a="1"/>
  <c r="I26" i="6" s="1"/>
  <c r="L25" i="6" a="1"/>
  <c r="L25" i="6" s="1"/>
  <c r="K25" i="6" a="1"/>
  <c r="K25" i="6" s="1"/>
  <c r="J25" i="6" a="1"/>
  <c r="J25" i="6" s="1"/>
  <c r="I25" i="6" a="1"/>
  <c r="I25" i="6"/>
  <c r="L24" i="6" a="1"/>
  <c r="L24" i="6" s="1"/>
  <c r="K24" i="6" a="1"/>
  <c r="K24" i="6"/>
  <c r="J24" i="6" a="1"/>
  <c r="J24" i="6" s="1"/>
  <c r="I24" i="6" a="1"/>
  <c r="I24" i="6" s="1"/>
  <c r="L23" i="6" a="1"/>
  <c r="L23" i="6" s="1"/>
  <c r="K23" i="6" a="1"/>
  <c r="K23" i="6" s="1"/>
  <c r="J23" i="6" a="1"/>
  <c r="J23" i="6" s="1"/>
  <c r="I23" i="6" a="1"/>
  <c r="I23" i="6"/>
  <c r="L22" i="6" a="1"/>
  <c r="L22" i="6" s="1"/>
  <c r="K22" i="6" a="1"/>
  <c r="K22" i="6"/>
  <c r="J22" i="6" a="1"/>
  <c r="J22" i="6" s="1"/>
  <c r="I22" i="6" a="1"/>
  <c r="I22" i="6" s="1"/>
  <c r="L21" i="6" a="1"/>
  <c r="L21" i="6" s="1"/>
  <c r="K21" i="6" a="1"/>
  <c r="K21" i="6" s="1"/>
  <c r="J21" i="6" a="1"/>
  <c r="J21" i="6" s="1"/>
  <c r="I21" i="6" a="1"/>
  <c r="I21" i="6"/>
  <c r="L20" i="6" a="1"/>
  <c r="L20" i="6" s="1"/>
  <c r="K20" i="6" a="1"/>
  <c r="K20" i="6"/>
  <c r="J20" i="6" a="1"/>
  <c r="J20" i="6" s="1"/>
  <c r="I20" i="6" a="1"/>
  <c r="I20" i="6" s="1"/>
  <c r="L19" i="6" a="1"/>
  <c r="L19" i="6" s="1"/>
  <c r="K19" i="6" a="1"/>
  <c r="K19" i="6" s="1"/>
  <c r="J19" i="6" a="1"/>
  <c r="J19" i="6" s="1"/>
  <c r="I19" i="6" a="1"/>
  <c r="I19" i="6"/>
  <c r="L18" i="6" a="1"/>
  <c r="L18" i="6" s="1"/>
  <c r="K18" i="6" a="1"/>
  <c r="K18" i="6"/>
  <c r="J18" i="6" a="1"/>
  <c r="J18" i="6" s="1"/>
  <c r="I18" i="6" a="1"/>
  <c r="I18" i="6" s="1"/>
  <c r="L17" i="6" a="1"/>
  <c r="L17" i="6" s="1"/>
  <c r="K17" i="6" a="1"/>
  <c r="K17" i="6" s="1"/>
  <c r="J17" i="6" a="1"/>
  <c r="J17" i="6" s="1"/>
  <c r="I17" i="6" a="1"/>
  <c r="I17" i="6"/>
  <c r="L16" i="6" a="1"/>
  <c r="L16" i="6" s="1"/>
  <c r="K16" i="6" a="1"/>
  <c r="K16" i="6"/>
  <c r="J16" i="6" a="1"/>
  <c r="J16" i="6" s="1"/>
  <c r="I16" i="6" a="1"/>
  <c r="I16" i="6" s="1"/>
  <c r="L15" i="6" a="1"/>
  <c r="L15" i="6" s="1"/>
  <c r="K15" i="6" a="1"/>
  <c r="K15" i="6" s="1"/>
  <c r="J15" i="6" a="1"/>
  <c r="J15" i="6" s="1"/>
  <c r="I15" i="6" a="1"/>
  <c r="I15" i="6"/>
  <c r="L14" i="6" a="1"/>
  <c r="L14" i="6" s="1"/>
  <c r="K14" i="6" a="1"/>
  <c r="K14" i="6"/>
  <c r="J14" i="6" a="1"/>
  <c r="J14" i="6" s="1"/>
  <c r="I14" i="6" a="1"/>
  <c r="I14" i="6" s="1"/>
  <c r="L13" i="6" a="1"/>
  <c r="L13" i="6" s="1"/>
  <c r="K13" i="6" a="1"/>
  <c r="K13" i="6" s="1"/>
  <c r="J13" i="6" a="1"/>
  <c r="J13" i="6" s="1"/>
  <c r="I13" i="6" a="1"/>
  <c r="I13" i="6"/>
  <c r="L12" i="6" a="1"/>
  <c r="L12" i="6" s="1"/>
  <c r="K12" i="6" a="1"/>
  <c r="K12" i="6"/>
  <c r="J12" i="6" a="1"/>
  <c r="J12" i="6" s="1"/>
  <c r="I12" i="6" a="1"/>
  <c r="I12" i="6" s="1"/>
  <c r="L11" i="6" a="1"/>
  <c r="L11" i="6" s="1"/>
  <c r="K11" i="6" a="1"/>
  <c r="K11" i="6" s="1"/>
  <c r="J11" i="6" a="1"/>
  <c r="J11" i="6" s="1"/>
  <c r="I11" i="6" a="1"/>
  <c r="I11" i="6"/>
  <c r="L10" i="6" a="1"/>
  <c r="L10" i="6" s="1"/>
  <c r="K10" i="6" a="1"/>
  <c r="K10" i="6"/>
  <c r="J10" i="6" a="1"/>
  <c r="J10" i="6" s="1"/>
  <c r="I10" i="6" a="1"/>
  <c r="I10" i="6" s="1"/>
  <c r="L108" i="5" a="1"/>
  <c r="L108" i="5" s="1"/>
  <c r="K108" i="5" a="1"/>
  <c r="K108" i="5" s="1"/>
  <c r="J108" i="5" a="1"/>
  <c r="J108" i="5" s="1"/>
  <c r="I108" i="5" a="1"/>
  <c r="I108" i="5"/>
  <c r="L107" i="5" a="1"/>
  <c r="L107" i="5" s="1"/>
  <c r="K107" i="5" a="1"/>
  <c r="K107" i="5"/>
  <c r="J107" i="5" a="1"/>
  <c r="J107" i="5" s="1"/>
  <c r="I107" i="5" a="1"/>
  <c r="I107" i="5" s="1"/>
  <c r="L106" i="5" a="1"/>
  <c r="L106" i="5" s="1"/>
  <c r="K106" i="5" a="1"/>
  <c r="K106" i="5" s="1"/>
  <c r="J106" i="5" a="1"/>
  <c r="J106" i="5" s="1"/>
  <c r="I106" i="5" a="1"/>
  <c r="I106" i="5"/>
  <c r="L105" i="5" a="1"/>
  <c r="L105" i="5" s="1"/>
  <c r="K105" i="5" a="1"/>
  <c r="K105" i="5"/>
  <c r="J105" i="5" a="1"/>
  <c r="J105" i="5" s="1"/>
  <c r="I105" i="5" a="1"/>
  <c r="I105" i="5" s="1"/>
  <c r="L104" i="5" a="1"/>
  <c r="L104" i="5" s="1"/>
  <c r="K104" i="5" a="1"/>
  <c r="K104" i="5" s="1"/>
  <c r="J104" i="5" a="1"/>
  <c r="J104" i="5" s="1"/>
  <c r="I104" i="5" a="1"/>
  <c r="I104" i="5"/>
  <c r="L103" i="5" a="1"/>
  <c r="L103" i="5" s="1"/>
  <c r="K103" i="5" a="1"/>
  <c r="K103" i="5"/>
  <c r="J103" i="5" a="1"/>
  <c r="J103" i="5" s="1"/>
  <c r="I103" i="5" a="1"/>
  <c r="I103" i="5" s="1"/>
  <c r="L102" i="5" a="1"/>
  <c r="L102" i="5" s="1"/>
  <c r="K102" i="5" a="1"/>
  <c r="K102" i="5" s="1"/>
  <c r="J102" i="5" a="1"/>
  <c r="J102" i="5" s="1"/>
  <c r="I102" i="5" a="1"/>
  <c r="I102" i="5"/>
  <c r="L101" i="5" a="1"/>
  <c r="L101" i="5" s="1"/>
  <c r="K101" i="5" a="1"/>
  <c r="K101" i="5"/>
  <c r="K101" i="4" a="1"/>
  <c r="K101" i="4" s="1"/>
  <c r="J101" i="5" a="1"/>
  <c r="J101" i="5"/>
  <c r="I101" i="5" a="1"/>
  <c r="I101" i="5"/>
  <c r="L100" i="5" a="1"/>
  <c r="L100" i="5"/>
  <c r="K100" i="5" a="1"/>
  <c r="K100" i="5"/>
  <c r="J100" i="5" a="1"/>
  <c r="J100" i="5"/>
  <c r="I100" i="5" a="1"/>
  <c r="I100" i="5"/>
  <c r="L99" i="5" a="1"/>
  <c r="L99" i="5"/>
  <c r="K99" i="5" a="1"/>
  <c r="K99" i="5"/>
  <c r="J99" i="5" a="1"/>
  <c r="J99" i="5"/>
  <c r="I99" i="5" a="1"/>
  <c r="I99" i="5"/>
  <c r="I99" i="4" a="1"/>
  <c r="I99" i="4" s="1"/>
  <c r="L98" i="5" a="1"/>
  <c r="L98" i="5"/>
  <c r="K98" i="5" a="1"/>
  <c r="K98" i="5" s="1"/>
  <c r="J98" i="5" a="1"/>
  <c r="J98" i="5" s="1"/>
  <c r="I98" i="5" a="1"/>
  <c r="I98" i="5" s="1"/>
  <c r="L97" i="5" a="1"/>
  <c r="L97" i="5" s="1"/>
  <c r="K97" i="5" a="1"/>
  <c r="K97" i="5" s="1"/>
  <c r="J97" i="5" a="1"/>
  <c r="J97" i="5"/>
  <c r="I97" i="5" a="1"/>
  <c r="I97" i="5" s="1"/>
  <c r="I97" i="4" a="1"/>
  <c r="I97" i="4" s="1"/>
  <c r="L96" i="5" a="1"/>
  <c r="L96" i="5"/>
  <c r="K96" i="5" a="1"/>
  <c r="K96" i="5"/>
  <c r="J96" i="5" a="1"/>
  <c r="J96" i="5"/>
  <c r="I96" i="5" a="1"/>
  <c r="I96" i="5"/>
  <c r="L95" i="5" a="1"/>
  <c r="L95" i="5"/>
  <c r="K95" i="5" a="1"/>
  <c r="K95" i="5"/>
  <c r="K95" i="4" a="1"/>
  <c r="K95" i="4" s="1"/>
  <c r="J95" i="5" a="1"/>
  <c r="J95" i="5" s="1"/>
  <c r="I95" i="5" a="1"/>
  <c r="I95" i="5" s="1"/>
  <c r="L94" i="5" a="1"/>
  <c r="L94" i="5" s="1"/>
  <c r="K94" i="5" a="1"/>
  <c r="K94" i="5" s="1"/>
  <c r="J94" i="5" a="1"/>
  <c r="J94" i="5" s="1"/>
  <c r="I94" i="5" a="1"/>
  <c r="I94" i="5"/>
  <c r="L93" i="5" a="1"/>
  <c r="L93" i="5" s="1"/>
  <c r="K93" i="5" a="1"/>
  <c r="K93" i="5"/>
  <c r="K93" i="4" a="1"/>
  <c r="K93" i="4" s="1"/>
  <c r="J93" i="5" a="1"/>
  <c r="J93" i="5"/>
  <c r="I93" i="5" a="1"/>
  <c r="I93" i="5"/>
  <c r="L92" i="5" a="1"/>
  <c r="L92" i="5"/>
  <c r="K92" i="5" a="1"/>
  <c r="K92" i="5"/>
  <c r="J92" i="5" a="1"/>
  <c r="J92" i="5"/>
  <c r="I92" i="5" a="1"/>
  <c r="I92" i="5"/>
  <c r="L91" i="5" a="1"/>
  <c r="L91" i="5"/>
  <c r="K91" i="5" a="1"/>
  <c r="K91" i="5"/>
  <c r="J91" i="5" a="1"/>
  <c r="J91" i="5"/>
  <c r="I91" i="5" a="1"/>
  <c r="I91" i="5"/>
  <c r="L90" i="5" a="1"/>
  <c r="L90" i="5"/>
  <c r="K90" i="5" a="1"/>
  <c r="K90" i="5"/>
  <c r="J90" i="5" a="1"/>
  <c r="J90" i="5"/>
  <c r="I90" i="5" a="1"/>
  <c r="I90" i="5"/>
  <c r="I90" i="4" a="1"/>
  <c r="I90" i="4" s="1"/>
  <c r="L89" i="5" a="1"/>
  <c r="L89" i="5"/>
  <c r="K89" i="5" a="1"/>
  <c r="K89" i="5" s="1"/>
  <c r="K89" i="4" a="1"/>
  <c r="K89" i="4" s="1"/>
  <c r="J89" i="5" a="1"/>
  <c r="J89" i="5"/>
  <c r="I89" i="5" a="1"/>
  <c r="I89" i="5"/>
  <c r="I89" i="4" a="1"/>
  <c r="I89" i="4" s="1"/>
  <c r="L88" i="5" a="1"/>
  <c r="L88" i="5" s="1"/>
  <c r="K88" i="5" a="1"/>
  <c r="K88" i="5" s="1"/>
  <c r="J88" i="5" a="1"/>
  <c r="J88" i="5" s="1"/>
  <c r="I88" i="5" a="1"/>
  <c r="I88" i="5"/>
  <c r="I88" i="4" a="1"/>
  <c r="I88" i="4" s="1"/>
  <c r="L87" i="5" a="1"/>
  <c r="L87" i="5"/>
  <c r="K87" i="5" a="1"/>
  <c r="K87" i="5" s="1"/>
  <c r="J87" i="5" a="1"/>
  <c r="J87" i="5"/>
  <c r="I87" i="5" a="1"/>
  <c r="I87" i="5" s="1"/>
  <c r="L86" i="5" a="1"/>
  <c r="L86" i="5"/>
  <c r="K86" i="5" a="1"/>
  <c r="K86" i="5" s="1"/>
  <c r="J86" i="5" a="1"/>
  <c r="J86" i="5"/>
  <c r="I86" i="5" a="1"/>
  <c r="I86" i="5" s="1"/>
  <c r="L85" i="5" a="1"/>
  <c r="L85" i="5"/>
  <c r="K85" i="5" a="1"/>
  <c r="K85" i="5" s="1"/>
  <c r="J85" i="5" a="1"/>
  <c r="J85" i="5"/>
  <c r="I85" i="5" a="1"/>
  <c r="I85" i="5" s="1"/>
  <c r="I85" i="4" a="1"/>
  <c r="I85" i="4" s="1"/>
  <c r="L84" i="5" a="1"/>
  <c r="L84" i="5"/>
  <c r="K84" i="5" a="1"/>
  <c r="K84" i="5" s="1"/>
  <c r="J84" i="5" a="1"/>
  <c r="J84" i="5"/>
  <c r="I84" i="5" a="1"/>
  <c r="I84" i="5" s="1"/>
  <c r="L83" i="5" a="1"/>
  <c r="L83" i="5"/>
  <c r="K83" i="5" a="1"/>
  <c r="K83" i="5" s="1"/>
  <c r="K83" i="4" a="1"/>
  <c r="K83" i="4" s="1"/>
  <c r="J83" i="5" a="1"/>
  <c r="J83" i="5" s="1"/>
  <c r="I83" i="5" a="1"/>
  <c r="I83" i="5"/>
  <c r="L82" i="5" a="1"/>
  <c r="L82" i="5" s="1"/>
  <c r="K82" i="5" a="1"/>
  <c r="K82" i="5"/>
  <c r="J82" i="5" a="1"/>
  <c r="J82" i="5" s="1"/>
  <c r="I82" i="5" a="1"/>
  <c r="I82" i="5"/>
  <c r="L81" i="5" a="1"/>
  <c r="L81" i="5" s="1"/>
  <c r="K81" i="5" a="1"/>
  <c r="K81" i="5"/>
  <c r="J81" i="5" a="1"/>
  <c r="J81" i="5" s="1"/>
  <c r="I81" i="5" a="1"/>
  <c r="I81" i="5"/>
  <c r="I81" i="4" a="1"/>
  <c r="I81" i="4" s="1"/>
  <c r="L80" i="5" a="1"/>
  <c r="L80" i="5" s="1"/>
  <c r="K80" i="5" a="1"/>
  <c r="K80" i="5"/>
  <c r="J80" i="5" a="1"/>
  <c r="J80" i="5" s="1"/>
  <c r="I80" i="5" a="1"/>
  <c r="I80" i="5"/>
  <c r="L79" i="5" a="1"/>
  <c r="L79" i="5" s="1"/>
  <c r="K79" i="5" a="1"/>
  <c r="K79" i="5"/>
  <c r="J79" i="5" a="1"/>
  <c r="J79" i="5" s="1"/>
  <c r="I79" i="5" a="1"/>
  <c r="I79" i="5"/>
  <c r="L78" i="5" a="1"/>
  <c r="L78" i="5" s="1"/>
  <c r="K78" i="5" a="1"/>
  <c r="K78" i="5"/>
  <c r="J78" i="5" a="1"/>
  <c r="J78" i="5" s="1"/>
  <c r="I78" i="5" a="1"/>
  <c r="I78" i="5"/>
  <c r="L77" i="5" a="1"/>
  <c r="L77" i="5" s="1"/>
  <c r="K77" i="5" a="1"/>
  <c r="K77" i="5"/>
  <c r="K77" i="4" a="1"/>
  <c r="K77" i="4" s="1"/>
  <c r="J77" i="5" a="1"/>
  <c r="J77" i="5"/>
  <c r="I77" i="5" a="1"/>
  <c r="I77" i="5" s="1"/>
  <c r="L76" i="5" a="1"/>
  <c r="L76" i="5"/>
  <c r="K76" i="5" a="1"/>
  <c r="K76" i="5" s="1"/>
  <c r="J76" i="5" a="1"/>
  <c r="J76" i="5"/>
  <c r="I76" i="5" a="1"/>
  <c r="I76" i="5" s="1"/>
  <c r="L75" i="5" a="1"/>
  <c r="L75" i="5"/>
  <c r="K75" i="5" a="1"/>
  <c r="K75" i="5" s="1"/>
  <c r="J75" i="5" a="1"/>
  <c r="J75" i="5"/>
  <c r="I75" i="5" a="1"/>
  <c r="I75" i="5" s="1"/>
  <c r="L74" i="5" a="1"/>
  <c r="L74" i="5"/>
  <c r="K74" i="5" a="1"/>
  <c r="K74" i="5" s="1"/>
  <c r="J74" i="5" a="1"/>
  <c r="J74" i="5"/>
  <c r="I74" i="5" a="1"/>
  <c r="I74" i="5" s="1"/>
  <c r="L73" i="5" a="1"/>
  <c r="L73" i="5"/>
  <c r="K73" i="5" a="1"/>
  <c r="K73" i="5" s="1"/>
  <c r="J73" i="5" a="1"/>
  <c r="J73" i="5"/>
  <c r="I73" i="5" a="1"/>
  <c r="I73" i="5" s="1"/>
  <c r="L72" i="5" a="1"/>
  <c r="L72" i="5"/>
  <c r="K72" i="5" a="1"/>
  <c r="K72" i="5" s="1"/>
  <c r="J72" i="5" a="1"/>
  <c r="J72" i="5"/>
  <c r="I72" i="5" a="1"/>
  <c r="I72" i="5" s="1"/>
  <c r="L71" i="5" a="1"/>
  <c r="L71" i="5"/>
  <c r="K71" i="5" a="1"/>
  <c r="K71" i="5" s="1"/>
  <c r="K71" i="4" a="1"/>
  <c r="K71" i="4" s="1"/>
  <c r="J71" i="5" a="1"/>
  <c r="J71" i="5"/>
  <c r="I71" i="5" a="1"/>
  <c r="I71" i="5" s="1"/>
  <c r="L70" i="5" a="1"/>
  <c r="L70" i="5"/>
  <c r="K70" i="5" a="1"/>
  <c r="K70" i="5" s="1"/>
  <c r="J70" i="5" a="1"/>
  <c r="J70" i="5"/>
  <c r="I70" i="5" a="1"/>
  <c r="I70" i="5" s="1"/>
  <c r="L69" i="5" a="1"/>
  <c r="L69" i="5"/>
  <c r="K69" i="5" a="1"/>
  <c r="K69" i="5" s="1"/>
  <c r="J69" i="5" a="1"/>
  <c r="J69" i="5"/>
  <c r="I69" i="5" a="1"/>
  <c r="I69" i="5" s="1"/>
  <c r="L68" i="5" a="1"/>
  <c r="L68" i="5"/>
  <c r="K68" i="5" a="1"/>
  <c r="K68" i="5" s="1"/>
  <c r="J68" i="5" a="1"/>
  <c r="J68" i="5"/>
  <c r="I68" i="5" a="1"/>
  <c r="I68" i="5" s="1"/>
  <c r="L67" i="5" a="1"/>
  <c r="L67" i="5"/>
  <c r="K67" i="5" a="1"/>
  <c r="K67" i="5" s="1"/>
  <c r="J67" i="5" a="1"/>
  <c r="J67" i="5"/>
  <c r="I67" i="5" a="1"/>
  <c r="I67" i="5" s="1"/>
  <c r="L66" i="5" a="1"/>
  <c r="L66" i="5"/>
  <c r="K66" i="5" a="1"/>
  <c r="K66" i="5" s="1"/>
  <c r="J66" i="5" a="1"/>
  <c r="J66" i="5"/>
  <c r="I66" i="5" a="1"/>
  <c r="I66" i="5" s="1"/>
  <c r="L65" i="5" a="1"/>
  <c r="L65" i="5"/>
  <c r="K65" i="5" a="1"/>
  <c r="K65" i="5" s="1"/>
  <c r="K65" i="4" a="1"/>
  <c r="K65" i="4" s="1"/>
  <c r="J65" i="5" a="1"/>
  <c r="J65" i="5" s="1"/>
  <c r="I65" i="5" a="1"/>
  <c r="I65" i="5"/>
  <c r="I65" i="4" a="1"/>
  <c r="I65" i="4" s="1"/>
  <c r="L64" i="5" a="1"/>
  <c r="L64" i="5" s="1"/>
  <c r="K64" i="5" a="1"/>
  <c r="K64" i="5"/>
  <c r="J64" i="5" a="1"/>
  <c r="J64" i="5" s="1"/>
  <c r="I64" i="5" a="1"/>
  <c r="I64" i="5"/>
  <c r="L63" i="5" a="1"/>
  <c r="L63" i="5" s="1"/>
  <c r="K63" i="5" a="1"/>
  <c r="K63" i="5"/>
  <c r="K63" i="4" a="1"/>
  <c r="K63" i="4" s="1"/>
  <c r="J63" i="5" a="1"/>
  <c r="J63" i="5"/>
  <c r="I63" i="5" a="1"/>
  <c r="I63" i="5" s="1"/>
  <c r="L62" i="5" a="1"/>
  <c r="L62" i="5"/>
  <c r="K62" i="5" a="1"/>
  <c r="K62" i="5" s="1"/>
  <c r="J62" i="5" a="1"/>
  <c r="J62" i="5"/>
  <c r="I62" i="5" a="1"/>
  <c r="I62" i="5" s="1"/>
  <c r="L61" i="5" a="1"/>
  <c r="L61" i="5"/>
  <c r="K61" i="5" a="1"/>
  <c r="K61" i="5" s="1"/>
  <c r="J61" i="5" a="1"/>
  <c r="J61" i="5"/>
  <c r="I61" i="5" a="1"/>
  <c r="I61" i="5" s="1"/>
  <c r="I61" i="4" a="1"/>
  <c r="I61" i="4" s="1"/>
  <c r="L60" i="5" a="1"/>
  <c r="L60" i="5"/>
  <c r="K60" i="5" a="1"/>
  <c r="K60" i="5" s="1"/>
  <c r="J60" i="5" a="1"/>
  <c r="J60" i="5"/>
  <c r="I60" i="5" a="1"/>
  <c r="I60" i="5" s="1"/>
  <c r="I60" i="4" a="1"/>
  <c r="I60" i="4" s="1"/>
  <c r="L59" i="5" a="1"/>
  <c r="L59" i="5" s="1"/>
  <c r="K59" i="5" a="1"/>
  <c r="K59" i="5"/>
  <c r="J59" i="5" a="1"/>
  <c r="J59" i="5" s="1"/>
  <c r="I59" i="5" a="1"/>
  <c r="I59" i="5"/>
  <c r="L58" i="5" a="1"/>
  <c r="L58" i="5" s="1"/>
  <c r="K58" i="5" a="1"/>
  <c r="K58" i="5"/>
  <c r="J58" i="5" a="1"/>
  <c r="J58" i="5" s="1"/>
  <c r="I58" i="5" a="1"/>
  <c r="I58" i="5"/>
  <c r="L57" i="5" a="1"/>
  <c r="L57" i="5" s="1"/>
  <c r="K57" i="5" a="1"/>
  <c r="K57" i="5"/>
  <c r="J57" i="5" a="1"/>
  <c r="J57" i="5" s="1"/>
  <c r="I57" i="5" a="1"/>
  <c r="I57" i="5"/>
  <c r="L56" i="5" a="1"/>
  <c r="L56" i="5" s="1"/>
  <c r="K56" i="5" a="1"/>
  <c r="K56" i="5"/>
  <c r="J56" i="5" a="1"/>
  <c r="J56" i="5" s="1"/>
  <c r="I56" i="5" a="1"/>
  <c r="I56" i="5"/>
  <c r="L55" i="5" a="1"/>
  <c r="L55" i="5" s="1"/>
  <c r="K55" i="5" a="1"/>
  <c r="K55" i="5"/>
  <c r="K55" i="4" a="1"/>
  <c r="K55" i="4" s="1"/>
  <c r="J55" i="5" a="1"/>
  <c r="J55" i="5" s="1"/>
  <c r="I55" i="5" a="1"/>
  <c r="I55" i="5"/>
  <c r="L54" i="5" a="1"/>
  <c r="L54" i="5" s="1"/>
  <c r="K54" i="5" a="1"/>
  <c r="K54" i="5"/>
  <c r="J54" i="5" a="1"/>
  <c r="J54" i="5" s="1"/>
  <c r="I54" i="5" a="1"/>
  <c r="I54" i="5"/>
  <c r="I54" i="4" a="1"/>
  <c r="I54" i="4" s="1"/>
  <c r="L53" i="5" a="1"/>
  <c r="L53" i="5"/>
  <c r="K53" i="5" a="1"/>
  <c r="K53" i="5" s="1"/>
  <c r="J53" i="5" a="1"/>
  <c r="J53" i="5"/>
  <c r="I53" i="5" a="1"/>
  <c r="I53" i="5" s="1"/>
  <c r="L52" i="5" a="1"/>
  <c r="L52" i="5"/>
  <c r="K52" i="5" a="1"/>
  <c r="K52" i="5" s="1"/>
  <c r="J52" i="5" a="1"/>
  <c r="J52" i="5"/>
  <c r="I52" i="5" a="1"/>
  <c r="I52" i="5" s="1"/>
  <c r="L51" i="5" a="1"/>
  <c r="L51" i="5"/>
  <c r="K51" i="5" a="1"/>
  <c r="K51" i="5" s="1"/>
  <c r="J51" i="5" a="1"/>
  <c r="J51" i="5"/>
  <c r="I51" i="5" a="1"/>
  <c r="I51" i="5" s="1"/>
  <c r="L50" i="5" a="1"/>
  <c r="L50" i="5"/>
  <c r="K50" i="5" a="1"/>
  <c r="K50" i="5" s="1"/>
  <c r="J50" i="5" a="1"/>
  <c r="J50" i="5"/>
  <c r="I50" i="5" a="1"/>
  <c r="I50" i="5" s="1"/>
  <c r="L49" i="5" a="1"/>
  <c r="L49" i="5"/>
  <c r="K49" i="5" a="1"/>
  <c r="K49" i="5" s="1"/>
  <c r="J49" i="5" a="1"/>
  <c r="J49" i="5"/>
  <c r="I49" i="5" a="1"/>
  <c r="I49" i="5" s="1"/>
  <c r="L48" i="5" a="1"/>
  <c r="L48" i="5"/>
  <c r="K48" i="5" a="1"/>
  <c r="K48" i="5" s="1"/>
  <c r="J48" i="5" a="1"/>
  <c r="J48" i="5"/>
  <c r="I48" i="5" a="1"/>
  <c r="I48" i="5" s="1"/>
  <c r="L47" i="5" a="1"/>
  <c r="L47" i="5"/>
  <c r="K47" i="5" a="1"/>
  <c r="K47" i="5" s="1"/>
  <c r="J47" i="5" a="1"/>
  <c r="J47" i="5"/>
  <c r="I47" i="5" a="1"/>
  <c r="I47" i="5" s="1"/>
  <c r="L46" i="5" a="1"/>
  <c r="L46" i="5"/>
  <c r="K46" i="5" a="1"/>
  <c r="K46" i="5" s="1"/>
  <c r="J46" i="5" a="1"/>
  <c r="J46" i="5"/>
  <c r="I46" i="5" a="1"/>
  <c r="I46" i="5" s="1"/>
  <c r="L45" i="5" a="1"/>
  <c r="L45" i="5"/>
  <c r="K45" i="5" a="1"/>
  <c r="K45" i="5" s="1"/>
  <c r="J45" i="5" a="1"/>
  <c r="J45" i="5"/>
  <c r="I45" i="5" a="1"/>
  <c r="I45" i="5" s="1"/>
  <c r="L44" i="5" a="1"/>
  <c r="L44" i="5"/>
  <c r="K44" i="5" a="1"/>
  <c r="K44" i="5" s="1"/>
  <c r="J44" i="5" a="1"/>
  <c r="J44" i="5"/>
  <c r="I44" i="5" a="1"/>
  <c r="I44" i="5" s="1"/>
  <c r="L43" i="5" a="1"/>
  <c r="L43" i="5"/>
  <c r="K43" i="5" a="1"/>
  <c r="K43" i="5" s="1"/>
  <c r="J43" i="5" a="1"/>
  <c r="J43" i="5"/>
  <c r="I43" i="5" a="1"/>
  <c r="I43" i="5" s="1"/>
  <c r="L42" i="5" a="1"/>
  <c r="L42" i="5" s="1"/>
  <c r="K42" i="5" a="1"/>
  <c r="K42" i="5" s="1"/>
  <c r="J42" i="5" a="1"/>
  <c r="J42" i="5" s="1"/>
  <c r="I42" i="5" a="1"/>
  <c r="I42" i="5" s="1"/>
  <c r="L41" i="5" a="1"/>
  <c r="L41" i="5" s="1"/>
  <c r="K41" i="5" a="1"/>
  <c r="K41" i="5" s="1"/>
  <c r="J41" i="5" a="1"/>
  <c r="J41" i="5" s="1"/>
  <c r="I41" i="5" a="1"/>
  <c r="I41" i="5" s="1"/>
  <c r="L40" i="5" a="1"/>
  <c r="L40" i="5" s="1"/>
  <c r="K40" i="5" a="1"/>
  <c r="K40" i="5" s="1"/>
  <c r="J40" i="5" a="1"/>
  <c r="J40" i="5" s="1"/>
  <c r="I40" i="5" a="1"/>
  <c r="I40" i="5" s="1"/>
  <c r="L39" i="5" a="1"/>
  <c r="L39" i="5" s="1"/>
  <c r="K39" i="5" a="1"/>
  <c r="K39" i="5" s="1"/>
  <c r="J39" i="5" a="1"/>
  <c r="J39" i="5" s="1"/>
  <c r="I39" i="5" a="1"/>
  <c r="I39" i="5" s="1"/>
  <c r="L38" i="5" a="1"/>
  <c r="L38" i="5" s="1"/>
  <c r="K38" i="5" a="1"/>
  <c r="K38" i="5" s="1"/>
  <c r="J38" i="5" a="1"/>
  <c r="J38" i="5" s="1"/>
  <c r="I38" i="5" a="1"/>
  <c r="I38" i="5" s="1"/>
  <c r="L37" i="5" a="1"/>
  <c r="L37" i="5" s="1"/>
  <c r="K37" i="5" a="1"/>
  <c r="K37" i="5" s="1"/>
  <c r="J37" i="5" a="1"/>
  <c r="J37" i="5" s="1"/>
  <c r="I37" i="5" a="1"/>
  <c r="I37" i="5" s="1"/>
  <c r="L36" i="5" a="1"/>
  <c r="L36" i="5" s="1"/>
  <c r="K36" i="5" a="1"/>
  <c r="K36" i="5" s="1"/>
  <c r="J36" i="5" a="1"/>
  <c r="J36" i="5" s="1"/>
  <c r="I36" i="5" a="1"/>
  <c r="I36" i="5" s="1"/>
  <c r="L35" i="5" a="1"/>
  <c r="L35" i="5" s="1"/>
  <c r="K35" i="5" a="1"/>
  <c r="K35" i="5" s="1"/>
  <c r="J35" i="5" a="1"/>
  <c r="J35" i="5" s="1"/>
  <c r="I35" i="5" a="1"/>
  <c r="I35" i="5" s="1"/>
  <c r="L34" i="5" a="1"/>
  <c r="L34" i="5" s="1"/>
  <c r="K34" i="5" a="1"/>
  <c r="K34" i="5" s="1"/>
  <c r="J34" i="5" a="1"/>
  <c r="J34" i="5" s="1"/>
  <c r="I34" i="5" a="1"/>
  <c r="I34" i="5" s="1"/>
  <c r="L33" i="5" a="1"/>
  <c r="L33" i="5" s="1"/>
  <c r="K33" i="5" a="1"/>
  <c r="K33" i="5" s="1"/>
  <c r="J33" i="5" a="1"/>
  <c r="J33" i="5" s="1"/>
  <c r="I33" i="5" a="1"/>
  <c r="I33" i="5" s="1"/>
  <c r="L32" i="5" a="1"/>
  <c r="L32" i="5" s="1"/>
  <c r="K32" i="5" a="1"/>
  <c r="K32" i="5" s="1"/>
  <c r="J32" i="5" a="1"/>
  <c r="J32" i="5" s="1"/>
  <c r="I32" i="5" a="1"/>
  <c r="I32" i="5" s="1"/>
  <c r="L31" i="5" a="1"/>
  <c r="L31" i="5" s="1"/>
  <c r="K31" i="5" a="1"/>
  <c r="K31" i="5" s="1"/>
  <c r="J31" i="5" a="1"/>
  <c r="J31" i="5" s="1"/>
  <c r="I31" i="5" a="1"/>
  <c r="I31" i="5" s="1"/>
  <c r="L30" i="5" a="1"/>
  <c r="L30" i="5" s="1"/>
  <c r="K30" i="5" a="1"/>
  <c r="K30" i="5" s="1"/>
  <c r="J30" i="5" a="1"/>
  <c r="J30" i="5" s="1"/>
  <c r="I30" i="5" a="1"/>
  <c r="I30" i="5" s="1"/>
  <c r="L29" i="5" a="1"/>
  <c r="L29" i="5" s="1"/>
  <c r="K29" i="5" a="1"/>
  <c r="K29" i="5" s="1"/>
  <c r="J29" i="5" a="1"/>
  <c r="J29" i="5" s="1"/>
  <c r="I29" i="5" a="1"/>
  <c r="I29" i="5" s="1"/>
  <c r="L28" i="5" a="1"/>
  <c r="L28" i="5" s="1"/>
  <c r="K28" i="5" a="1"/>
  <c r="K28" i="5" s="1"/>
  <c r="J28" i="5" a="1"/>
  <c r="J28" i="5" s="1"/>
  <c r="I28" i="5" a="1"/>
  <c r="I28" i="5" s="1"/>
  <c r="L27" i="5" a="1"/>
  <c r="L27" i="5" s="1"/>
  <c r="K27" i="5" a="1"/>
  <c r="K27" i="5" s="1"/>
  <c r="J27" i="5" a="1"/>
  <c r="J27" i="5" s="1"/>
  <c r="I27" i="5" a="1"/>
  <c r="I27" i="5" s="1"/>
  <c r="L26" i="5" a="1"/>
  <c r="L26" i="5" s="1"/>
  <c r="K26" i="5" a="1"/>
  <c r="K26" i="5" s="1"/>
  <c r="J26" i="5" a="1"/>
  <c r="J26" i="5" s="1"/>
  <c r="I26" i="5" a="1"/>
  <c r="I26" i="5" s="1"/>
  <c r="L25" i="5" a="1"/>
  <c r="L25" i="5" s="1"/>
  <c r="K25" i="5" a="1"/>
  <c r="K25" i="5" s="1"/>
  <c r="J25" i="5" a="1"/>
  <c r="J25" i="5" s="1"/>
  <c r="I25" i="5" a="1"/>
  <c r="I25" i="5" s="1"/>
  <c r="L24" i="5" a="1"/>
  <c r="L24" i="5" s="1"/>
  <c r="K24" i="5" a="1"/>
  <c r="K24" i="5" s="1"/>
  <c r="J24" i="5" a="1"/>
  <c r="J24" i="5" s="1"/>
  <c r="I24" i="5" a="1"/>
  <c r="I24" i="5" s="1"/>
  <c r="L23" i="5" a="1"/>
  <c r="L23" i="5" s="1"/>
  <c r="K23" i="5" a="1"/>
  <c r="K23" i="5" s="1"/>
  <c r="J23" i="5" a="1"/>
  <c r="J23" i="5" s="1"/>
  <c r="I23" i="5" a="1"/>
  <c r="I23" i="5" s="1"/>
  <c r="L22" i="5" a="1"/>
  <c r="L22" i="5" s="1"/>
  <c r="K22" i="5" a="1"/>
  <c r="K22" i="5" s="1"/>
  <c r="J22" i="5" a="1"/>
  <c r="J22" i="5" s="1"/>
  <c r="I22" i="5" a="1"/>
  <c r="I22" i="5" s="1"/>
  <c r="L21" i="5" a="1"/>
  <c r="L21" i="5" s="1"/>
  <c r="K21" i="5" a="1"/>
  <c r="K21" i="5" s="1"/>
  <c r="J21" i="5" a="1"/>
  <c r="J21" i="5" s="1"/>
  <c r="I21" i="5" a="1"/>
  <c r="I21" i="5" s="1"/>
  <c r="L20" i="5" a="1"/>
  <c r="L20" i="5" s="1"/>
  <c r="K20" i="5" a="1"/>
  <c r="K20" i="5" s="1"/>
  <c r="J20" i="5" a="1"/>
  <c r="J20" i="5" s="1"/>
  <c r="I20" i="5" a="1"/>
  <c r="I20" i="5" s="1"/>
  <c r="L19" i="5" a="1"/>
  <c r="L19" i="5" s="1"/>
  <c r="K19" i="5" a="1"/>
  <c r="K19" i="5" s="1"/>
  <c r="J19" i="5" a="1"/>
  <c r="J19" i="5" s="1"/>
  <c r="I19" i="5" a="1"/>
  <c r="I19" i="5" s="1"/>
  <c r="L18" i="5" a="1"/>
  <c r="L18" i="5" s="1"/>
  <c r="K18" i="5" a="1"/>
  <c r="K18" i="5" s="1"/>
  <c r="J18" i="5" a="1"/>
  <c r="J18" i="5" s="1"/>
  <c r="I18" i="5" a="1"/>
  <c r="I18" i="5" s="1"/>
  <c r="L17" i="5" a="1"/>
  <c r="L17" i="5" s="1"/>
  <c r="K17" i="5" a="1"/>
  <c r="K17" i="5" s="1"/>
  <c r="J17" i="5" a="1"/>
  <c r="J17" i="5" s="1"/>
  <c r="I17" i="5" a="1"/>
  <c r="I17" i="5" s="1"/>
  <c r="L16" i="5" a="1"/>
  <c r="L16" i="5" s="1"/>
  <c r="K16" i="5" a="1"/>
  <c r="K16" i="5" s="1"/>
  <c r="J16" i="5" a="1"/>
  <c r="J16" i="5" s="1"/>
  <c r="I16" i="5" a="1"/>
  <c r="I16" i="5" s="1"/>
  <c r="L15" i="5" a="1"/>
  <c r="L15" i="5" s="1"/>
  <c r="K15" i="5" a="1"/>
  <c r="K15" i="5" s="1"/>
  <c r="J15" i="5" a="1"/>
  <c r="J15" i="5" s="1"/>
  <c r="I15" i="5" a="1"/>
  <c r="I15" i="5" s="1"/>
  <c r="L14" i="5" a="1"/>
  <c r="L14" i="5" s="1"/>
  <c r="K14" i="5" a="1"/>
  <c r="K14" i="5" s="1"/>
  <c r="J14" i="5" a="1"/>
  <c r="J14" i="5" s="1"/>
  <c r="I14" i="5" a="1"/>
  <c r="I14" i="5" s="1"/>
  <c r="L13" i="5" a="1"/>
  <c r="L13" i="5" s="1"/>
  <c r="K13" i="5" a="1"/>
  <c r="K13" i="5" s="1"/>
  <c r="J13" i="5" a="1"/>
  <c r="J13" i="5" s="1"/>
  <c r="I13" i="5" a="1"/>
  <c r="I13" i="5" s="1"/>
  <c r="L12" i="5" a="1"/>
  <c r="L12" i="5" s="1"/>
  <c r="K12" i="5" a="1"/>
  <c r="K12" i="5" s="1"/>
  <c r="J12" i="5" a="1"/>
  <c r="J12" i="5" s="1"/>
  <c r="I12" i="5" a="1"/>
  <c r="I12" i="5" s="1"/>
  <c r="L11" i="5" a="1"/>
  <c r="L11" i="5" s="1"/>
  <c r="K11" i="5" a="1"/>
  <c r="K11" i="5" s="1"/>
  <c r="J11" i="5" a="1"/>
  <c r="J11" i="5" s="1"/>
  <c r="I11" i="5" a="1"/>
  <c r="I11" i="5" s="1"/>
  <c r="L10" i="5" a="1"/>
  <c r="L10" i="5" s="1"/>
  <c r="K10" i="5" a="1"/>
  <c r="K10" i="5" s="1"/>
  <c r="J10" i="5" a="1"/>
  <c r="J10" i="5" s="1"/>
  <c r="I10" i="5" a="1"/>
  <c r="I10" i="5" s="1"/>
  <c r="L108" i="4" a="1"/>
  <c r="L108" i="4" s="1"/>
  <c r="K108" i="4" a="1"/>
  <c r="K108" i="4" s="1"/>
  <c r="J108" i="4" a="1"/>
  <c r="J108" i="4" s="1"/>
  <c r="L107" i="4" a="1"/>
  <c r="L107" i="4" s="1"/>
  <c r="K107" i="4" a="1"/>
  <c r="K107" i="4" s="1"/>
  <c r="J107" i="4" a="1"/>
  <c r="J107" i="4" s="1"/>
  <c r="L106" i="4" a="1"/>
  <c r="L106" i="4" s="1"/>
  <c r="K106" i="4" a="1"/>
  <c r="K106" i="4" s="1"/>
  <c r="J106" i="4" a="1"/>
  <c r="J106" i="4" s="1"/>
  <c r="L105" i="4" a="1"/>
  <c r="L105" i="4" s="1"/>
  <c r="K105" i="4" a="1"/>
  <c r="K105" i="4" s="1"/>
  <c r="J105" i="4" a="1"/>
  <c r="J105" i="4" s="1"/>
  <c r="L104" i="4" a="1"/>
  <c r="L104" i="4" s="1"/>
  <c r="K104" i="4" a="1"/>
  <c r="K104" i="4" s="1"/>
  <c r="J104" i="4" a="1"/>
  <c r="J104" i="4" s="1"/>
  <c r="L103" i="4" a="1"/>
  <c r="L103" i="4" s="1"/>
  <c r="K103" i="4" a="1"/>
  <c r="K103" i="4" s="1"/>
  <c r="J103" i="4" a="1"/>
  <c r="J103" i="4" s="1"/>
  <c r="L102" i="4" a="1"/>
  <c r="L102" i="4" s="1"/>
  <c r="K102" i="4" a="1"/>
  <c r="K102" i="4" s="1"/>
  <c r="J102" i="4" a="1"/>
  <c r="J102" i="4" s="1"/>
  <c r="L101" i="4" a="1"/>
  <c r="L101" i="4" s="1"/>
  <c r="J101" i="4" a="1"/>
  <c r="J101" i="4" s="1"/>
  <c r="L100" i="4" a="1"/>
  <c r="L100" i="4" s="1"/>
  <c r="K100" i="4" a="1"/>
  <c r="K100" i="4" s="1"/>
  <c r="J100" i="4" a="1"/>
  <c r="J100" i="4" s="1"/>
  <c r="L99" i="4" a="1"/>
  <c r="L99" i="4" s="1"/>
  <c r="K99" i="4" a="1"/>
  <c r="K99" i="4" s="1"/>
  <c r="J99" i="4" a="1"/>
  <c r="J99" i="4" s="1"/>
  <c r="L98" i="4" a="1"/>
  <c r="L98" i="4" s="1"/>
  <c r="K98" i="4" a="1"/>
  <c r="K98" i="4" s="1"/>
  <c r="J98" i="4" a="1"/>
  <c r="J98" i="4" s="1"/>
  <c r="L97" i="4" a="1"/>
  <c r="L97" i="4" s="1"/>
  <c r="K97" i="4" a="1"/>
  <c r="K97" i="4" s="1"/>
  <c r="J97" i="4" a="1"/>
  <c r="J97" i="4" s="1"/>
  <c r="L96" i="4" a="1"/>
  <c r="L96" i="4" s="1"/>
  <c r="K96" i="4" a="1"/>
  <c r="K96" i="4" s="1"/>
  <c r="J96" i="4" a="1"/>
  <c r="J96" i="4" s="1"/>
  <c r="L95" i="4" a="1"/>
  <c r="L95" i="4" s="1"/>
  <c r="J95" i="4" a="1"/>
  <c r="J95" i="4" s="1"/>
  <c r="L94" i="4" a="1"/>
  <c r="L94" i="4" s="1"/>
  <c r="K94" i="4" a="1"/>
  <c r="K94" i="4" s="1"/>
  <c r="J94" i="4" a="1"/>
  <c r="J94" i="4" s="1"/>
  <c r="L93" i="4" a="1"/>
  <c r="L93" i="4" s="1"/>
  <c r="J93" i="4" a="1"/>
  <c r="J93" i="4" s="1"/>
  <c r="L92" i="4" a="1"/>
  <c r="L92" i="4" s="1"/>
  <c r="K92" i="4" a="1"/>
  <c r="K92" i="4" s="1"/>
  <c r="J92" i="4" a="1"/>
  <c r="J92" i="4" s="1"/>
  <c r="L91" i="4" a="1"/>
  <c r="L91" i="4" s="1"/>
  <c r="K91" i="4" a="1"/>
  <c r="K91" i="4" s="1"/>
  <c r="J91" i="4" a="1"/>
  <c r="J91" i="4" s="1"/>
  <c r="L90" i="4" a="1"/>
  <c r="L90" i="4" s="1"/>
  <c r="K90" i="4" a="1"/>
  <c r="K90" i="4" s="1"/>
  <c r="J90" i="4" a="1"/>
  <c r="J90" i="4" s="1"/>
  <c r="L89" i="4" a="1"/>
  <c r="L89" i="4" s="1"/>
  <c r="J89" i="4" a="1"/>
  <c r="J89" i="4" s="1"/>
  <c r="L88" i="4" a="1"/>
  <c r="L88" i="4" s="1"/>
  <c r="K88" i="4" a="1"/>
  <c r="K88" i="4" s="1"/>
  <c r="J88" i="4" a="1"/>
  <c r="J88" i="4" s="1"/>
  <c r="L87" i="4" a="1"/>
  <c r="L87" i="4" s="1"/>
  <c r="K87" i="4" a="1"/>
  <c r="K87" i="4" s="1"/>
  <c r="J87" i="4" a="1"/>
  <c r="J87" i="4" s="1"/>
  <c r="L86" i="4" a="1"/>
  <c r="L86" i="4" s="1"/>
  <c r="K86" i="4" a="1"/>
  <c r="K86" i="4" s="1"/>
  <c r="J86" i="4" a="1"/>
  <c r="J86" i="4" s="1"/>
  <c r="L85" i="4" a="1"/>
  <c r="L85" i="4" s="1"/>
  <c r="K85" i="4" a="1"/>
  <c r="K85" i="4" s="1"/>
  <c r="J85" i="4" a="1"/>
  <c r="J85" i="4" s="1"/>
  <c r="L84" i="4" a="1"/>
  <c r="L84" i="4" s="1"/>
  <c r="K84" i="4" a="1"/>
  <c r="K84" i="4" s="1"/>
  <c r="J84" i="4" a="1"/>
  <c r="J84" i="4" s="1"/>
  <c r="L83" i="4" a="1"/>
  <c r="L83" i="4" s="1"/>
  <c r="J83" i="4" a="1"/>
  <c r="J83" i="4" s="1"/>
  <c r="L82" i="4" a="1"/>
  <c r="L82" i="4" s="1"/>
  <c r="K82" i="4" a="1"/>
  <c r="K82" i="4" s="1"/>
  <c r="J82" i="4" a="1"/>
  <c r="J82" i="4" s="1"/>
  <c r="L81" i="4" a="1"/>
  <c r="L81" i="4" s="1"/>
  <c r="K81" i="4" a="1"/>
  <c r="K81" i="4" s="1"/>
  <c r="J81" i="4" a="1"/>
  <c r="J81" i="4" s="1"/>
  <c r="L80" i="4" a="1"/>
  <c r="L80" i="4" s="1"/>
  <c r="K80" i="4" a="1"/>
  <c r="K80" i="4" s="1"/>
  <c r="J80" i="4" a="1"/>
  <c r="J80" i="4" s="1"/>
  <c r="L79" i="4" a="1"/>
  <c r="L79" i="4" s="1"/>
  <c r="K79" i="4" a="1"/>
  <c r="K79" i="4" s="1"/>
  <c r="J79" i="4" a="1"/>
  <c r="J79" i="4" s="1"/>
  <c r="L78" i="4" a="1"/>
  <c r="L78" i="4" s="1"/>
  <c r="K78" i="4" a="1"/>
  <c r="K78" i="4" s="1"/>
  <c r="J78" i="4" a="1"/>
  <c r="J78" i="4" s="1"/>
  <c r="L77" i="4" a="1"/>
  <c r="L77" i="4" s="1"/>
  <c r="J77" i="4" a="1"/>
  <c r="J77" i="4" s="1"/>
  <c r="L76" i="4" a="1"/>
  <c r="L76" i="4" s="1"/>
  <c r="K76" i="4" a="1"/>
  <c r="K76" i="4" s="1"/>
  <c r="J76" i="4" a="1"/>
  <c r="J76" i="4" s="1"/>
  <c r="L75" i="4" a="1"/>
  <c r="L75" i="4" s="1"/>
  <c r="K75" i="4" a="1"/>
  <c r="K75" i="4" s="1"/>
  <c r="J75" i="4" a="1"/>
  <c r="J75" i="4" s="1"/>
  <c r="L74" i="4" a="1"/>
  <c r="L74" i="4" s="1"/>
  <c r="K74" i="4" a="1"/>
  <c r="K74" i="4" s="1"/>
  <c r="J74" i="4" a="1"/>
  <c r="J74" i="4" s="1"/>
  <c r="L73" i="4" a="1"/>
  <c r="L73" i="4" s="1"/>
  <c r="K73" i="4" a="1"/>
  <c r="K73" i="4" s="1"/>
  <c r="J73" i="4" a="1"/>
  <c r="J73" i="4" s="1"/>
  <c r="L72" i="4" a="1"/>
  <c r="L72" i="4" s="1"/>
  <c r="K72" i="4" a="1"/>
  <c r="K72" i="4" s="1"/>
  <c r="J72" i="4" a="1"/>
  <c r="J72" i="4" s="1"/>
  <c r="L71" i="4" a="1"/>
  <c r="L71" i="4" s="1"/>
  <c r="J71" i="4" a="1"/>
  <c r="J71" i="4" s="1"/>
  <c r="L70" i="4" a="1"/>
  <c r="L70" i="4" s="1"/>
  <c r="K70" i="4" a="1"/>
  <c r="K70" i="4" s="1"/>
  <c r="J70" i="4" a="1"/>
  <c r="J70" i="4" s="1"/>
  <c r="L69" i="4" a="1"/>
  <c r="L69" i="4" s="1"/>
  <c r="K69" i="4" a="1"/>
  <c r="K69" i="4" s="1"/>
  <c r="J69" i="4" a="1"/>
  <c r="J69" i="4" s="1"/>
  <c r="L68" i="4" a="1"/>
  <c r="L68" i="4" s="1"/>
  <c r="K68" i="4" a="1"/>
  <c r="K68" i="4" s="1"/>
  <c r="J68" i="4" a="1"/>
  <c r="J68" i="4" s="1"/>
  <c r="L67" i="4" a="1"/>
  <c r="L67" i="4" s="1"/>
  <c r="K67" i="4" a="1"/>
  <c r="K67" i="4" s="1"/>
  <c r="J67" i="4" a="1"/>
  <c r="J67" i="4" s="1"/>
  <c r="L66" i="4" a="1"/>
  <c r="L66" i="4" s="1"/>
  <c r="K66" i="4" a="1"/>
  <c r="K66" i="4" s="1"/>
  <c r="J66" i="4" a="1"/>
  <c r="J66" i="4" s="1"/>
  <c r="L65" i="4" a="1"/>
  <c r="L65" i="4" s="1"/>
  <c r="J65" i="4" a="1"/>
  <c r="J65" i="4" s="1"/>
  <c r="L64" i="4" a="1"/>
  <c r="L64" i="4" s="1"/>
  <c r="K64" i="4" a="1"/>
  <c r="K64" i="4" s="1"/>
  <c r="J64" i="4" a="1"/>
  <c r="J64" i="4" s="1"/>
  <c r="L63" i="4" a="1"/>
  <c r="L63" i="4" s="1"/>
  <c r="J63" i="4" a="1"/>
  <c r="J63" i="4" s="1"/>
  <c r="L62" i="4" a="1"/>
  <c r="L62" i="4" s="1"/>
  <c r="K62" i="4" a="1"/>
  <c r="K62" i="4" s="1"/>
  <c r="J62" i="4" a="1"/>
  <c r="J62" i="4" s="1"/>
  <c r="L61" i="4" a="1"/>
  <c r="L61" i="4" s="1"/>
  <c r="K61" i="4" a="1"/>
  <c r="K61" i="4" s="1"/>
  <c r="J61" i="4" a="1"/>
  <c r="J61" i="4" s="1"/>
  <c r="L60" i="4" a="1"/>
  <c r="L60" i="4" s="1"/>
  <c r="K60" i="4" a="1"/>
  <c r="K60" i="4" s="1"/>
  <c r="J60" i="4" a="1"/>
  <c r="J60" i="4" s="1"/>
  <c r="L59" i="4" a="1"/>
  <c r="L59" i="4" s="1"/>
  <c r="K59" i="4" a="1"/>
  <c r="K59" i="4" s="1"/>
  <c r="J59" i="4" a="1"/>
  <c r="J59" i="4" s="1"/>
  <c r="L58" i="4" a="1"/>
  <c r="L58" i="4" s="1"/>
  <c r="K58" i="4" a="1"/>
  <c r="K58" i="4" s="1"/>
  <c r="J58" i="4" a="1"/>
  <c r="J58" i="4" s="1"/>
  <c r="L57" i="4" a="1"/>
  <c r="L57" i="4" s="1"/>
  <c r="K57" i="4" a="1"/>
  <c r="K57" i="4" s="1"/>
  <c r="J57" i="4" a="1"/>
  <c r="J57" i="4" s="1"/>
  <c r="L56" i="4" a="1"/>
  <c r="L56" i="4" s="1"/>
  <c r="K56" i="4" a="1"/>
  <c r="K56" i="4" s="1"/>
  <c r="J56" i="4" a="1"/>
  <c r="J56" i="4" s="1"/>
  <c r="L55" i="4" a="1"/>
  <c r="L55" i="4" s="1"/>
  <c r="J55" i="4" a="1"/>
  <c r="J55" i="4" s="1"/>
  <c r="L54" i="4" a="1"/>
  <c r="L54" i="4" s="1"/>
  <c r="K54" i="4" a="1"/>
  <c r="K54" i="4" s="1"/>
  <c r="J54" i="4" a="1"/>
  <c r="J54" i="4" s="1"/>
  <c r="L53" i="4" a="1"/>
  <c r="L53" i="4" s="1"/>
  <c r="K53" i="4" a="1"/>
  <c r="K53" i="4" s="1"/>
  <c r="J53" i="4" a="1"/>
  <c r="J53" i="4" s="1"/>
  <c r="L52" i="4" a="1"/>
  <c r="L52" i="4" s="1"/>
  <c r="K52" i="4" a="1"/>
  <c r="K52" i="4" s="1"/>
  <c r="J52" i="4" a="1"/>
  <c r="J52" i="4" s="1"/>
  <c r="L51" i="4" a="1"/>
  <c r="L51" i="4" s="1"/>
  <c r="K51" i="4" a="1"/>
  <c r="K51" i="4" s="1"/>
  <c r="J51" i="4" a="1"/>
  <c r="J51" i="4" s="1"/>
  <c r="L50" i="4" a="1"/>
  <c r="L50" i="4" s="1"/>
  <c r="K50" i="4" a="1"/>
  <c r="K50" i="4" s="1"/>
  <c r="J50" i="4" a="1"/>
  <c r="J50" i="4" s="1"/>
  <c r="L49" i="4" a="1"/>
  <c r="L49" i="4" s="1"/>
  <c r="K49" i="4" a="1"/>
  <c r="K49" i="4" s="1"/>
  <c r="J49" i="4" a="1"/>
  <c r="J49" i="4" s="1"/>
  <c r="L48" i="4" a="1"/>
  <c r="L48" i="4" s="1"/>
  <c r="K48" i="4" a="1"/>
  <c r="K48" i="4" s="1"/>
  <c r="J48" i="4" a="1"/>
  <c r="J48" i="4" s="1"/>
  <c r="L47" i="4" a="1"/>
  <c r="L47" i="4" s="1"/>
  <c r="K47" i="4" a="1"/>
  <c r="K47" i="4" s="1"/>
  <c r="J47" i="4" a="1"/>
  <c r="J47" i="4" s="1"/>
  <c r="L46" i="4" a="1"/>
  <c r="L46" i="4" s="1"/>
  <c r="K46" i="4" a="1"/>
  <c r="K46" i="4" s="1"/>
  <c r="J46" i="4" a="1"/>
  <c r="J46" i="4" s="1"/>
  <c r="L45" i="4" a="1"/>
  <c r="L45" i="4" s="1"/>
  <c r="K45" i="4" a="1"/>
  <c r="K45" i="4" s="1"/>
  <c r="J45" i="4" a="1"/>
  <c r="J45" i="4" s="1"/>
  <c r="L44" i="4" a="1"/>
  <c r="L44" i="4" s="1"/>
  <c r="K44" i="4" a="1"/>
  <c r="K44" i="4" s="1"/>
  <c r="J44" i="4" a="1"/>
  <c r="J44" i="4" s="1"/>
  <c r="L43" i="4" a="1"/>
  <c r="L43" i="4" s="1"/>
  <c r="K43" i="4" a="1"/>
  <c r="K43" i="4" s="1"/>
  <c r="J43" i="4" a="1"/>
  <c r="J43" i="4" s="1"/>
  <c r="L42" i="4" a="1"/>
  <c r="L42" i="4" s="1"/>
  <c r="K42" i="4" a="1"/>
  <c r="K42" i="4" s="1"/>
  <c r="J42" i="4" a="1"/>
  <c r="J42" i="4" s="1"/>
  <c r="L41" i="4" a="1"/>
  <c r="L41" i="4" s="1"/>
  <c r="K41" i="4" a="1"/>
  <c r="K41" i="4" s="1"/>
  <c r="J41" i="4" a="1"/>
  <c r="J41" i="4" s="1"/>
  <c r="L40" i="4" a="1"/>
  <c r="L40" i="4" s="1"/>
  <c r="K40" i="4" a="1"/>
  <c r="K40" i="4" s="1"/>
  <c r="J40" i="4" a="1"/>
  <c r="J40" i="4" s="1"/>
  <c r="L39" i="4" a="1"/>
  <c r="L39" i="4" s="1"/>
  <c r="K39" i="4" a="1"/>
  <c r="K39" i="4" s="1"/>
  <c r="J39" i="4" a="1"/>
  <c r="J39" i="4" s="1"/>
  <c r="L38" i="4" a="1"/>
  <c r="L38" i="4" s="1"/>
  <c r="K38" i="4" a="1"/>
  <c r="K38" i="4" s="1"/>
  <c r="J38" i="4" a="1"/>
  <c r="J38" i="4" s="1"/>
  <c r="L37" i="4" a="1"/>
  <c r="L37" i="4" s="1"/>
  <c r="K37" i="4" a="1"/>
  <c r="K37" i="4" s="1"/>
  <c r="J37" i="4" a="1"/>
  <c r="J37" i="4" s="1"/>
  <c r="L36" i="4" a="1"/>
  <c r="L36" i="4" s="1"/>
  <c r="K36" i="4" a="1"/>
  <c r="K36" i="4" s="1"/>
  <c r="J36" i="4" a="1"/>
  <c r="J36" i="4" s="1"/>
  <c r="L35" i="4" a="1"/>
  <c r="L35" i="4" s="1"/>
  <c r="K35" i="4" a="1"/>
  <c r="K35" i="4" s="1"/>
  <c r="J35" i="4" a="1"/>
  <c r="J35" i="4" s="1"/>
  <c r="L34" i="4" a="1"/>
  <c r="L34" i="4" s="1"/>
  <c r="K34" i="4" a="1"/>
  <c r="K34" i="4" s="1"/>
  <c r="J34" i="4" a="1"/>
  <c r="J34" i="4" s="1"/>
  <c r="L33" i="4" a="1"/>
  <c r="L33" i="4" s="1"/>
  <c r="K33" i="4" a="1"/>
  <c r="K33" i="4" s="1"/>
  <c r="J33" i="4" a="1"/>
  <c r="J33" i="4" s="1"/>
  <c r="L32" i="4" a="1"/>
  <c r="L32" i="4" s="1"/>
  <c r="K32" i="4" a="1"/>
  <c r="K32" i="4" s="1"/>
  <c r="J32" i="4" a="1"/>
  <c r="J32" i="4" s="1"/>
  <c r="L31" i="4" a="1"/>
  <c r="L31" i="4" s="1"/>
  <c r="K31" i="4" a="1"/>
  <c r="K31" i="4" s="1"/>
  <c r="J31" i="4" a="1"/>
  <c r="J31" i="4" s="1"/>
  <c r="L30" i="4" a="1"/>
  <c r="L30" i="4" s="1"/>
  <c r="K30" i="4" a="1"/>
  <c r="K30" i="4" s="1"/>
  <c r="J30" i="4" a="1"/>
  <c r="J30" i="4" s="1"/>
  <c r="L29" i="4" a="1"/>
  <c r="L29" i="4" s="1"/>
  <c r="K29" i="4" a="1"/>
  <c r="K29" i="4" s="1"/>
  <c r="J29" i="4" a="1"/>
  <c r="J29" i="4" s="1"/>
  <c r="L28" i="4" a="1"/>
  <c r="L28" i="4" s="1"/>
  <c r="K28" i="4" a="1"/>
  <c r="K28" i="4" s="1"/>
  <c r="J28" i="4" a="1"/>
  <c r="J28" i="4" s="1"/>
  <c r="L27" i="4" a="1"/>
  <c r="L27" i="4" s="1"/>
  <c r="K27" i="4" a="1"/>
  <c r="K27" i="4" s="1"/>
  <c r="J27" i="4" a="1"/>
  <c r="J27" i="4" s="1"/>
  <c r="L26" i="4" a="1"/>
  <c r="L26" i="4" s="1"/>
  <c r="K26" i="4" a="1"/>
  <c r="K26" i="4" s="1"/>
  <c r="J26" i="4" a="1"/>
  <c r="J26" i="4" s="1"/>
  <c r="L25" i="4" a="1"/>
  <c r="L25" i="4" s="1"/>
  <c r="K25" i="4" a="1"/>
  <c r="K25" i="4" s="1"/>
  <c r="J25" i="4" a="1"/>
  <c r="J25" i="4" s="1"/>
  <c r="L24" i="4" a="1"/>
  <c r="L24" i="4" s="1"/>
  <c r="K24" i="4" a="1"/>
  <c r="K24" i="4" s="1"/>
  <c r="J24" i="4" a="1"/>
  <c r="J24" i="4" s="1"/>
  <c r="L23" i="4" a="1"/>
  <c r="L23" i="4" s="1"/>
  <c r="K23" i="4" a="1"/>
  <c r="K23" i="4" s="1"/>
  <c r="J23" i="4" a="1"/>
  <c r="J23" i="4" s="1"/>
  <c r="L22" i="4" a="1"/>
  <c r="L22" i="4" s="1"/>
  <c r="K22" i="4" a="1"/>
  <c r="K22" i="4" s="1"/>
  <c r="J22" i="4" a="1"/>
  <c r="J22" i="4" s="1"/>
  <c r="L21" i="4" a="1"/>
  <c r="L21" i="4" s="1"/>
  <c r="K21" i="4" a="1"/>
  <c r="K21" i="4" s="1"/>
  <c r="J21" i="4" a="1"/>
  <c r="J21" i="4" s="1"/>
  <c r="L20" i="4" a="1"/>
  <c r="L20" i="4" s="1"/>
  <c r="K20" i="4" a="1"/>
  <c r="K20" i="4" s="1"/>
  <c r="J20" i="4" a="1"/>
  <c r="J20" i="4" s="1"/>
  <c r="L19" i="4" a="1"/>
  <c r="L19" i="4" s="1"/>
  <c r="K19" i="4" a="1"/>
  <c r="K19" i="4" s="1"/>
  <c r="J19" i="4" a="1"/>
  <c r="J19" i="4" s="1"/>
  <c r="L18" i="4" a="1"/>
  <c r="L18" i="4" s="1"/>
  <c r="K18" i="4" a="1"/>
  <c r="K18" i="4" s="1"/>
  <c r="J18" i="4" a="1"/>
  <c r="J18" i="4" s="1"/>
  <c r="L17" i="4" a="1"/>
  <c r="L17" i="4" s="1"/>
  <c r="K17" i="4" a="1"/>
  <c r="K17" i="4" s="1"/>
  <c r="J17" i="4" a="1"/>
  <c r="J17" i="4" s="1"/>
  <c r="L16" i="4" a="1"/>
  <c r="L16" i="4" s="1"/>
  <c r="K16" i="4" a="1"/>
  <c r="K16" i="4" s="1"/>
  <c r="J16" i="4" a="1"/>
  <c r="J16" i="4" s="1"/>
  <c r="L15" i="4" a="1"/>
  <c r="L15" i="4" s="1"/>
  <c r="K15" i="4" a="1"/>
  <c r="K15" i="4" s="1"/>
  <c r="J15" i="4" a="1"/>
  <c r="J15" i="4" s="1"/>
  <c r="L14" i="4" a="1"/>
  <c r="L14" i="4" s="1"/>
  <c r="K14" i="4" a="1"/>
  <c r="K14" i="4" s="1"/>
  <c r="J14" i="4" a="1"/>
  <c r="J14" i="4" s="1"/>
  <c r="L13" i="4" a="1"/>
  <c r="L13" i="4" s="1"/>
  <c r="K13" i="4" a="1"/>
  <c r="K13" i="4" s="1"/>
  <c r="J13" i="4" a="1"/>
  <c r="J13" i="4" s="1"/>
  <c r="L12" i="4" a="1"/>
  <c r="L12" i="4" s="1"/>
  <c r="K12" i="4" a="1"/>
  <c r="K12" i="4" s="1"/>
  <c r="J12" i="4" a="1"/>
  <c r="J12" i="4" s="1"/>
  <c r="L11" i="4" a="1"/>
  <c r="L11" i="4" s="1"/>
  <c r="K11" i="4" a="1"/>
  <c r="K11" i="4" s="1"/>
  <c r="J11" i="4" a="1"/>
  <c r="J11" i="4" s="1"/>
  <c r="L10" i="4" a="1"/>
  <c r="L10" i="4" s="1"/>
  <c r="K10" i="4" a="1"/>
  <c r="K10" i="4" s="1"/>
  <c r="J10" i="4" a="1"/>
  <c r="J10" i="4" s="1"/>
  <c r="I108" i="4" a="1"/>
  <c r="I108" i="4" s="1"/>
  <c r="I107" i="4" a="1"/>
  <c r="I107" i="4" s="1"/>
  <c r="I106" i="4" a="1"/>
  <c r="I106" i="4" s="1"/>
  <c r="I105" i="4" a="1"/>
  <c r="I105" i="4" s="1"/>
  <c r="I104" i="4" a="1"/>
  <c r="I104" i="4" s="1"/>
  <c r="I103" i="4" a="1"/>
  <c r="I103" i="4" s="1"/>
  <c r="I102" i="4" a="1"/>
  <c r="I102" i="4" s="1"/>
  <c r="I101" i="4" a="1"/>
  <c r="I101" i="4" s="1"/>
  <c r="I100" i="4" a="1"/>
  <c r="I100" i="4" s="1"/>
  <c r="I98" i="4" a="1"/>
  <c r="I98" i="4" s="1"/>
  <c r="I96" i="4" a="1"/>
  <c r="I96" i="4" s="1"/>
  <c r="I95" i="4" a="1"/>
  <c r="I95" i="4" s="1"/>
  <c r="I94" i="4" a="1"/>
  <c r="I94" i="4" s="1"/>
  <c r="I93" i="4" a="1"/>
  <c r="I93" i="4" s="1"/>
  <c r="I92" i="4" a="1"/>
  <c r="I92" i="4" s="1"/>
  <c r="I91" i="4" a="1"/>
  <c r="I91" i="4" s="1"/>
  <c r="I87" i="4" a="1"/>
  <c r="I87" i="4" s="1"/>
  <c r="I86" i="4" a="1"/>
  <c r="I86" i="4" s="1"/>
  <c r="I84" i="4" a="1"/>
  <c r="I84" i="4" s="1"/>
  <c r="I83" i="4" a="1"/>
  <c r="I83" i="4" s="1"/>
  <c r="I82" i="4" a="1"/>
  <c r="I82" i="4" s="1"/>
  <c r="I80" i="4" a="1"/>
  <c r="I80" i="4" s="1"/>
  <c r="I79" i="4" a="1"/>
  <c r="I79" i="4" s="1"/>
  <c r="I78" i="4" a="1"/>
  <c r="I78" i="4" s="1"/>
  <c r="I77" i="4" a="1"/>
  <c r="I77" i="4" s="1"/>
  <c r="I76" i="4" a="1"/>
  <c r="I76" i="4" s="1"/>
  <c r="I75" i="4" a="1"/>
  <c r="I75" i="4" s="1"/>
  <c r="I74" i="4" a="1"/>
  <c r="I74" i="4" s="1"/>
  <c r="I73" i="4" a="1"/>
  <c r="I73" i="4" s="1"/>
  <c r="I72" i="4" a="1"/>
  <c r="I72" i="4" s="1"/>
  <c r="I71" i="4" a="1"/>
  <c r="I71" i="4" s="1"/>
  <c r="I70" i="4" a="1"/>
  <c r="I70" i="4" s="1"/>
  <c r="I69" i="4" a="1"/>
  <c r="I69" i="4" s="1"/>
  <c r="I68" i="4" a="1"/>
  <c r="I68" i="4" s="1"/>
  <c r="I67" i="4" a="1"/>
  <c r="I67" i="4" s="1"/>
  <c r="I66" i="4" a="1"/>
  <c r="I66" i="4" s="1"/>
  <c r="I64" i="4" a="1"/>
  <c r="I64" i="4" s="1"/>
  <c r="I63" i="4" a="1"/>
  <c r="I63" i="4" s="1"/>
  <c r="I62" i="4" a="1"/>
  <c r="I62" i="4" s="1"/>
  <c r="I59" i="4" a="1"/>
  <c r="I59" i="4" s="1"/>
  <c r="I58" i="4" a="1"/>
  <c r="I58" i="4" s="1"/>
  <c r="I57" i="4" a="1"/>
  <c r="I57" i="4" s="1"/>
  <c r="I56" i="4" a="1"/>
  <c r="I56" i="4" s="1"/>
  <c r="I55" i="4" a="1"/>
  <c r="I55" i="4" s="1"/>
  <c r="I53" i="4" a="1"/>
  <c r="I53" i="4" s="1"/>
  <c r="I52" i="4" a="1"/>
  <c r="I52" i="4" s="1"/>
  <c r="I51" i="4" a="1"/>
  <c r="I51" i="4" s="1"/>
  <c r="I50" i="4" a="1"/>
  <c r="I50" i="4" s="1"/>
  <c r="I49" i="4" a="1"/>
  <c r="I49" i="4" s="1"/>
  <c r="I48" i="4" a="1"/>
  <c r="I48" i="4" s="1"/>
  <c r="I47" i="4" a="1"/>
  <c r="I47" i="4" s="1"/>
  <c r="I46" i="4" a="1"/>
  <c r="I46" i="4" s="1"/>
  <c r="I45" i="4" a="1"/>
  <c r="I45" i="4" s="1"/>
  <c r="I44" i="4" a="1"/>
  <c r="I44" i="4" s="1"/>
  <c r="I43" i="4" a="1"/>
  <c r="I43" i="4" s="1"/>
  <c r="I42" i="4" a="1"/>
  <c r="I42" i="4" s="1"/>
  <c r="I41" i="4" a="1"/>
  <c r="I41" i="4" s="1"/>
  <c r="I40" i="4" a="1"/>
  <c r="I40" i="4" s="1"/>
  <c r="I39" i="4" a="1"/>
  <c r="I39" i="4" s="1"/>
  <c r="I38" i="4" a="1"/>
  <c r="I38" i="4" s="1"/>
  <c r="I37" i="4" a="1"/>
  <c r="I37" i="4" s="1"/>
  <c r="I36" i="4" a="1"/>
  <c r="I36" i="4" s="1"/>
  <c r="I35" i="4" a="1"/>
  <c r="I35" i="4" s="1"/>
  <c r="I34" i="4" a="1"/>
  <c r="I34" i="4" s="1"/>
  <c r="I33" i="4" a="1"/>
  <c r="I33" i="4" s="1"/>
  <c r="I32" i="4" a="1"/>
  <c r="I32" i="4" s="1"/>
  <c r="I31" i="4" a="1"/>
  <c r="I31" i="4" s="1"/>
  <c r="I30" i="4" a="1"/>
  <c r="I30" i="4" s="1"/>
  <c r="I29" i="4" a="1"/>
  <c r="I29" i="4" s="1"/>
  <c r="I28" i="4" a="1"/>
  <c r="I28" i="4" s="1"/>
  <c r="I27" i="4" a="1"/>
  <c r="I27" i="4" s="1"/>
  <c r="I26" i="4" a="1"/>
  <c r="I26" i="4" s="1"/>
  <c r="I25" i="4" a="1"/>
  <c r="I25" i="4" s="1"/>
  <c r="I24" i="4" a="1"/>
  <c r="I24" i="4" s="1"/>
  <c r="I23" i="4" a="1"/>
  <c r="I23" i="4" s="1"/>
  <c r="I22" i="4" a="1"/>
  <c r="I22" i="4" s="1"/>
  <c r="I21" i="4" a="1"/>
  <c r="I21" i="4" s="1"/>
  <c r="I20" i="4" a="1"/>
  <c r="I20" i="4" s="1"/>
  <c r="I19" i="4" a="1"/>
  <c r="I19" i="4" s="1"/>
  <c r="I18" i="4" a="1"/>
  <c r="I18" i="4" s="1"/>
  <c r="I17" i="4" a="1"/>
  <c r="I17" i="4" s="1"/>
  <c r="I16" i="4" a="1"/>
  <c r="I16" i="4" s="1"/>
  <c r="I15" i="4" a="1"/>
  <c r="I15" i="4" s="1"/>
  <c r="I14" i="4" a="1"/>
  <c r="I14" i="4" s="1"/>
  <c r="I13" i="4" a="1"/>
  <c r="I13" i="4" s="1"/>
  <c r="I12" i="4" a="1"/>
  <c r="I12" i="4" s="1"/>
  <c r="I11" i="4" a="1"/>
  <c r="I11" i="4" s="1"/>
  <c r="I10" i="4" a="1"/>
  <c r="I10" i="4" s="1"/>
  <c r="AF9" i="2"/>
  <c r="AF8" i="2"/>
  <c r="AF7" i="2"/>
  <c r="AE9" i="2"/>
  <c r="AD9" i="2"/>
  <c r="AC9" i="2"/>
  <c r="AE8" i="2"/>
  <c r="AD8" i="2"/>
  <c r="AC8" i="2"/>
  <c r="AE7" i="2"/>
  <c r="AD7" i="2"/>
  <c r="AC7" i="2"/>
  <c r="AP51" i="11"/>
  <c r="AO51" i="11"/>
  <c r="AN51" i="11"/>
  <c r="AM51" i="11"/>
  <c r="AL51" i="11"/>
  <c r="AK51" i="11"/>
  <c r="AJ51" i="11"/>
  <c r="AH51" i="11"/>
  <c r="AG51" i="11"/>
  <c r="AF51" i="11"/>
  <c r="AE51" i="11"/>
  <c r="AD51" i="11"/>
  <c r="AC51" i="11"/>
  <c r="AB51" i="11"/>
  <c r="T51" i="11"/>
  <c r="U51" i="11"/>
  <c r="V51" i="11"/>
  <c r="W51" i="11"/>
  <c r="X51" i="11"/>
  <c r="Y51" i="11"/>
  <c r="Z51" i="11"/>
  <c r="L51" i="11"/>
  <c r="M51" i="11"/>
  <c r="N51" i="11"/>
  <c r="O51" i="11"/>
  <c r="P51" i="11"/>
  <c r="Q51" i="11"/>
  <c r="R51" i="11"/>
  <c r="D51" i="11"/>
  <c r="E51" i="11"/>
  <c r="G51" i="11"/>
  <c r="H51" i="11"/>
  <c r="I51" i="11"/>
  <c r="J51" i="11"/>
  <c r="AJ50" i="11"/>
  <c r="AK50" i="11"/>
  <c r="AL50" i="11"/>
  <c r="AM50" i="11"/>
  <c r="AN50" i="11"/>
  <c r="AO50" i="11"/>
  <c r="AP50" i="11"/>
  <c r="AB50" i="11"/>
  <c r="AC50" i="11"/>
  <c r="AD50" i="11"/>
  <c r="AE50" i="11"/>
  <c r="AF50" i="11"/>
  <c r="AG50" i="11"/>
  <c r="AH50" i="11"/>
  <c r="T50" i="11"/>
  <c r="U50" i="11"/>
  <c r="V50" i="11"/>
  <c r="W50" i="11"/>
  <c r="X50" i="11"/>
  <c r="Y50" i="11"/>
  <c r="Z50" i="11"/>
  <c r="L50" i="11"/>
  <c r="M50" i="11"/>
  <c r="N50" i="11"/>
  <c r="O50" i="11"/>
  <c r="P50" i="11"/>
  <c r="Q50" i="11"/>
  <c r="R50" i="11"/>
  <c r="D50" i="11"/>
  <c r="E50" i="11"/>
  <c r="G50" i="11"/>
  <c r="H50" i="11"/>
  <c r="I50" i="11"/>
  <c r="J50" i="11"/>
  <c r="AJ47" i="11"/>
  <c r="AK47" i="11"/>
  <c r="AL47" i="11"/>
  <c r="AM47" i="11"/>
  <c r="AN47" i="11"/>
  <c r="AO47" i="11"/>
  <c r="AP47" i="11"/>
  <c r="AB47" i="11"/>
  <c r="AC47" i="11"/>
  <c r="AD47" i="11"/>
  <c r="AE47" i="11"/>
  <c r="AF47" i="11"/>
  <c r="AG47" i="11"/>
  <c r="AH47" i="11"/>
  <c r="T47" i="11"/>
  <c r="U47" i="11"/>
  <c r="V47" i="11"/>
  <c r="W47" i="11"/>
  <c r="X47" i="11"/>
  <c r="Y47" i="11"/>
  <c r="Z47" i="11"/>
  <c r="L47" i="11"/>
  <c r="M47" i="11"/>
  <c r="N47" i="11"/>
  <c r="O47" i="11"/>
  <c r="P47" i="11"/>
  <c r="Q47" i="11"/>
  <c r="R47" i="11"/>
  <c r="D47" i="11"/>
  <c r="E47" i="11"/>
  <c r="G47" i="11"/>
  <c r="H47" i="11"/>
  <c r="I47" i="11"/>
  <c r="J47" i="11"/>
  <c r="AJ44" i="11"/>
  <c r="AK44" i="11"/>
  <c r="AL44" i="11"/>
  <c r="AM44" i="11"/>
  <c r="AN44" i="11"/>
  <c r="AO44" i="11"/>
  <c r="AP44" i="11"/>
  <c r="AB44" i="11"/>
  <c r="AC44" i="11"/>
  <c r="AD44" i="11"/>
  <c r="AE44" i="11"/>
  <c r="AF44" i="11"/>
  <c r="AG44" i="11"/>
  <c r="AH44" i="11"/>
  <c r="T44" i="11"/>
  <c r="U44" i="11"/>
  <c r="V44" i="11"/>
  <c r="W44" i="11"/>
  <c r="X44" i="11"/>
  <c r="Y44" i="11"/>
  <c r="Z44" i="11"/>
  <c r="L44" i="11"/>
  <c r="M44" i="11"/>
  <c r="N44" i="11"/>
  <c r="O44" i="11"/>
  <c r="P44" i="11"/>
  <c r="Q44" i="11"/>
  <c r="R44" i="11"/>
  <c r="D44" i="11"/>
  <c r="E44" i="11"/>
  <c r="G44" i="11"/>
  <c r="H44" i="11"/>
  <c r="I44" i="11"/>
  <c r="J44" i="11"/>
  <c r="AJ43" i="11"/>
  <c r="AK43" i="11"/>
  <c r="AL43" i="11"/>
  <c r="AM43" i="11"/>
  <c r="AN43" i="11"/>
  <c r="AO43" i="11"/>
  <c r="AP43" i="11"/>
  <c r="AB43" i="11"/>
  <c r="AC43" i="11"/>
  <c r="AD43" i="11"/>
  <c r="AE43" i="11"/>
  <c r="AF43" i="11"/>
  <c r="AG43" i="11"/>
  <c r="AH43" i="11"/>
  <c r="T43" i="11"/>
  <c r="U43" i="11"/>
  <c r="V43" i="11"/>
  <c r="W43" i="11"/>
  <c r="X43" i="11"/>
  <c r="Y43" i="11"/>
  <c r="Z43" i="11"/>
  <c r="L43" i="11"/>
  <c r="M43" i="11"/>
  <c r="N43" i="11"/>
  <c r="O43" i="11"/>
  <c r="P43" i="11"/>
  <c r="Q43" i="11"/>
  <c r="R43" i="11"/>
  <c r="D43" i="11"/>
  <c r="E43" i="11"/>
  <c r="G43" i="11"/>
  <c r="H43" i="11"/>
  <c r="I43" i="11"/>
  <c r="J43" i="11"/>
  <c r="AJ42" i="11"/>
  <c r="AK42" i="11"/>
  <c r="AL42" i="11"/>
  <c r="AM42" i="11"/>
  <c r="AN42" i="11"/>
  <c r="AO42" i="11"/>
  <c r="AP42" i="11"/>
  <c r="AB42" i="11"/>
  <c r="AC42" i="11"/>
  <c r="AD42" i="11"/>
  <c r="AE42" i="11"/>
  <c r="AF42" i="11"/>
  <c r="AG42" i="11"/>
  <c r="AH42" i="11"/>
  <c r="T42" i="11"/>
  <c r="U42" i="11"/>
  <c r="V42" i="11"/>
  <c r="W42" i="11"/>
  <c r="X42" i="11"/>
  <c r="Y42" i="11"/>
  <c r="Z42" i="11"/>
  <c r="L42" i="11"/>
  <c r="M42" i="11"/>
  <c r="N42" i="11"/>
  <c r="O42" i="11"/>
  <c r="P42" i="11"/>
  <c r="Q42" i="11"/>
  <c r="R42" i="11"/>
  <c r="D42" i="11"/>
  <c r="E42" i="11"/>
  <c r="G42" i="11"/>
  <c r="H42" i="11"/>
  <c r="I42" i="11"/>
  <c r="J42" i="11"/>
  <c r="AJ39" i="11"/>
  <c r="AK39" i="11"/>
  <c r="AL39" i="11"/>
  <c r="AM39" i="11"/>
  <c r="AN39" i="11"/>
  <c r="AO39" i="11"/>
  <c r="AP39" i="11"/>
  <c r="AB39" i="11"/>
  <c r="AC39" i="11"/>
  <c r="AD39" i="11"/>
  <c r="AE39" i="11"/>
  <c r="AF39" i="11"/>
  <c r="AG39" i="11"/>
  <c r="AH39" i="11"/>
  <c r="T39" i="11"/>
  <c r="U39" i="11"/>
  <c r="V39" i="11"/>
  <c r="W39" i="11"/>
  <c r="X39" i="11"/>
  <c r="Y39" i="11"/>
  <c r="Z39" i="11"/>
  <c r="L39" i="11"/>
  <c r="M39" i="11"/>
  <c r="N39" i="11"/>
  <c r="O39" i="11"/>
  <c r="P39" i="11"/>
  <c r="Q39" i="11"/>
  <c r="R39" i="11"/>
  <c r="D39" i="11"/>
  <c r="E39" i="11"/>
  <c r="G39" i="11"/>
  <c r="H39" i="11"/>
  <c r="I39" i="11"/>
  <c r="J39" i="11"/>
  <c r="AJ36" i="11"/>
  <c r="AK36" i="11"/>
  <c r="AL36" i="11"/>
  <c r="AM36" i="11"/>
  <c r="AN36" i="11"/>
  <c r="AO36" i="11"/>
  <c r="AP36" i="11"/>
  <c r="AB36" i="11"/>
  <c r="AC36" i="11"/>
  <c r="AD36" i="11"/>
  <c r="AE36" i="11"/>
  <c r="AF36" i="11"/>
  <c r="AG36" i="11"/>
  <c r="AH36" i="11"/>
  <c r="T36" i="11"/>
  <c r="U36" i="11"/>
  <c r="V36" i="11"/>
  <c r="W36" i="11"/>
  <c r="X36" i="11"/>
  <c r="Y36" i="11"/>
  <c r="Z36" i="11"/>
  <c r="L36" i="11"/>
  <c r="M36" i="11"/>
  <c r="N36" i="11"/>
  <c r="O36" i="11"/>
  <c r="P36" i="11"/>
  <c r="Q36" i="11"/>
  <c r="R36" i="11"/>
  <c r="D36" i="11"/>
  <c r="E36" i="11"/>
  <c r="G36" i="11"/>
  <c r="H36" i="11"/>
  <c r="I36" i="11"/>
  <c r="J36" i="11"/>
  <c r="AJ35" i="11"/>
  <c r="AK35" i="11"/>
  <c r="AL35" i="11"/>
  <c r="AM35" i="11"/>
  <c r="AN35" i="11"/>
  <c r="AO35" i="11"/>
  <c r="AP35" i="11"/>
  <c r="AB35" i="11"/>
  <c r="AC35" i="11"/>
  <c r="AD35" i="11"/>
  <c r="AE35" i="11"/>
  <c r="AF35" i="11"/>
  <c r="AG35" i="11"/>
  <c r="AH35" i="11"/>
  <c r="T35" i="11"/>
  <c r="U35" i="11"/>
  <c r="V35" i="11"/>
  <c r="W35" i="11"/>
  <c r="X35" i="11"/>
  <c r="Y35" i="11"/>
  <c r="Z35" i="11"/>
  <c r="L35" i="11"/>
  <c r="M35" i="11"/>
  <c r="N35" i="11"/>
  <c r="O35" i="11"/>
  <c r="P35" i="11"/>
  <c r="Q35" i="11"/>
  <c r="R35" i="11"/>
  <c r="D35" i="11"/>
  <c r="E35" i="11"/>
  <c r="G35" i="11"/>
  <c r="H35" i="11"/>
  <c r="I35" i="11"/>
  <c r="J35" i="11"/>
  <c r="AJ32" i="11"/>
  <c r="AK32" i="11"/>
  <c r="AL32" i="11"/>
  <c r="AM32" i="11"/>
  <c r="AN32" i="11"/>
  <c r="AO32" i="11"/>
  <c r="AP32" i="11"/>
  <c r="AB32" i="11"/>
  <c r="AC32" i="11"/>
  <c r="AD32" i="11"/>
  <c r="AE32" i="11"/>
  <c r="AF32" i="11"/>
  <c r="AG32" i="11"/>
  <c r="AH32" i="11"/>
  <c r="T32" i="11"/>
  <c r="U32" i="11"/>
  <c r="V32" i="11"/>
  <c r="W32" i="11"/>
  <c r="X32" i="11"/>
  <c r="Y32" i="11"/>
  <c r="Z32" i="11"/>
  <c r="L32" i="11"/>
  <c r="M32" i="11"/>
  <c r="N32" i="11"/>
  <c r="O32" i="11"/>
  <c r="P32" i="11"/>
  <c r="Q32" i="11"/>
  <c r="R32" i="11"/>
  <c r="D32" i="11"/>
  <c r="E32" i="11"/>
  <c r="G32" i="11"/>
  <c r="H32" i="11"/>
  <c r="I32" i="11"/>
  <c r="J32" i="11"/>
  <c r="AJ31" i="11"/>
  <c r="AK31" i="11"/>
  <c r="AL31" i="11"/>
  <c r="AM31" i="11"/>
  <c r="AN31" i="11"/>
  <c r="AO31" i="11"/>
  <c r="AP31" i="11"/>
  <c r="AB31" i="11"/>
  <c r="AC31" i="11"/>
  <c r="AD31" i="11"/>
  <c r="AE31" i="11"/>
  <c r="AF31" i="11"/>
  <c r="AG31" i="11"/>
  <c r="AH31" i="11"/>
  <c r="T31" i="11"/>
  <c r="U31" i="11"/>
  <c r="V31" i="11"/>
  <c r="W31" i="11"/>
  <c r="X31" i="11"/>
  <c r="Y31" i="11"/>
  <c r="Z31" i="11"/>
  <c r="L31" i="11"/>
  <c r="M31" i="11"/>
  <c r="N31" i="11"/>
  <c r="O31" i="11"/>
  <c r="P31" i="11"/>
  <c r="Q31" i="11"/>
  <c r="R31" i="11"/>
  <c r="D31" i="11"/>
  <c r="E31" i="11"/>
  <c r="G31" i="11"/>
  <c r="H31" i="11"/>
  <c r="I31" i="11"/>
  <c r="J31" i="11"/>
  <c r="AJ30" i="11"/>
  <c r="AK30" i="11"/>
  <c r="AL30" i="11"/>
  <c r="AM30" i="11"/>
  <c r="AN30" i="11"/>
  <c r="AO30" i="11"/>
  <c r="AP30" i="11"/>
  <c r="AB30" i="11"/>
  <c r="AC30" i="11"/>
  <c r="AD30" i="11"/>
  <c r="AE30" i="11"/>
  <c r="AF30" i="11"/>
  <c r="AG30" i="11"/>
  <c r="AH30" i="11"/>
  <c r="T30" i="11"/>
  <c r="U30" i="11"/>
  <c r="V30" i="11"/>
  <c r="W30" i="11"/>
  <c r="X30" i="11"/>
  <c r="Y30" i="11"/>
  <c r="Z30" i="11"/>
  <c r="L30" i="11"/>
  <c r="M30" i="11"/>
  <c r="N30" i="11"/>
  <c r="O30" i="11"/>
  <c r="P30" i="11"/>
  <c r="Q30" i="11"/>
  <c r="R30" i="11"/>
  <c r="D30" i="11"/>
  <c r="E30" i="11"/>
  <c r="G30" i="11"/>
  <c r="H30" i="11"/>
  <c r="I30" i="11"/>
  <c r="J30" i="11"/>
  <c r="AJ22" i="11"/>
  <c r="AK22" i="11"/>
  <c r="AL22" i="11"/>
  <c r="AM22" i="11"/>
  <c r="AN22" i="11"/>
  <c r="AO22" i="11"/>
  <c r="AP22" i="11"/>
  <c r="AB22" i="11"/>
  <c r="AC22" i="11"/>
  <c r="AD22" i="11"/>
  <c r="AE22" i="11"/>
  <c r="AF22" i="11"/>
  <c r="AG22" i="11"/>
  <c r="AH22" i="11"/>
  <c r="T22" i="11"/>
  <c r="U22" i="11"/>
  <c r="V22" i="11"/>
  <c r="W22" i="11"/>
  <c r="X22" i="11"/>
  <c r="Y22" i="11"/>
  <c r="Z22" i="11"/>
  <c r="L22" i="11"/>
  <c r="M22" i="11"/>
  <c r="N22" i="11"/>
  <c r="O22" i="11"/>
  <c r="P22" i="11"/>
  <c r="Q22" i="11"/>
  <c r="R22" i="11"/>
  <c r="D22" i="11"/>
  <c r="E22" i="11"/>
  <c r="G22" i="11"/>
  <c r="H22" i="11"/>
  <c r="I22" i="11"/>
  <c r="J22" i="11"/>
  <c r="AJ19" i="11"/>
  <c r="AK19" i="11"/>
  <c r="AL19" i="11"/>
  <c r="AM19" i="11"/>
  <c r="AN19" i="11"/>
  <c r="AO19" i="11"/>
  <c r="AP19" i="11"/>
  <c r="AB19" i="11"/>
  <c r="AC19" i="11"/>
  <c r="AD19" i="11"/>
  <c r="AE19" i="11"/>
  <c r="AF19" i="11"/>
  <c r="AG19" i="11"/>
  <c r="AH19" i="11"/>
  <c r="T19" i="11"/>
  <c r="U19" i="11"/>
  <c r="V19" i="11"/>
  <c r="W19" i="11"/>
  <c r="X19" i="11"/>
  <c r="Y19" i="11"/>
  <c r="Z19" i="11"/>
  <c r="L19" i="11"/>
  <c r="M19" i="11"/>
  <c r="N19" i="11"/>
  <c r="O19" i="11"/>
  <c r="P19" i="11"/>
  <c r="Q19" i="11"/>
  <c r="R19" i="11"/>
  <c r="D19" i="11"/>
  <c r="E19" i="11"/>
  <c r="G19" i="11"/>
  <c r="H19" i="11"/>
  <c r="I19" i="11"/>
  <c r="J19" i="11"/>
  <c r="AJ16" i="11"/>
  <c r="AK16" i="11"/>
  <c r="AL16" i="11"/>
  <c r="AM16" i="11"/>
  <c r="AN16" i="11"/>
  <c r="AO16" i="11"/>
  <c r="AP16" i="11"/>
  <c r="AB16" i="11"/>
  <c r="AC16" i="11"/>
  <c r="AD16" i="11"/>
  <c r="AE16" i="11"/>
  <c r="AF16" i="11"/>
  <c r="AG16" i="11"/>
  <c r="AH16" i="11"/>
  <c r="T16" i="11"/>
  <c r="U16" i="11"/>
  <c r="V16" i="11"/>
  <c r="W16" i="11"/>
  <c r="X16" i="11"/>
  <c r="Y16" i="11"/>
  <c r="Z16" i="11"/>
  <c r="L16" i="11"/>
  <c r="M16" i="11"/>
  <c r="N16" i="11"/>
  <c r="O16" i="11"/>
  <c r="P16" i="11"/>
  <c r="Q16" i="11"/>
  <c r="R16" i="11"/>
  <c r="D16" i="11"/>
  <c r="E16" i="11"/>
  <c r="G16" i="11"/>
  <c r="H16" i="11"/>
  <c r="I16" i="11"/>
  <c r="J16" i="11"/>
  <c r="AJ15" i="11"/>
  <c r="AK15" i="11"/>
  <c r="AL15" i="11"/>
  <c r="AM15" i="11"/>
  <c r="AN15" i="11"/>
  <c r="AO15" i="11"/>
  <c r="AP15" i="11"/>
  <c r="AB15" i="11"/>
  <c r="AC15" i="11"/>
  <c r="AD15" i="11"/>
  <c r="AE15" i="11"/>
  <c r="AF15" i="11"/>
  <c r="AG15" i="11"/>
  <c r="AH15" i="11"/>
  <c r="T15" i="11"/>
  <c r="U15" i="11"/>
  <c r="V15" i="11"/>
  <c r="W15" i="11"/>
  <c r="X15" i="11"/>
  <c r="Y15" i="11"/>
  <c r="Z15" i="11"/>
  <c r="L15" i="11"/>
  <c r="M15" i="11"/>
  <c r="N15" i="11"/>
  <c r="O15" i="11"/>
  <c r="P15" i="11"/>
  <c r="Q15" i="11"/>
  <c r="R15" i="11"/>
  <c r="D15" i="11"/>
  <c r="E15" i="11"/>
  <c r="G15" i="11"/>
  <c r="H15" i="11"/>
  <c r="I15" i="11"/>
  <c r="J15" i="11"/>
  <c r="AJ14" i="11"/>
  <c r="AK14" i="11"/>
  <c r="AL14" i="11"/>
  <c r="AM14" i="11"/>
  <c r="AN14" i="11"/>
  <c r="AO14" i="11"/>
  <c r="AP14" i="11"/>
  <c r="AB14" i="11"/>
  <c r="AC14" i="11"/>
  <c r="AD14" i="11"/>
  <c r="AE14" i="11"/>
  <c r="AF14" i="11"/>
  <c r="AG14" i="11"/>
  <c r="AH14" i="11"/>
  <c r="T14" i="11"/>
  <c r="U14" i="11"/>
  <c r="V14" i="11"/>
  <c r="W14" i="11"/>
  <c r="X14" i="11"/>
  <c r="Y14" i="11"/>
  <c r="Z14" i="11"/>
  <c r="L14" i="11"/>
  <c r="M14" i="11"/>
  <c r="N14" i="11"/>
  <c r="O14" i="11"/>
  <c r="P14" i="11"/>
  <c r="Q14" i="11"/>
  <c r="R14" i="11"/>
  <c r="D14" i="11"/>
  <c r="E14" i="11"/>
  <c r="G14" i="11"/>
  <c r="H14" i="11"/>
  <c r="I14" i="11"/>
  <c r="J14" i="11"/>
  <c r="AJ13" i="11"/>
  <c r="AK13" i="11"/>
  <c r="AL13" i="11"/>
  <c r="AM13" i="11"/>
  <c r="AN13" i="11"/>
  <c r="AO13" i="11"/>
  <c r="AP13" i="11"/>
  <c r="AB13" i="11"/>
  <c r="AC13" i="11"/>
  <c r="AD13" i="11"/>
  <c r="AE13" i="11"/>
  <c r="AF13" i="11"/>
  <c r="AG13" i="11"/>
  <c r="AH13" i="11"/>
  <c r="T13" i="11"/>
  <c r="U13" i="11"/>
  <c r="V13" i="11"/>
  <c r="W13" i="11"/>
  <c r="X13" i="11"/>
  <c r="Y13" i="11"/>
  <c r="Z13" i="11"/>
  <c r="L13" i="11"/>
  <c r="M13" i="11"/>
  <c r="N13" i="11"/>
  <c r="O13" i="11"/>
  <c r="P13" i="11"/>
  <c r="Q13" i="11"/>
  <c r="R13" i="11"/>
  <c r="D13" i="11"/>
  <c r="E13" i="11"/>
  <c r="G13" i="11"/>
  <c r="H13" i="11"/>
  <c r="I13" i="11"/>
  <c r="J13" i="11"/>
  <c r="AJ10" i="11"/>
  <c r="AK10" i="11"/>
  <c r="AL10" i="11"/>
  <c r="AM10" i="11"/>
  <c r="AN10" i="11"/>
  <c r="AO10" i="11"/>
  <c r="AP10" i="11"/>
  <c r="AB10" i="11"/>
  <c r="AC10" i="11"/>
  <c r="AD10" i="11"/>
  <c r="AE10" i="11"/>
  <c r="AF10" i="11"/>
  <c r="AG10" i="11"/>
  <c r="AH10" i="11"/>
  <c r="T10" i="11"/>
  <c r="U10" i="11"/>
  <c r="V10" i="11"/>
  <c r="W10" i="11"/>
  <c r="X10" i="11"/>
  <c r="Y10" i="11"/>
  <c r="Z10" i="11"/>
  <c r="L10" i="11"/>
  <c r="M10" i="11"/>
  <c r="N10" i="11"/>
  <c r="O10" i="11"/>
  <c r="P10" i="11"/>
  <c r="Q10" i="11"/>
  <c r="R10" i="11"/>
  <c r="D10" i="11"/>
  <c r="E10" i="11"/>
  <c r="G10" i="11"/>
  <c r="H10" i="11"/>
  <c r="I10" i="11"/>
  <c r="J10" i="11"/>
  <c r="AJ9" i="11"/>
  <c r="AK9" i="11"/>
  <c r="AK4" i="11" s="1"/>
  <c r="AL9" i="11"/>
  <c r="AM9" i="11"/>
  <c r="AN9" i="11"/>
  <c r="AO9" i="11"/>
  <c r="AO4" i="11" s="1"/>
  <c r="AP9" i="11"/>
  <c r="AB9" i="11"/>
  <c r="AC9" i="11"/>
  <c r="AD9" i="11"/>
  <c r="AE9" i="11"/>
  <c r="AE4" i="11" s="1"/>
  <c r="AF9" i="11"/>
  <c r="AG9" i="11"/>
  <c r="AH9" i="11"/>
  <c r="T9" i="11"/>
  <c r="U9" i="11"/>
  <c r="V9" i="11"/>
  <c r="W9" i="11"/>
  <c r="X9" i="11"/>
  <c r="Y9" i="11"/>
  <c r="Z9" i="11"/>
  <c r="L9" i="11"/>
  <c r="M9" i="11"/>
  <c r="N9" i="11"/>
  <c r="O9" i="11"/>
  <c r="P9" i="11"/>
  <c r="Q9" i="11"/>
  <c r="R9" i="11"/>
  <c r="D9" i="11"/>
  <c r="E9" i="11"/>
  <c r="F4" i="11"/>
  <c r="G9" i="11"/>
  <c r="H9" i="11"/>
  <c r="I9" i="11"/>
  <c r="J9" i="11"/>
  <c r="J100" i="9"/>
  <c r="F100" i="2" s="1"/>
  <c r="J99" i="9"/>
  <c r="F99" i="2" s="1"/>
  <c r="J98" i="9"/>
  <c r="F98" i="2" s="1"/>
  <c r="J97" i="9"/>
  <c r="J96" i="9"/>
  <c r="J95" i="9"/>
  <c r="F95" i="2" s="1"/>
  <c r="J94" i="9"/>
  <c r="J93" i="9"/>
  <c r="F93" i="2" s="1"/>
  <c r="J92" i="9"/>
  <c r="F92" i="2" s="1"/>
  <c r="J91" i="9"/>
  <c r="F91" i="2" s="1"/>
  <c r="J90" i="9"/>
  <c r="F90" i="2" s="1"/>
  <c r="J88" i="9"/>
  <c r="F88" i="2" s="1"/>
  <c r="J87" i="9"/>
  <c r="J86" i="9"/>
  <c r="F86" i="2" s="1"/>
  <c r="J85" i="9"/>
  <c r="J84" i="9"/>
  <c r="F84" i="2" s="1"/>
  <c r="J83" i="9"/>
  <c r="J82" i="9"/>
  <c r="F82" i="2" s="1"/>
  <c r="J81" i="9"/>
  <c r="J80" i="9"/>
  <c r="F80" i="2" s="1"/>
  <c r="J79" i="9"/>
  <c r="F79" i="2" s="1"/>
  <c r="J78" i="9"/>
  <c r="F78" i="2" s="1"/>
  <c r="J77" i="9"/>
  <c r="F77" i="2" s="1"/>
  <c r="J76" i="9"/>
  <c r="J75" i="9"/>
  <c r="F75" i="2" s="1"/>
  <c r="J74" i="9"/>
  <c r="F74" i="2" s="1"/>
  <c r="J73" i="9"/>
  <c r="J72" i="9"/>
  <c r="J71" i="9"/>
  <c r="F71" i="2" s="1"/>
  <c r="J70" i="9"/>
  <c r="F70" i="2" s="1"/>
  <c r="F69" i="2"/>
  <c r="J68" i="9"/>
  <c r="J67" i="9"/>
  <c r="F67" i="2" s="1"/>
  <c r="J66" i="9"/>
  <c r="F66" i="2" s="1"/>
  <c r="J65" i="9"/>
  <c r="F65" i="2" s="1"/>
  <c r="J64" i="9"/>
  <c r="J63" i="9"/>
  <c r="F63" i="2" s="1"/>
  <c r="J62" i="9"/>
  <c r="F62" i="2" s="1"/>
  <c r="P2" i="9"/>
  <c r="N87" i="10"/>
  <c r="D87" i="10"/>
  <c r="F87" i="10"/>
  <c r="H87" i="10"/>
  <c r="J87" i="10"/>
  <c r="A87" i="10"/>
  <c r="N86" i="10"/>
  <c r="D86" i="10"/>
  <c r="F86" i="10"/>
  <c r="H86" i="10"/>
  <c r="J86" i="10"/>
  <c r="A86" i="10"/>
  <c r="N85" i="10"/>
  <c r="D85" i="10"/>
  <c r="F85" i="10"/>
  <c r="H85" i="10"/>
  <c r="J85" i="10"/>
  <c r="A85" i="10"/>
  <c r="N84" i="10"/>
  <c r="D84" i="10"/>
  <c r="F84" i="10"/>
  <c r="H84" i="10"/>
  <c r="J84" i="10"/>
  <c r="A84" i="10"/>
  <c r="N83" i="10"/>
  <c r="D83" i="10"/>
  <c r="F83" i="10"/>
  <c r="H83" i="10"/>
  <c r="J83" i="10"/>
  <c r="A83" i="10"/>
  <c r="N82" i="10"/>
  <c r="D82" i="10"/>
  <c r="F82" i="10"/>
  <c r="H82" i="10"/>
  <c r="J82" i="10"/>
  <c r="A82" i="10"/>
  <c r="N81" i="10"/>
  <c r="D81" i="10"/>
  <c r="F81" i="10"/>
  <c r="H81" i="10"/>
  <c r="J81" i="10"/>
  <c r="A81" i="10"/>
  <c r="N80" i="10"/>
  <c r="D80" i="10"/>
  <c r="F80" i="10"/>
  <c r="H80" i="10"/>
  <c r="J80" i="10"/>
  <c r="A80" i="10"/>
  <c r="N79" i="10"/>
  <c r="D79" i="10"/>
  <c r="F79" i="10"/>
  <c r="H79" i="10"/>
  <c r="J79" i="10"/>
  <c r="A79" i="10"/>
  <c r="N78" i="10"/>
  <c r="D78" i="10"/>
  <c r="F78" i="10"/>
  <c r="H78" i="10"/>
  <c r="J78" i="10"/>
  <c r="A78" i="10"/>
  <c r="N77" i="10"/>
  <c r="D77" i="10"/>
  <c r="F77" i="10"/>
  <c r="H77" i="10"/>
  <c r="J77" i="10"/>
  <c r="A77" i="10"/>
  <c r="N76" i="10"/>
  <c r="D76" i="10"/>
  <c r="F76" i="10"/>
  <c r="H76" i="10"/>
  <c r="J76" i="10"/>
  <c r="A76" i="10"/>
  <c r="N75" i="10"/>
  <c r="D75" i="10"/>
  <c r="F75" i="10"/>
  <c r="H75" i="10"/>
  <c r="J75" i="10"/>
  <c r="A75" i="10"/>
  <c r="N74" i="10"/>
  <c r="D74" i="10"/>
  <c r="F74" i="10"/>
  <c r="H74" i="10"/>
  <c r="J74" i="10"/>
  <c r="A74" i="10"/>
  <c r="N73" i="10"/>
  <c r="D73" i="10"/>
  <c r="F73" i="10"/>
  <c r="H73" i="10"/>
  <c r="J73" i="10"/>
  <c r="A73" i="10"/>
  <c r="N72" i="10"/>
  <c r="D72" i="10"/>
  <c r="F72" i="10"/>
  <c r="H72" i="10"/>
  <c r="J72" i="10"/>
  <c r="A72" i="10"/>
  <c r="N71" i="10"/>
  <c r="D71" i="10"/>
  <c r="F71" i="10"/>
  <c r="H71" i="10"/>
  <c r="J71" i="10"/>
  <c r="A71" i="10"/>
  <c r="N70" i="10"/>
  <c r="D70" i="10"/>
  <c r="F70" i="10"/>
  <c r="H70" i="10"/>
  <c r="J70" i="10"/>
  <c r="A70" i="10"/>
  <c r="N69" i="10"/>
  <c r="D69" i="10"/>
  <c r="F69" i="10"/>
  <c r="H69" i="10"/>
  <c r="J69" i="10"/>
  <c r="A69" i="10"/>
  <c r="N68" i="10"/>
  <c r="D68" i="10"/>
  <c r="F68" i="10"/>
  <c r="H68" i="10"/>
  <c r="J68" i="10"/>
  <c r="A68" i="10"/>
  <c r="N67" i="10"/>
  <c r="D67" i="10"/>
  <c r="F67" i="10"/>
  <c r="H67" i="10"/>
  <c r="J67" i="10"/>
  <c r="A67" i="10"/>
  <c r="N66" i="10"/>
  <c r="D66" i="10"/>
  <c r="F66" i="10"/>
  <c r="H66" i="10"/>
  <c r="J66" i="10"/>
  <c r="A66" i="10"/>
  <c r="N65" i="10"/>
  <c r="D65" i="10"/>
  <c r="F65" i="10"/>
  <c r="H65" i="10"/>
  <c r="J65" i="10"/>
  <c r="A65" i="10"/>
  <c r="N64" i="10"/>
  <c r="D64" i="10"/>
  <c r="F64" i="10"/>
  <c r="H64" i="10"/>
  <c r="J64" i="10"/>
  <c r="A64" i="10"/>
  <c r="N63" i="10"/>
  <c r="D63" i="10"/>
  <c r="F63" i="10"/>
  <c r="H63" i="10"/>
  <c r="J63" i="10"/>
  <c r="A63" i="10"/>
  <c r="N62" i="10"/>
  <c r="D62" i="10"/>
  <c r="F62" i="10"/>
  <c r="H62" i="10"/>
  <c r="J62" i="10"/>
  <c r="A62" i="10"/>
  <c r="N61" i="10"/>
  <c r="D61" i="10"/>
  <c r="F61" i="10"/>
  <c r="H61" i="10"/>
  <c r="J61" i="10"/>
  <c r="A61" i="10"/>
  <c r="N60" i="10"/>
  <c r="D60" i="10"/>
  <c r="F60" i="10"/>
  <c r="H60" i="10"/>
  <c r="J60" i="10"/>
  <c r="A60" i="10"/>
  <c r="N59" i="10"/>
  <c r="D59" i="10"/>
  <c r="F59" i="10"/>
  <c r="H59" i="10"/>
  <c r="J59" i="10"/>
  <c r="A59" i="10"/>
  <c r="N58" i="10"/>
  <c r="D58" i="10"/>
  <c r="F58" i="10"/>
  <c r="H58" i="10"/>
  <c r="J58" i="10"/>
  <c r="A58" i="10"/>
  <c r="N57" i="10"/>
  <c r="D57" i="10"/>
  <c r="F57" i="10"/>
  <c r="H57" i="10"/>
  <c r="J57" i="10"/>
  <c r="A57" i="10"/>
  <c r="N56" i="10"/>
  <c r="D56" i="10"/>
  <c r="F56" i="10"/>
  <c r="H56" i="10"/>
  <c r="J56" i="10"/>
  <c r="A56" i="10"/>
  <c r="N55" i="10"/>
  <c r="D55" i="10"/>
  <c r="F55" i="10"/>
  <c r="H55" i="10"/>
  <c r="J55" i="10"/>
  <c r="N54" i="10"/>
  <c r="D54" i="10"/>
  <c r="F54" i="10"/>
  <c r="H54" i="10"/>
  <c r="J54" i="10"/>
  <c r="A54" i="10"/>
  <c r="N53" i="10"/>
  <c r="D53" i="10"/>
  <c r="F53" i="10"/>
  <c r="H53" i="10"/>
  <c r="J53" i="10"/>
  <c r="A53" i="10"/>
  <c r="N52" i="10"/>
  <c r="D52" i="10"/>
  <c r="F52" i="10"/>
  <c r="H52" i="10"/>
  <c r="J52" i="10"/>
  <c r="A52" i="10"/>
  <c r="N51" i="10"/>
  <c r="D51" i="10"/>
  <c r="F51" i="10"/>
  <c r="H51" i="10"/>
  <c r="J51" i="10"/>
  <c r="A51" i="10"/>
  <c r="N50" i="10"/>
  <c r="D50" i="10"/>
  <c r="F50" i="10"/>
  <c r="H50" i="10"/>
  <c r="J50" i="10"/>
  <c r="A50" i="10"/>
  <c r="N49" i="10"/>
  <c r="D49" i="10"/>
  <c r="F49" i="10"/>
  <c r="H49" i="10"/>
  <c r="J49" i="10"/>
  <c r="A49" i="10"/>
  <c r="N48" i="10"/>
  <c r="D48" i="10"/>
  <c r="F48" i="10"/>
  <c r="H48" i="10"/>
  <c r="J48" i="10"/>
  <c r="A48" i="10"/>
  <c r="N47" i="10"/>
  <c r="D47" i="10"/>
  <c r="F47" i="10"/>
  <c r="H47" i="10"/>
  <c r="J47" i="10"/>
  <c r="A47" i="10"/>
  <c r="N46" i="10"/>
  <c r="D46" i="10"/>
  <c r="F46" i="10"/>
  <c r="H46" i="10"/>
  <c r="J46" i="10"/>
  <c r="A46" i="10"/>
  <c r="N45" i="10"/>
  <c r="D45" i="10"/>
  <c r="F45" i="10"/>
  <c r="H45" i="10"/>
  <c r="J45" i="10"/>
  <c r="A45" i="10"/>
  <c r="N44" i="10"/>
  <c r="D44" i="10"/>
  <c r="F44" i="10"/>
  <c r="H44" i="10"/>
  <c r="J44" i="10"/>
  <c r="A44" i="10"/>
  <c r="N43" i="10"/>
  <c r="D43" i="10"/>
  <c r="F43" i="10"/>
  <c r="H43" i="10"/>
  <c r="J43" i="10"/>
  <c r="A43" i="10"/>
  <c r="N42" i="10"/>
  <c r="D42" i="10"/>
  <c r="F42" i="10"/>
  <c r="H42" i="10"/>
  <c r="J42" i="10"/>
  <c r="A42" i="10"/>
  <c r="N41" i="10"/>
  <c r="D41" i="10"/>
  <c r="F41" i="10"/>
  <c r="H41" i="10"/>
  <c r="J41" i="10"/>
  <c r="A41" i="10"/>
  <c r="N40" i="10"/>
  <c r="D40" i="10"/>
  <c r="F40" i="10"/>
  <c r="H40" i="10"/>
  <c r="J40" i="10"/>
  <c r="A40" i="10"/>
  <c r="N39" i="10"/>
  <c r="D39" i="10"/>
  <c r="F39" i="10"/>
  <c r="H39" i="10"/>
  <c r="J39" i="10"/>
  <c r="A39" i="10"/>
  <c r="N38" i="10"/>
  <c r="D38" i="10"/>
  <c r="F38" i="10"/>
  <c r="H38" i="10"/>
  <c r="J38" i="10"/>
  <c r="A38" i="10"/>
  <c r="N37" i="10"/>
  <c r="D37" i="10"/>
  <c r="F37" i="10"/>
  <c r="H37" i="10"/>
  <c r="J37" i="10"/>
  <c r="A37" i="10"/>
  <c r="N36" i="10"/>
  <c r="D36" i="10"/>
  <c r="F36" i="10"/>
  <c r="H36" i="10"/>
  <c r="J36" i="10"/>
  <c r="A36" i="10"/>
  <c r="N35" i="10"/>
  <c r="D35" i="10"/>
  <c r="F35" i="10"/>
  <c r="H35" i="10"/>
  <c r="J35" i="10"/>
  <c r="A35" i="10"/>
  <c r="N34" i="10"/>
  <c r="D34" i="10"/>
  <c r="F34" i="10"/>
  <c r="H34" i="10"/>
  <c r="J34" i="10"/>
  <c r="A34" i="10"/>
  <c r="N33" i="10"/>
  <c r="D33" i="10"/>
  <c r="F33" i="10"/>
  <c r="H33" i="10"/>
  <c r="J33" i="10"/>
  <c r="A33" i="10"/>
  <c r="N32" i="10"/>
  <c r="D32" i="10"/>
  <c r="F32" i="10"/>
  <c r="H32" i="10"/>
  <c r="J32" i="10"/>
  <c r="A32" i="10"/>
  <c r="N31" i="10"/>
  <c r="D31" i="10"/>
  <c r="F31" i="10"/>
  <c r="H31" i="10"/>
  <c r="J31" i="10"/>
  <c r="A31" i="10"/>
  <c r="N30" i="10"/>
  <c r="D30" i="10"/>
  <c r="F30" i="10"/>
  <c r="H30" i="10"/>
  <c r="J30" i="10"/>
  <c r="A30" i="10"/>
  <c r="N29" i="10"/>
  <c r="D29" i="10"/>
  <c r="F29" i="10"/>
  <c r="H29" i="10"/>
  <c r="J29" i="10"/>
  <c r="A29" i="10"/>
  <c r="N28" i="10"/>
  <c r="D28" i="10"/>
  <c r="F28" i="10"/>
  <c r="H28" i="10"/>
  <c r="J28" i="10"/>
  <c r="A28" i="10"/>
  <c r="O108" i="8"/>
  <c r="N108" i="8"/>
  <c r="M108" i="8"/>
  <c r="O107" i="8"/>
  <c r="N107" i="8"/>
  <c r="M107" i="8"/>
  <c r="O106" i="8"/>
  <c r="N106" i="8"/>
  <c r="M106" i="8"/>
  <c r="O105" i="8"/>
  <c r="N105" i="8"/>
  <c r="M105" i="8"/>
  <c r="O104" i="8"/>
  <c r="N104" i="8"/>
  <c r="M104" i="8"/>
  <c r="O103" i="8"/>
  <c r="N103" i="8"/>
  <c r="M103" i="8"/>
  <c r="O102" i="8"/>
  <c r="N102" i="8"/>
  <c r="M102" i="8"/>
  <c r="O101" i="8"/>
  <c r="N101" i="8"/>
  <c r="M101" i="8"/>
  <c r="O100" i="8"/>
  <c r="N100" i="8"/>
  <c r="M100" i="8"/>
  <c r="O99" i="8"/>
  <c r="N99" i="8"/>
  <c r="M99" i="8"/>
  <c r="O98" i="8"/>
  <c r="N98" i="8"/>
  <c r="M98" i="8"/>
  <c r="O97" i="8"/>
  <c r="N97" i="8"/>
  <c r="M97" i="8"/>
  <c r="O96" i="8"/>
  <c r="N96" i="8"/>
  <c r="M96" i="8"/>
  <c r="A96" i="8"/>
  <c r="O95" i="8"/>
  <c r="N95" i="8"/>
  <c r="M95" i="8"/>
  <c r="A95" i="8"/>
  <c r="O94" i="8"/>
  <c r="N94" i="8"/>
  <c r="M94" i="8"/>
  <c r="A94" i="8"/>
  <c r="O93" i="8"/>
  <c r="N93" i="8"/>
  <c r="M93" i="8"/>
  <c r="A93" i="8"/>
  <c r="O92" i="8"/>
  <c r="N92" i="8"/>
  <c r="M92" i="8"/>
  <c r="A92" i="8"/>
  <c r="O91" i="8"/>
  <c r="N91" i="8"/>
  <c r="M91" i="8"/>
  <c r="A91" i="8"/>
  <c r="O90" i="8"/>
  <c r="N90" i="8"/>
  <c r="M90" i="8"/>
  <c r="A90" i="8"/>
  <c r="O89" i="8"/>
  <c r="N89" i="8"/>
  <c r="M89" i="8"/>
  <c r="A89" i="8"/>
  <c r="O88" i="8"/>
  <c r="N88" i="8"/>
  <c r="M88" i="8"/>
  <c r="A88" i="8"/>
  <c r="O87" i="8"/>
  <c r="N87" i="8"/>
  <c r="M87" i="8"/>
  <c r="A87" i="8"/>
  <c r="O86" i="8"/>
  <c r="N86" i="8"/>
  <c r="M86" i="8"/>
  <c r="A86" i="8"/>
  <c r="O85" i="8"/>
  <c r="N85" i="8"/>
  <c r="M85" i="8"/>
  <c r="A85" i="8"/>
  <c r="O84" i="8"/>
  <c r="N84" i="8"/>
  <c r="M84" i="8"/>
  <c r="A84" i="8"/>
  <c r="O83" i="8"/>
  <c r="N83" i="8"/>
  <c r="M83" i="8"/>
  <c r="A83" i="8"/>
  <c r="O82" i="8"/>
  <c r="N82" i="8"/>
  <c r="M82" i="8"/>
  <c r="A82" i="8"/>
  <c r="O81" i="8"/>
  <c r="N81" i="8"/>
  <c r="M81" i="8"/>
  <c r="A81" i="8"/>
  <c r="O80" i="8"/>
  <c r="N80" i="8"/>
  <c r="M80" i="8"/>
  <c r="A80" i="8"/>
  <c r="O79" i="8"/>
  <c r="N79" i="8"/>
  <c r="M79" i="8"/>
  <c r="A79" i="8"/>
  <c r="O78" i="8"/>
  <c r="N78" i="8"/>
  <c r="M78" i="8"/>
  <c r="A78" i="8"/>
  <c r="O77" i="8"/>
  <c r="N77" i="8"/>
  <c r="M77" i="8"/>
  <c r="A77" i="8"/>
  <c r="O76" i="8"/>
  <c r="N76" i="8"/>
  <c r="M76" i="8"/>
  <c r="A76" i="8"/>
  <c r="O75" i="8"/>
  <c r="N75" i="8"/>
  <c r="M75" i="8"/>
  <c r="A75" i="8"/>
  <c r="O74" i="8"/>
  <c r="N74" i="8"/>
  <c r="M74" i="8"/>
  <c r="A74" i="8"/>
  <c r="O73" i="8"/>
  <c r="N73" i="8"/>
  <c r="M73" i="8"/>
  <c r="A73" i="8"/>
  <c r="O72" i="8"/>
  <c r="N72" i="8"/>
  <c r="M72" i="8"/>
  <c r="A72" i="8"/>
  <c r="O71" i="8"/>
  <c r="N71" i="8"/>
  <c r="M71" i="8"/>
  <c r="A71" i="8"/>
  <c r="O70" i="8"/>
  <c r="N70" i="8"/>
  <c r="M70" i="8"/>
  <c r="A70" i="8"/>
  <c r="O69" i="8"/>
  <c r="N69" i="8"/>
  <c r="M69" i="8"/>
  <c r="A69" i="8"/>
  <c r="O68" i="8"/>
  <c r="N68" i="8"/>
  <c r="M68" i="8"/>
  <c r="A68" i="8"/>
  <c r="O67" i="8"/>
  <c r="N67" i="8"/>
  <c r="M67" i="8"/>
  <c r="A67" i="8"/>
  <c r="O66" i="8"/>
  <c r="N66" i="8"/>
  <c r="M66" i="8"/>
  <c r="A66" i="8"/>
  <c r="O65" i="8"/>
  <c r="N65" i="8"/>
  <c r="M65" i="8"/>
  <c r="A65" i="8"/>
  <c r="O64" i="8"/>
  <c r="N64" i="8"/>
  <c r="M64" i="8"/>
  <c r="A64" i="8"/>
  <c r="O63" i="8"/>
  <c r="N63" i="8"/>
  <c r="M63" i="8"/>
  <c r="A63" i="8"/>
  <c r="O62" i="8"/>
  <c r="N62" i="8"/>
  <c r="M62" i="8"/>
  <c r="A62" i="8"/>
  <c r="O61" i="8"/>
  <c r="N61" i="8"/>
  <c r="M61" i="8"/>
  <c r="A61" i="8"/>
  <c r="O60" i="8"/>
  <c r="N60" i="8"/>
  <c r="M60" i="8"/>
  <c r="A60" i="8"/>
  <c r="O59" i="8"/>
  <c r="N59" i="8"/>
  <c r="M59" i="8"/>
  <c r="A59" i="8"/>
  <c r="O58" i="8"/>
  <c r="N58" i="8"/>
  <c r="M58" i="8"/>
  <c r="A58" i="8"/>
  <c r="O57" i="8"/>
  <c r="N57" i="8"/>
  <c r="M57" i="8"/>
  <c r="A57" i="8"/>
  <c r="O56" i="8"/>
  <c r="N56" i="8"/>
  <c r="M56" i="8"/>
  <c r="A56" i="8"/>
  <c r="O55" i="8"/>
  <c r="N55" i="8"/>
  <c r="M55" i="8"/>
  <c r="A55" i="8"/>
  <c r="O54" i="8"/>
  <c r="N54" i="8"/>
  <c r="M54" i="8"/>
  <c r="A54" i="8"/>
  <c r="O53" i="8"/>
  <c r="N53" i="8"/>
  <c r="M53" i="8"/>
  <c r="A53" i="8"/>
  <c r="O52" i="8"/>
  <c r="N52" i="8"/>
  <c r="M52" i="8"/>
  <c r="A52" i="8"/>
  <c r="O51" i="8"/>
  <c r="N51" i="8"/>
  <c r="M51" i="8"/>
  <c r="A51" i="8"/>
  <c r="O50" i="8"/>
  <c r="N50" i="8"/>
  <c r="M50" i="8"/>
  <c r="A50" i="8"/>
  <c r="O49" i="8"/>
  <c r="N49" i="8"/>
  <c r="M49" i="8"/>
  <c r="A49" i="8"/>
  <c r="O48" i="8"/>
  <c r="N48" i="8"/>
  <c r="M48" i="8"/>
  <c r="A48" i="8"/>
  <c r="O47" i="8"/>
  <c r="N47" i="8"/>
  <c r="M47" i="8"/>
  <c r="A47" i="8"/>
  <c r="O46" i="8"/>
  <c r="N46" i="8"/>
  <c r="M46" i="8"/>
  <c r="A46" i="8"/>
  <c r="O45" i="8"/>
  <c r="N45" i="8"/>
  <c r="M45" i="8"/>
  <c r="A45" i="8"/>
  <c r="O44" i="8"/>
  <c r="N44" i="8"/>
  <c r="M44" i="8"/>
  <c r="A44" i="8"/>
  <c r="O43" i="8"/>
  <c r="N43" i="8"/>
  <c r="M43" i="8"/>
  <c r="A43" i="8"/>
  <c r="O42" i="8"/>
  <c r="N42" i="8"/>
  <c r="M42" i="8"/>
  <c r="A42" i="8"/>
  <c r="O41" i="8"/>
  <c r="N41" i="8"/>
  <c r="M41" i="8"/>
  <c r="A41" i="8"/>
  <c r="O40" i="8"/>
  <c r="N40" i="8"/>
  <c r="M40" i="8"/>
  <c r="A40" i="8"/>
  <c r="O39" i="8"/>
  <c r="N39" i="8"/>
  <c r="M39" i="8"/>
  <c r="A39" i="8"/>
  <c r="O38" i="8"/>
  <c r="N38" i="8"/>
  <c r="M38" i="8"/>
  <c r="A38" i="8"/>
  <c r="O37" i="8"/>
  <c r="N37" i="8"/>
  <c r="M37" i="8"/>
  <c r="O36" i="8"/>
  <c r="N36" i="8"/>
  <c r="M36" i="8"/>
  <c r="A36" i="8"/>
  <c r="O35" i="8"/>
  <c r="N35" i="8"/>
  <c r="M35" i="8"/>
  <c r="A35" i="8"/>
  <c r="O34" i="8"/>
  <c r="N34" i="8"/>
  <c r="M34" i="8"/>
  <c r="A34" i="8"/>
  <c r="O33" i="8"/>
  <c r="N33" i="8"/>
  <c r="M33" i="8"/>
  <c r="A33" i="8"/>
  <c r="O32" i="8"/>
  <c r="N32" i="8"/>
  <c r="M32" i="8"/>
  <c r="A32" i="8"/>
  <c r="O31" i="8"/>
  <c r="N31" i="8"/>
  <c r="M31" i="8"/>
  <c r="A31" i="8"/>
  <c r="O30" i="8"/>
  <c r="N30" i="8"/>
  <c r="M30" i="8"/>
  <c r="A30" i="8"/>
  <c r="O29" i="8"/>
  <c r="N29" i="8"/>
  <c r="M29" i="8"/>
  <c r="A29" i="8"/>
  <c r="O28" i="8"/>
  <c r="N28" i="8"/>
  <c r="M28" i="8"/>
  <c r="A28" i="8"/>
  <c r="O27" i="8"/>
  <c r="N27" i="8"/>
  <c r="M27" i="8"/>
  <c r="A27" i="8"/>
  <c r="O26" i="8"/>
  <c r="N26" i="8"/>
  <c r="M26" i="8"/>
  <c r="A26" i="8"/>
  <c r="O25" i="8"/>
  <c r="N25" i="8"/>
  <c r="M25" i="8"/>
  <c r="A25" i="8"/>
  <c r="O24" i="8"/>
  <c r="N24" i="8"/>
  <c r="M24" i="8"/>
  <c r="A24" i="8"/>
  <c r="O23" i="8"/>
  <c r="N23" i="8"/>
  <c r="M23" i="8"/>
  <c r="A23" i="8"/>
  <c r="O22" i="8"/>
  <c r="N22" i="8"/>
  <c r="M22" i="8"/>
  <c r="A22" i="8"/>
  <c r="O21" i="8"/>
  <c r="N21" i="8"/>
  <c r="M21" i="8"/>
  <c r="A21" i="8"/>
  <c r="O20" i="8"/>
  <c r="N20" i="8"/>
  <c r="M20" i="8"/>
  <c r="A20" i="8"/>
  <c r="O19" i="8"/>
  <c r="N19" i="8"/>
  <c r="M19" i="8"/>
  <c r="A19" i="8"/>
  <c r="O18" i="8"/>
  <c r="N18" i="8"/>
  <c r="M18" i="8"/>
  <c r="A18" i="8"/>
  <c r="O17" i="8"/>
  <c r="N17" i="8"/>
  <c r="M17" i="8"/>
  <c r="A17" i="8"/>
  <c r="O16" i="8"/>
  <c r="N16" i="8"/>
  <c r="M16" i="8"/>
  <c r="A16" i="8"/>
  <c r="O15" i="8"/>
  <c r="N15" i="8"/>
  <c r="M15" i="8"/>
  <c r="A15" i="8"/>
  <c r="O14" i="8"/>
  <c r="N14" i="8"/>
  <c r="M14" i="8"/>
  <c r="A14" i="8"/>
  <c r="O13" i="8"/>
  <c r="N13" i="8"/>
  <c r="M13" i="8"/>
  <c r="A13" i="8"/>
  <c r="O12" i="8"/>
  <c r="N12" i="8"/>
  <c r="M12" i="8"/>
  <c r="A12" i="8"/>
  <c r="O11" i="8"/>
  <c r="N11" i="8"/>
  <c r="M11" i="8"/>
  <c r="A11" i="8"/>
  <c r="O10" i="8"/>
  <c r="N10" i="8"/>
  <c r="M10" i="8"/>
  <c r="A10" i="8"/>
  <c r="D2" i="4"/>
  <c r="O108" i="7"/>
  <c r="N108" i="7"/>
  <c r="M108" i="7"/>
  <c r="O107" i="7"/>
  <c r="N107" i="7"/>
  <c r="M107" i="7"/>
  <c r="O106" i="7"/>
  <c r="N106" i="7"/>
  <c r="M106" i="7"/>
  <c r="O105" i="7"/>
  <c r="N105" i="7"/>
  <c r="M105" i="7"/>
  <c r="O104" i="7"/>
  <c r="N104" i="7"/>
  <c r="M104" i="7"/>
  <c r="O103" i="7"/>
  <c r="N103" i="7"/>
  <c r="M103" i="7"/>
  <c r="O102" i="7"/>
  <c r="N102" i="7"/>
  <c r="M102" i="7"/>
  <c r="O101" i="7"/>
  <c r="N101" i="7"/>
  <c r="M101" i="7"/>
  <c r="O100" i="7"/>
  <c r="N100" i="7"/>
  <c r="M100" i="7"/>
  <c r="O99" i="7"/>
  <c r="N99" i="7"/>
  <c r="M99" i="7"/>
  <c r="O98" i="7"/>
  <c r="N98" i="7"/>
  <c r="M98" i="7"/>
  <c r="O97" i="7"/>
  <c r="N97" i="7"/>
  <c r="M97" i="7"/>
  <c r="O96" i="7"/>
  <c r="N96" i="7"/>
  <c r="M96" i="7"/>
  <c r="A96" i="7"/>
  <c r="O95" i="7"/>
  <c r="N95" i="7"/>
  <c r="M95" i="7"/>
  <c r="A95" i="7"/>
  <c r="O94" i="7"/>
  <c r="N94" i="7"/>
  <c r="M94" i="7"/>
  <c r="A94" i="7"/>
  <c r="O93" i="7"/>
  <c r="N93" i="7"/>
  <c r="M93" i="7"/>
  <c r="A93" i="7"/>
  <c r="O92" i="7"/>
  <c r="N92" i="7"/>
  <c r="M92" i="7"/>
  <c r="A92" i="7"/>
  <c r="O91" i="7"/>
  <c r="N91" i="7"/>
  <c r="M91" i="7"/>
  <c r="A91" i="7"/>
  <c r="O90" i="7"/>
  <c r="N90" i="7"/>
  <c r="M90" i="7"/>
  <c r="A90" i="7"/>
  <c r="O89" i="7"/>
  <c r="N89" i="7"/>
  <c r="M89" i="7"/>
  <c r="A89" i="7"/>
  <c r="O88" i="7"/>
  <c r="N88" i="7"/>
  <c r="M88" i="7"/>
  <c r="A88" i="7"/>
  <c r="O87" i="7"/>
  <c r="N87" i="7"/>
  <c r="M87" i="7"/>
  <c r="A87" i="7"/>
  <c r="O86" i="7"/>
  <c r="N86" i="7"/>
  <c r="M86" i="7"/>
  <c r="A86" i="7"/>
  <c r="O85" i="7"/>
  <c r="N85" i="7"/>
  <c r="M85" i="7"/>
  <c r="A85" i="7"/>
  <c r="O84" i="7"/>
  <c r="N84" i="7"/>
  <c r="M84" i="7"/>
  <c r="A84" i="7"/>
  <c r="O83" i="7"/>
  <c r="N83" i="7"/>
  <c r="M83" i="7"/>
  <c r="A83" i="7"/>
  <c r="O82" i="7"/>
  <c r="N82" i="7"/>
  <c r="M82" i="7"/>
  <c r="A82" i="7"/>
  <c r="O81" i="7"/>
  <c r="N81" i="7"/>
  <c r="M81" i="7"/>
  <c r="A81" i="7"/>
  <c r="O80" i="7"/>
  <c r="N80" i="7"/>
  <c r="M80" i="7"/>
  <c r="A80" i="7"/>
  <c r="O79" i="7"/>
  <c r="N79" i="7"/>
  <c r="M79" i="7"/>
  <c r="A79" i="7"/>
  <c r="O78" i="7"/>
  <c r="N78" i="7"/>
  <c r="M78" i="7"/>
  <c r="A78" i="7"/>
  <c r="O77" i="7"/>
  <c r="N77" i="7"/>
  <c r="M77" i="7"/>
  <c r="A77" i="7"/>
  <c r="O76" i="7"/>
  <c r="N76" i="7"/>
  <c r="M76" i="7"/>
  <c r="A76" i="7"/>
  <c r="O75" i="7"/>
  <c r="N75" i="7"/>
  <c r="M75" i="7"/>
  <c r="A75" i="7"/>
  <c r="O74" i="7"/>
  <c r="N74" i="7"/>
  <c r="M74" i="7"/>
  <c r="A74" i="7"/>
  <c r="O73" i="7"/>
  <c r="N73" i="7"/>
  <c r="M73" i="7"/>
  <c r="A73" i="7"/>
  <c r="O72" i="7"/>
  <c r="N72" i="7"/>
  <c r="M72" i="7"/>
  <c r="A72" i="7"/>
  <c r="O71" i="7"/>
  <c r="N71" i="7"/>
  <c r="M71" i="7"/>
  <c r="A71" i="7"/>
  <c r="O70" i="7"/>
  <c r="N70" i="7"/>
  <c r="M70" i="7"/>
  <c r="A70" i="7"/>
  <c r="O69" i="7"/>
  <c r="N69" i="7"/>
  <c r="M69" i="7"/>
  <c r="A69" i="7"/>
  <c r="O68" i="7"/>
  <c r="N68" i="7"/>
  <c r="M68" i="7"/>
  <c r="A68" i="7"/>
  <c r="O67" i="7"/>
  <c r="N67" i="7"/>
  <c r="M67" i="7"/>
  <c r="A67" i="7"/>
  <c r="O66" i="7"/>
  <c r="N66" i="7"/>
  <c r="M66" i="7"/>
  <c r="A66" i="7"/>
  <c r="O65" i="7"/>
  <c r="N65" i="7"/>
  <c r="M65" i="7"/>
  <c r="A65" i="7"/>
  <c r="O64" i="7"/>
  <c r="N64" i="7"/>
  <c r="M64" i="7"/>
  <c r="A64" i="7"/>
  <c r="O63" i="7"/>
  <c r="N63" i="7"/>
  <c r="M63" i="7"/>
  <c r="A63" i="7"/>
  <c r="O62" i="7"/>
  <c r="N62" i="7"/>
  <c r="M62" i="7"/>
  <c r="A62" i="7"/>
  <c r="O61" i="7"/>
  <c r="N61" i="7"/>
  <c r="M61" i="7"/>
  <c r="A61" i="7"/>
  <c r="O60" i="7"/>
  <c r="N60" i="7"/>
  <c r="M60" i="7"/>
  <c r="A60" i="7"/>
  <c r="O59" i="7"/>
  <c r="N59" i="7"/>
  <c r="M59" i="7"/>
  <c r="A59" i="7"/>
  <c r="O58" i="7"/>
  <c r="N58" i="7"/>
  <c r="M58" i="7"/>
  <c r="A58" i="7"/>
  <c r="O57" i="7"/>
  <c r="N57" i="7"/>
  <c r="M57" i="7"/>
  <c r="A57" i="7"/>
  <c r="O56" i="7"/>
  <c r="N56" i="7"/>
  <c r="M56" i="7"/>
  <c r="A56" i="7"/>
  <c r="O55" i="7"/>
  <c r="N55" i="7"/>
  <c r="M55" i="7"/>
  <c r="A55" i="7"/>
  <c r="O54" i="7"/>
  <c r="N54" i="7"/>
  <c r="M54" i="7"/>
  <c r="A54" i="7"/>
  <c r="O53" i="7"/>
  <c r="N53" i="7"/>
  <c r="M53" i="7"/>
  <c r="A53" i="7"/>
  <c r="O52" i="7"/>
  <c r="N52" i="7"/>
  <c r="M52" i="7"/>
  <c r="A52" i="7"/>
  <c r="O51" i="7"/>
  <c r="N51" i="7"/>
  <c r="M51" i="7"/>
  <c r="A51" i="7"/>
  <c r="O50" i="7"/>
  <c r="N50" i="7"/>
  <c r="M50" i="7"/>
  <c r="A50" i="7"/>
  <c r="O49" i="7"/>
  <c r="N49" i="7"/>
  <c r="M49" i="7"/>
  <c r="A49" i="7"/>
  <c r="O48" i="7"/>
  <c r="N48" i="7"/>
  <c r="M48" i="7"/>
  <c r="A48" i="7"/>
  <c r="O47" i="7"/>
  <c r="N47" i="7"/>
  <c r="M47" i="7"/>
  <c r="A47" i="7"/>
  <c r="O46" i="7"/>
  <c r="N46" i="7"/>
  <c r="M46" i="7"/>
  <c r="A46" i="7"/>
  <c r="O45" i="7"/>
  <c r="N45" i="7"/>
  <c r="M45" i="7"/>
  <c r="A45" i="7"/>
  <c r="O44" i="7"/>
  <c r="N44" i="7"/>
  <c r="M44" i="7"/>
  <c r="A44" i="7"/>
  <c r="O43" i="7"/>
  <c r="N43" i="7"/>
  <c r="M43" i="7"/>
  <c r="A43" i="7"/>
  <c r="O42" i="7"/>
  <c r="N42" i="7"/>
  <c r="M42" i="7"/>
  <c r="A42" i="7"/>
  <c r="O41" i="7"/>
  <c r="N41" i="7"/>
  <c r="M41" i="7"/>
  <c r="A41" i="7"/>
  <c r="O40" i="7"/>
  <c r="N40" i="7"/>
  <c r="M40" i="7"/>
  <c r="A40" i="7"/>
  <c r="O39" i="7"/>
  <c r="N39" i="7"/>
  <c r="M39" i="7"/>
  <c r="A39" i="7"/>
  <c r="O38" i="7"/>
  <c r="N38" i="7"/>
  <c r="M38" i="7"/>
  <c r="A38" i="7"/>
  <c r="O37" i="7"/>
  <c r="N37" i="7"/>
  <c r="M37" i="7"/>
  <c r="O36" i="7"/>
  <c r="N36" i="7"/>
  <c r="M36" i="7"/>
  <c r="O35" i="7"/>
  <c r="N35" i="7"/>
  <c r="M35" i="7"/>
  <c r="O34" i="7"/>
  <c r="N34" i="7"/>
  <c r="M34" i="7"/>
  <c r="A34" i="7"/>
  <c r="O33" i="7"/>
  <c r="N33" i="7"/>
  <c r="M33" i="7"/>
  <c r="A33" i="7"/>
  <c r="O32" i="7"/>
  <c r="N32" i="7"/>
  <c r="M32" i="7"/>
  <c r="A32" i="7"/>
  <c r="O31" i="7"/>
  <c r="N31" i="7"/>
  <c r="M31" i="7"/>
  <c r="A31" i="7"/>
  <c r="O30" i="7"/>
  <c r="N30" i="7"/>
  <c r="M30" i="7"/>
  <c r="A30" i="7"/>
  <c r="O29" i="7"/>
  <c r="N29" i="7"/>
  <c r="M29" i="7"/>
  <c r="A29" i="7"/>
  <c r="O28" i="7"/>
  <c r="N28" i="7"/>
  <c r="M28" i="7"/>
  <c r="A28" i="7"/>
  <c r="O27" i="7"/>
  <c r="N27" i="7"/>
  <c r="M27" i="7"/>
  <c r="A27" i="7"/>
  <c r="O26" i="7"/>
  <c r="N26" i="7"/>
  <c r="M26" i="7"/>
  <c r="A26" i="7"/>
  <c r="O25" i="7"/>
  <c r="N25" i="7"/>
  <c r="M25" i="7"/>
  <c r="A25" i="7"/>
  <c r="O24" i="7"/>
  <c r="N24" i="7"/>
  <c r="M24" i="7"/>
  <c r="A24" i="7"/>
  <c r="O23" i="7"/>
  <c r="N23" i="7"/>
  <c r="M23" i="7"/>
  <c r="A23" i="7"/>
  <c r="O22" i="7"/>
  <c r="N22" i="7"/>
  <c r="M22" i="7"/>
  <c r="A22" i="7"/>
  <c r="O21" i="7"/>
  <c r="N21" i="7"/>
  <c r="M21" i="7"/>
  <c r="A21" i="7"/>
  <c r="O20" i="7"/>
  <c r="N20" i="7"/>
  <c r="M20" i="7"/>
  <c r="A20" i="7"/>
  <c r="O19" i="7"/>
  <c r="N19" i="7"/>
  <c r="M19" i="7"/>
  <c r="A19" i="7"/>
  <c r="O18" i="7"/>
  <c r="N18" i="7"/>
  <c r="M18" i="7"/>
  <c r="A18" i="7"/>
  <c r="O17" i="7"/>
  <c r="N17" i="7"/>
  <c r="M17" i="7"/>
  <c r="A17" i="7"/>
  <c r="O16" i="7"/>
  <c r="N16" i="7"/>
  <c r="M16" i="7"/>
  <c r="A16" i="7"/>
  <c r="O15" i="7"/>
  <c r="N15" i="7"/>
  <c r="M15" i="7"/>
  <c r="A15" i="7"/>
  <c r="O14" i="7"/>
  <c r="N14" i="7"/>
  <c r="M14" i="7"/>
  <c r="A14" i="7"/>
  <c r="O13" i="7"/>
  <c r="N13" i="7"/>
  <c r="M13" i="7"/>
  <c r="A13" i="7"/>
  <c r="O12" i="7"/>
  <c r="N12" i="7"/>
  <c r="M12" i="7"/>
  <c r="A12" i="7"/>
  <c r="O11" i="7"/>
  <c r="N11" i="7"/>
  <c r="M11" i="7"/>
  <c r="A11" i="7"/>
  <c r="O10" i="7"/>
  <c r="N10" i="7"/>
  <c r="M10" i="7"/>
  <c r="A10" i="7"/>
  <c r="O108" i="6"/>
  <c r="N108" i="6"/>
  <c r="M108" i="6"/>
  <c r="O107" i="6"/>
  <c r="N107" i="6"/>
  <c r="M107" i="6"/>
  <c r="O106" i="6"/>
  <c r="N106" i="6"/>
  <c r="M106" i="6"/>
  <c r="O105" i="6"/>
  <c r="N105" i="6"/>
  <c r="M105" i="6"/>
  <c r="O104" i="6"/>
  <c r="N104" i="6"/>
  <c r="M104" i="6"/>
  <c r="O103" i="6"/>
  <c r="N103" i="6"/>
  <c r="M103" i="6"/>
  <c r="O102" i="6"/>
  <c r="N102" i="6"/>
  <c r="M102" i="6"/>
  <c r="O101" i="6"/>
  <c r="N101" i="6"/>
  <c r="M101" i="6"/>
  <c r="O100" i="6"/>
  <c r="N100" i="6"/>
  <c r="M100" i="6"/>
  <c r="O99" i="6"/>
  <c r="N99" i="6"/>
  <c r="M99" i="6"/>
  <c r="O98" i="6"/>
  <c r="N98" i="6"/>
  <c r="M98" i="6"/>
  <c r="O97" i="6"/>
  <c r="N97" i="6"/>
  <c r="M97" i="6"/>
  <c r="O96" i="6"/>
  <c r="N96" i="6"/>
  <c r="M96" i="6"/>
  <c r="A96" i="6"/>
  <c r="O95" i="6"/>
  <c r="N95" i="6"/>
  <c r="M95" i="6"/>
  <c r="A95" i="6"/>
  <c r="O94" i="6"/>
  <c r="N94" i="6"/>
  <c r="M94" i="6"/>
  <c r="A94" i="6"/>
  <c r="O93" i="6"/>
  <c r="N93" i="6"/>
  <c r="M93" i="6"/>
  <c r="A93" i="6"/>
  <c r="O92" i="6"/>
  <c r="N92" i="6"/>
  <c r="M92" i="6"/>
  <c r="A92" i="6"/>
  <c r="O91" i="6"/>
  <c r="N91" i="6"/>
  <c r="M91" i="6"/>
  <c r="A91" i="6"/>
  <c r="O90" i="6"/>
  <c r="N90" i="6"/>
  <c r="M90" i="6"/>
  <c r="A90" i="6"/>
  <c r="O89" i="6"/>
  <c r="N89" i="6"/>
  <c r="M89" i="6"/>
  <c r="A89" i="6"/>
  <c r="O88" i="6"/>
  <c r="N88" i="6"/>
  <c r="M88" i="6"/>
  <c r="A88" i="6"/>
  <c r="O87" i="6"/>
  <c r="N87" i="6"/>
  <c r="M87" i="6"/>
  <c r="A87" i="6"/>
  <c r="O86" i="6"/>
  <c r="N86" i="6"/>
  <c r="M86" i="6"/>
  <c r="A86" i="6"/>
  <c r="O85" i="6"/>
  <c r="N85" i="6"/>
  <c r="M85" i="6"/>
  <c r="A85" i="6"/>
  <c r="O84" i="6"/>
  <c r="N84" i="6"/>
  <c r="M84" i="6"/>
  <c r="A84" i="6"/>
  <c r="O83" i="6"/>
  <c r="N83" i="6"/>
  <c r="M83" i="6"/>
  <c r="A83" i="6"/>
  <c r="O82" i="6"/>
  <c r="N82" i="6"/>
  <c r="M82" i="6"/>
  <c r="A82" i="6"/>
  <c r="O81" i="6"/>
  <c r="N81" i="6"/>
  <c r="M81" i="6"/>
  <c r="A81" i="6"/>
  <c r="O80" i="6"/>
  <c r="N80" i="6"/>
  <c r="M80" i="6"/>
  <c r="A80" i="6"/>
  <c r="O79" i="6"/>
  <c r="N79" i="6"/>
  <c r="M79" i="6"/>
  <c r="A79" i="6"/>
  <c r="O78" i="6"/>
  <c r="N78" i="6"/>
  <c r="M78" i="6"/>
  <c r="A78" i="6"/>
  <c r="O77" i="6"/>
  <c r="N77" i="6"/>
  <c r="M77" i="6"/>
  <c r="A77" i="6"/>
  <c r="O76" i="6"/>
  <c r="N76" i="6"/>
  <c r="M76" i="6"/>
  <c r="A76" i="6"/>
  <c r="O75" i="6"/>
  <c r="N75" i="6"/>
  <c r="M75" i="6"/>
  <c r="A75" i="6"/>
  <c r="O74" i="6"/>
  <c r="N74" i="6"/>
  <c r="M74" i="6"/>
  <c r="A74" i="6"/>
  <c r="O73" i="6"/>
  <c r="N73" i="6"/>
  <c r="M73" i="6"/>
  <c r="A73" i="6"/>
  <c r="O72" i="6"/>
  <c r="N72" i="6"/>
  <c r="M72" i="6"/>
  <c r="A72" i="6"/>
  <c r="O71" i="6"/>
  <c r="N71" i="6"/>
  <c r="M71" i="6"/>
  <c r="A71" i="6"/>
  <c r="O70" i="6"/>
  <c r="N70" i="6"/>
  <c r="M70" i="6"/>
  <c r="A70" i="6"/>
  <c r="O69" i="6"/>
  <c r="N69" i="6"/>
  <c r="M69" i="6"/>
  <c r="A69" i="6"/>
  <c r="O68" i="6"/>
  <c r="N68" i="6"/>
  <c r="M68" i="6"/>
  <c r="A68" i="6"/>
  <c r="O67" i="6"/>
  <c r="N67" i="6"/>
  <c r="M67" i="6"/>
  <c r="A67" i="6"/>
  <c r="O66" i="6"/>
  <c r="N66" i="6"/>
  <c r="M66" i="6"/>
  <c r="A66" i="6"/>
  <c r="O65" i="6"/>
  <c r="N65" i="6"/>
  <c r="M65" i="6"/>
  <c r="A65" i="6"/>
  <c r="O64" i="6"/>
  <c r="N64" i="6"/>
  <c r="M64" i="6"/>
  <c r="A64" i="6"/>
  <c r="O63" i="6"/>
  <c r="N63" i="6"/>
  <c r="M63" i="6"/>
  <c r="A63" i="6"/>
  <c r="O62" i="6"/>
  <c r="N62" i="6"/>
  <c r="M62" i="6"/>
  <c r="A62" i="6"/>
  <c r="O61" i="6"/>
  <c r="N61" i="6"/>
  <c r="M61" i="6"/>
  <c r="A61" i="6"/>
  <c r="O60" i="6"/>
  <c r="N60" i="6"/>
  <c r="M60" i="6"/>
  <c r="A60" i="6"/>
  <c r="O59" i="6"/>
  <c r="N59" i="6"/>
  <c r="M59" i="6"/>
  <c r="A59" i="6"/>
  <c r="O58" i="6"/>
  <c r="N58" i="6"/>
  <c r="M58" i="6"/>
  <c r="A58" i="6"/>
  <c r="O57" i="6"/>
  <c r="N57" i="6"/>
  <c r="M57" i="6"/>
  <c r="A57" i="6"/>
  <c r="O56" i="6"/>
  <c r="N56" i="6"/>
  <c r="M56" i="6"/>
  <c r="A56" i="6"/>
  <c r="O55" i="6"/>
  <c r="N55" i="6"/>
  <c r="M55" i="6"/>
  <c r="A55" i="6"/>
  <c r="O54" i="6"/>
  <c r="N54" i="6"/>
  <c r="M54" i="6"/>
  <c r="A54" i="6"/>
  <c r="O53" i="6"/>
  <c r="N53" i="6"/>
  <c r="M53" i="6"/>
  <c r="A53" i="6"/>
  <c r="O52" i="6"/>
  <c r="N52" i="6"/>
  <c r="M52" i="6"/>
  <c r="A52" i="6"/>
  <c r="O51" i="6"/>
  <c r="N51" i="6"/>
  <c r="M51" i="6"/>
  <c r="A51" i="6"/>
  <c r="O50" i="6"/>
  <c r="N50" i="6"/>
  <c r="M50" i="6"/>
  <c r="A50" i="6"/>
  <c r="O49" i="6"/>
  <c r="N49" i="6"/>
  <c r="M49" i="6"/>
  <c r="A49" i="6"/>
  <c r="O48" i="6"/>
  <c r="N48" i="6"/>
  <c r="M48" i="6"/>
  <c r="A48" i="6"/>
  <c r="O47" i="6"/>
  <c r="N47" i="6"/>
  <c r="M47" i="6"/>
  <c r="A47" i="6"/>
  <c r="O46" i="6"/>
  <c r="N46" i="6"/>
  <c r="M46" i="6"/>
  <c r="A46" i="6"/>
  <c r="O45" i="6"/>
  <c r="N45" i="6"/>
  <c r="M45" i="6"/>
  <c r="A45" i="6"/>
  <c r="O44" i="6"/>
  <c r="N44" i="6"/>
  <c r="M44" i="6"/>
  <c r="A44" i="6"/>
  <c r="O43" i="6"/>
  <c r="N43" i="6"/>
  <c r="M43" i="6"/>
  <c r="A43" i="6"/>
  <c r="O42" i="6"/>
  <c r="N42" i="6"/>
  <c r="M42" i="6"/>
  <c r="A42" i="6"/>
  <c r="O41" i="6"/>
  <c r="N41" i="6"/>
  <c r="M41" i="6"/>
  <c r="A41" i="6"/>
  <c r="O40" i="6"/>
  <c r="N40" i="6"/>
  <c r="M40" i="6"/>
  <c r="A40" i="6"/>
  <c r="O39" i="6"/>
  <c r="N39" i="6"/>
  <c r="M39" i="6"/>
  <c r="A39" i="6"/>
  <c r="O38" i="6"/>
  <c r="N38" i="6"/>
  <c r="M38" i="6"/>
  <c r="A38" i="6"/>
  <c r="O37" i="6"/>
  <c r="N37" i="6"/>
  <c r="M37" i="6"/>
  <c r="O36" i="6"/>
  <c r="N36" i="6"/>
  <c r="M36" i="6"/>
  <c r="O35" i="6"/>
  <c r="N35" i="6"/>
  <c r="M35" i="6"/>
  <c r="O34" i="6"/>
  <c r="N34" i="6"/>
  <c r="M34" i="6"/>
  <c r="O33" i="6"/>
  <c r="N33" i="6"/>
  <c r="M33" i="6"/>
  <c r="A33" i="6"/>
  <c r="O32" i="6"/>
  <c r="N32" i="6"/>
  <c r="M32" i="6"/>
  <c r="A32" i="6"/>
  <c r="O31" i="6"/>
  <c r="N31" i="6"/>
  <c r="M31" i="6"/>
  <c r="A31" i="6"/>
  <c r="O30" i="6"/>
  <c r="N30" i="6"/>
  <c r="M30" i="6"/>
  <c r="A30" i="6"/>
  <c r="O29" i="6"/>
  <c r="N29" i="6"/>
  <c r="M29" i="6"/>
  <c r="A29" i="6"/>
  <c r="O28" i="6"/>
  <c r="N28" i="6"/>
  <c r="M28" i="6"/>
  <c r="A28" i="6"/>
  <c r="O27" i="6"/>
  <c r="N27" i="6"/>
  <c r="M27" i="6"/>
  <c r="A27" i="6"/>
  <c r="O26" i="6"/>
  <c r="N26" i="6"/>
  <c r="M26" i="6"/>
  <c r="A26" i="6"/>
  <c r="O25" i="6"/>
  <c r="N25" i="6"/>
  <c r="M25" i="6"/>
  <c r="A25" i="6"/>
  <c r="O24" i="6"/>
  <c r="N24" i="6"/>
  <c r="M24" i="6"/>
  <c r="A24" i="6"/>
  <c r="O23" i="6"/>
  <c r="N23" i="6"/>
  <c r="M23" i="6"/>
  <c r="A23" i="6"/>
  <c r="O22" i="6"/>
  <c r="N22" i="6"/>
  <c r="M22" i="6"/>
  <c r="A22" i="6"/>
  <c r="O21" i="6"/>
  <c r="N21" i="6"/>
  <c r="M21" i="6"/>
  <c r="A21" i="6"/>
  <c r="O20" i="6"/>
  <c r="N20" i="6"/>
  <c r="M20" i="6"/>
  <c r="A20" i="6"/>
  <c r="O19" i="6"/>
  <c r="N19" i="6"/>
  <c r="M19" i="6"/>
  <c r="A19" i="6"/>
  <c r="O18" i="6"/>
  <c r="N18" i="6"/>
  <c r="M18" i="6"/>
  <c r="A18" i="6"/>
  <c r="O17" i="6"/>
  <c r="N17" i="6"/>
  <c r="M17" i="6"/>
  <c r="A17" i="6"/>
  <c r="O16" i="6"/>
  <c r="N16" i="6"/>
  <c r="M16" i="6"/>
  <c r="A16" i="6"/>
  <c r="O15" i="6"/>
  <c r="N15" i="6"/>
  <c r="M15" i="6"/>
  <c r="A15" i="6"/>
  <c r="O14" i="6"/>
  <c r="N14" i="6"/>
  <c r="M14" i="6"/>
  <c r="A14" i="6"/>
  <c r="O13" i="6"/>
  <c r="N13" i="6"/>
  <c r="M13" i="6"/>
  <c r="A13" i="6"/>
  <c r="O12" i="6"/>
  <c r="N12" i="6"/>
  <c r="M12" i="6"/>
  <c r="A12" i="6"/>
  <c r="O11" i="6"/>
  <c r="N11" i="6"/>
  <c r="M11" i="6"/>
  <c r="A11" i="6"/>
  <c r="O10" i="6"/>
  <c r="N10" i="6"/>
  <c r="M10" i="6"/>
  <c r="A10" i="6"/>
  <c r="O108" i="5"/>
  <c r="N108" i="5"/>
  <c r="M108" i="5"/>
  <c r="O107" i="5"/>
  <c r="N107" i="5"/>
  <c r="M107" i="5"/>
  <c r="O106" i="5"/>
  <c r="N106" i="5"/>
  <c r="M106" i="5"/>
  <c r="O105" i="5"/>
  <c r="N105" i="5"/>
  <c r="M105" i="5"/>
  <c r="O104" i="5"/>
  <c r="N104" i="5"/>
  <c r="M104" i="5"/>
  <c r="O103" i="5"/>
  <c r="N103" i="5"/>
  <c r="M103" i="5"/>
  <c r="O102" i="5"/>
  <c r="N102" i="5"/>
  <c r="M102" i="5"/>
  <c r="O101" i="5"/>
  <c r="N101" i="5"/>
  <c r="M101" i="5"/>
  <c r="O100" i="5"/>
  <c r="N100" i="5"/>
  <c r="M100" i="5"/>
  <c r="O99" i="5"/>
  <c r="N99" i="5"/>
  <c r="M99" i="5"/>
  <c r="O98" i="5"/>
  <c r="N98" i="5"/>
  <c r="M98" i="5"/>
  <c r="O97" i="5"/>
  <c r="N97" i="5"/>
  <c r="M97" i="5"/>
  <c r="O96" i="5"/>
  <c r="N96" i="5"/>
  <c r="M96" i="5"/>
  <c r="A96" i="5"/>
  <c r="O95" i="5"/>
  <c r="N95" i="5"/>
  <c r="M95" i="5"/>
  <c r="A95" i="5"/>
  <c r="O94" i="5"/>
  <c r="N94" i="5"/>
  <c r="M94" i="5"/>
  <c r="A94" i="5"/>
  <c r="O93" i="5"/>
  <c r="N93" i="5"/>
  <c r="M93" i="5"/>
  <c r="A93" i="5"/>
  <c r="O92" i="5"/>
  <c r="N92" i="5"/>
  <c r="M92" i="5"/>
  <c r="A92" i="5"/>
  <c r="O91" i="5"/>
  <c r="N91" i="5"/>
  <c r="M91" i="5"/>
  <c r="A91" i="5"/>
  <c r="O90" i="5"/>
  <c r="N90" i="5"/>
  <c r="M90" i="5"/>
  <c r="A90" i="5"/>
  <c r="O89" i="5"/>
  <c r="N89" i="5"/>
  <c r="M89" i="5"/>
  <c r="A89" i="5"/>
  <c r="O88" i="5"/>
  <c r="N88" i="5"/>
  <c r="M88" i="5"/>
  <c r="A88" i="5"/>
  <c r="O87" i="5"/>
  <c r="N87" i="5"/>
  <c r="M87" i="5"/>
  <c r="A87" i="5"/>
  <c r="O86" i="5"/>
  <c r="N86" i="5"/>
  <c r="M86" i="5"/>
  <c r="A86" i="5"/>
  <c r="O85" i="5"/>
  <c r="N85" i="5"/>
  <c r="M85" i="5"/>
  <c r="A85" i="5"/>
  <c r="O84" i="5"/>
  <c r="N84" i="5"/>
  <c r="M84" i="5"/>
  <c r="A84" i="5"/>
  <c r="O83" i="5"/>
  <c r="N83" i="5"/>
  <c r="M83" i="5"/>
  <c r="A83" i="5"/>
  <c r="O82" i="5"/>
  <c r="N82" i="5"/>
  <c r="M82" i="5"/>
  <c r="A82" i="5"/>
  <c r="O81" i="5"/>
  <c r="N81" i="5"/>
  <c r="M81" i="5"/>
  <c r="A81" i="5"/>
  <c r="O80" i="5"/>
  <c r="N80" i="5"/>
  <c r="M80" i="5"/>
  <c r="A80" i="5"/>
  <c r="O79" i="5"/>
  <c r="N79" i="5"/>
  <c r="M79" i="5"/>
  <c r="A79" i="5"/>
  <c r="O78" i="5"/>
  <c r="N78" i="5"/>
  <c r="M78" i="5"/>
  <c r="A78" i="5"/>
  <c r="O77" i="5"/>
  <c r="N77" i="5"/>
  <c r="M77" i="5"/>
  <c r="A77" i="5"/>
  <c r="O76" i="5"/>
  <c r="N76" i="5"/>
  <c r="M76" i="5"/>
  <c r="A76" i="5"/>
  <c r="O75" i="5"/>
  <c r="N75" i="5"/>
  <c r="M75" i="5"/>
  <c r="A75" i="5"/>
  <c r="O74" i="5"/>
  <c r="N74" i="5"/>
  <c r="M74" i="5"/>
  <c r="A74" i="5"/>
  <c r="O73" i="5"/>
  <c r="N73" i="5"/>
  <c r="M73" i="5"/>
  <c r="A73" i="5"/>
  <c r="O72" i="5"/>
  <c r="N72" i="5"/>
  <c r="M72" i="5"/>
  <c r="A72" i="5"/>
  <c r="O71" i="5"/>
  <c r="N71" i="5"/>
  <c r="M71" i="5"/>
  <c r="A71" i="5"/>
  <c r="O70" i="5"/>
  <c r="N70" i="5"/>
  <c r="M70" i="5"/>
  <c r="A70" i="5"/>
  <c r="O69" i="5"/>
  <c r="N69" i="5"/>
  <c r="M69" i="5"/>
  <c r="A69" i="5"/>
  <c r="O68" i="5"/>
  <c r="N68" i="5"/>
  <c r="M68" i="5"/>
  <c r="A68" i="5"/>
  <c r="O67" i="5"/>
  <c r="N67" i="5"/>
  <c r="M67" i="5"/>
  <c r="A67" i="5"/>
  <c r="O66" i="5"/>
  <c r="N66" i="5"/>
  <c r="M66" i="5"/>
  <c r="A66" i="5"/>
  <c r="O65" i="5"/>
  <c r="N65" i="5"/>
  <c r="M65" i="5"/>
  <c r="A65" i="5"/>
  <c r="O64" i="5"/>
  <c r="N64" i="5"/>
  <c r="M64" i="5"/>
  <c r="A64" i="5"/>
  <c r="O63" i="5"/>
  <c r="N63" i="5"/>
  <c r="M63" i="5"/>
  <c r="A63" i="5"/>
  <c r="O62" i="5"/>
  <c r="N62" i="5"/>
  <c r="M62" i="5"/>
  <c r="A62" i="5"/>
  <c r="O61" i="5"/>
  <c r="N61" i="5"/>
  <c r="M61" i="5"/>
  <c r="A61" i="5"/>
  <c r="O60" i="5"/>
  <c r="N60" i="5"/>
  <c r="M60" i="5"/>
  <c r="A60" i="5"/>
  <c r="O59" i="5"/>
  <c r="N59" i="5"/>
  <c r="M59" i="5"/>
  <c r="A59" i="5"/>
  <c r="O58" i="5"/>
  <c r="N58" i="5"/>
  <c r="M58" i="5"/>
  <c r="A58" i="5"/>
  <c r="O57" i="5"/>
  <c r="N57" i="5"/>
  <c r="M57" i="5"/>
  <c r="A57" i="5"/>
  <c r="O56" i="5"/>
  <c r="N56" i="5"/>
  <c r="M56" i="5"/>
  <c r="A56" i="5"/>
  <c r="O55" i="5"/>
  <c r="N55" i="5"/>
  <c r="M55" i="5"/>
  <c r="A55" i="5"/>
  <c r="O54" i="5"/>
  <c r="N54" i="5"/>
  <c r="M54" i="5"/>
  <c r="A54" i="5"/>
  <c r="O53" i="5"/>
  <c r="N53" i="5"/>
  <c r="M53" i="5"/>
  <c r="A53" i="5"/>
  <c r="O52" i="5"/>
  <c r="N52" i="5"/>
  <c r="M52" i="5"/>
  <c r="A52" i="5"/>
  <c r="O51" i="5"/>
  <c r="N51" i="5"/>
  <c r="M51" i="5"/>
  <c r="A51" i="5"/>
  <c r="O50" i="5"/>
  <c r="N50" i="5"/>
  <c r="M50" i="5"/>
  <c r="A50" i="5"/>
  <c r="O49" i="5"/>
  <c r="N49" i="5"/>
  <c r="M49" i="5"/>
  <c r="A49" i="5"/>
  <c r="O48" i="5"/>
  <c r="N48" i="5"/>
  <c r="M48" i="5"/>
  <c r="A48" i="5"/>
  <c r="O47" i="5"/>
  <c r="N47" i="5"/>
  <c r="M47" i="5"/>
  <c r="A47" i="5"/>
  <c r="O46" i="5"/>
  <c r="N46" i="5"/>
  <c r="M46" i="5"/>
  <c r="A46" i="5"/>
  <c r="O45" i="5"/>
  <c r="N45" i="5"/>
  <c r="M45" i="5"/>
  <c r="A45" i="5"/>
  <c r="O44" i="5"/>
  <c r="N44" i="5"/>
  <c r="M44" i="5"/>
  <c r="A44" i="5"/>
  <c r="O43" i="5"/>
  <c r="N43" i="5"/>
  <c r="M43" i="5"/>
  <c r="A43" i="5"/>
  <c r="O42" i="5"/>
  <c r="N42" i="5"/>
  <c r="M42" i="5"/>
  <c r="A42" i="5"/>
  <c r="O41" i="5"/>
  <c r="N41" i="5"/>
  <c r="M41" i="5"/>
  <c r="A41" i="5"/>
  <c r="O40" i="5"/>
  <c r="N40" i="5"/>
  <c r="M40" i="5"/>
  <c r="A40" i="5"/>
  <c r="O39" i="5"/>
  <c r="N39" i="5"/>
  <c r="M39" i="5"/>
  <c r="A39" i="5"/>
  <c r="O38" i="5"/>
  <c r="N38" i="5"/>
  <c r="M38" i="5"/>
  <c r="A38" i="5"/>
  <c r="O37" i="5"/>
  <c r="N37" i="5"/>
  <c r="M37" i="5"/>
  <c r="O36" i="5"/>
  <c r="N36" i="5"/>
  <c r="M36" i="5"/>
  <c r="A36" i="5"/>
  <c r="O35" i="5"/>
  <c r="N35" i="5"/>
  <c r="M35" i="5"/>
  <c r="A35" i="5"/>
  <c r="O34" i="5"/>
  <c r="N34" i="5"/>
  <c r="M34" i="5"/>
  <c r="A34" i="5"/>
  <c r="O33" i="5"/>
  <c r="N33" i="5"/>
  <c r="M33" i="5"/>
  <c r="A33" i="5"/>
  <c r="O32" i="5"/>
  <c r="N32" i="5"/>
  <c r="M32" i="5"/>
  <c r="A32" i="5"/>
  <c r="O31" i="5"/>
  <c r="N31" i="5"/>
  <c r="M31" i="5"/>
  <c r="A31" i="5"/>
  <c r="O30" i="5"/>
  <c r="N30" i="5"/>
  <c r="M30" i="5"/>
  <c r="A30" i="5"/>
  <c r="O29" i="5"/>
  <c r="N29" i="5"/>
  <c r="M29" i="5"/>
  <c r="A29" i="5"/>
  <c r="O28" i="5"/>
  <c r="N28" i="5"/>
  <c r="M28" i="5"/>
  <c r="A28" i="5"/>
  <c r="O27" i="5"/>
  <c r="N27" i="5"/>
  <c r="M27" i="5"/>
  <c r="A27" i="5"/>
  <c r="O26" i="5"/>
  <c r="N26" i="5"/>
  <c r="M26" i="5"/>
  <c r="A26" i="5"/>
  <c r="O25" i="5"/>
  <c r="N25" i="5"/>
  <c r="M25" i="5"/>
  <c r="A25" i="5"/>
  <c r="O24" i="5"/>
  <c r="N24" i="5"/>
  <c r="M24" i="5"/>
  <c r="A24" i="5"/>
  <c r="O23" i="5"/>
  <c r="N23" i="5"/>
  <c r="M23" i="5"/>
  <c r="A23" i="5"/>
  <c r="O22" i="5"/>
  <c r="N22" i="5"/>
  <c r="M22" i="5"/>
  <c r="A22" i="5"/>
  <c r="O21" i="5"/>
  <c r="N21" i="5"/>
  <c r="M21" i="5"/>
  <c r="A21" i="5"/>
  <c r="O20" i="5"/>
  <c r="N20" i="5"/>
  <c r="M20" i="5"/>
  <c r="A20" i="5"/>
  <c r="O19" i="5"/>
  <c r="N19" i="5"/>
  <c r="M19" i="5"/>
  <c r="A19" i="5"/>
  <c r="O18" i="5"/>
  <c r="N18" i="5"/>
  <c r="M18" i="5"/>
  <c r="A18" i="5"/>
  <c r="O17" i="5"/>
  <c r="N17" i="5"/>
  <c r="M17" i="5"/>
  <c r="A17" i="5"/>
  <c r="O16" i="5"/>
  <c r="N16" i="5"/>
  <c r="M16" i="5"/>
  <c r="A16" i="5"/>
  <c r="O15" i="5"/>
  <c r="N15" i="5"/>
  <c r="M15" i="5"/>
  <c r="A15" i="5"/>
  <c r="O14" i="5"/>
  <c r="N14" i="5"/>
  <c r="M14" i="5"/>
  <c r="A14" i="5"/>
  <c r="O13" i="5"/>
  <c r="N13" i="5"/>
  <c r="M13" i="5"/>
  <c r="A13" i="5"/>
  <c r="O12" i="5"/>
  <c r="N12" i="5"/>
  <c r="M12" i="5"/>
  <c r="A12" i="5"/>
  <c r="O11" i="5"/>
  <c r="N11" i="5"/>
  <c r="M11" i="5"/>
  <c r="A11" i="5"/>
  <c r="O10" i="5"/>
  <c r="N10" i="5"/>
  <c r="M10" i="5"/>
  <c r="A10" i="5"/>
  <c r="O108" i="4"/>
  <c r="N108" i="4"/>
  <c r="M108" i="4"/>
  <c r="O107" i="4"/>
  <c r="N107" i="4"/>
  <c r="M107" i="4"/>
  <c r="O106" i="4"/>
  <c r="N106" i="4"/>
  <c r="M106" i="4"/>
  <c r="O105" i="4"/>
  <c r="N105" i="4"/>
  <c r="M105" i="4"/>
  <c r="O104" i="4"/>
  <c r="N104" i="4"/>
  <c r="M104" i="4"/>
  <c r="O103" i="4"/>
  <c r="N103" i="4"/>
  <c r="M103" i="4"/>
  <c r="O102" i="4"/>
  <c r="N102" i="4"/>
  <c r="M102" i="4"/>
  <c r="O101" i="4"/>
  <c r="N101" i="4"/>
  <c r="M101" i="4"/>
  <c r="O100" i="4"/>
  <c r="N100" i="4"/>
  <c r="M100" i="4"/>
  <c r="O99" i="4"/>
  <c r="N99" i="4"/>
  <c r="M99" i="4"/>
  <c r="O98" i="4"/>
  <c r="N98" i="4"/>
  <c r="M98" i="4"/>
  <c r="O97" i="4"/>
  <c r="N97" i="4"/>
  <c r="M97" i="4"/>
  <c r="O96" i="4"/>
  <c r="N96" i="4"/>
  <c r="M96" i="4"/>
  <c r="A96" i="4"/>
  <c r="O95" i="4"/>
  <c r="N95" i="4"/>
  <c r="M95" i="4"/>
  <c r="A95" i="4"/>
  <c r="O94" i="4"/>
  <c r="N94" i="4"/>
  <c r="M94" i="4"/>
  <c r="A94" i="4"/>
  <c r="O93" i="4"/>
  <c r="N93" i="4"/>
  <c r="M93" i="4"/>
  <c r="A93" i="4"/>
  <c r="O92" i="4"/>
  <c r="N92" i="4"/>
  <c r="M92" i="4"/>
  <c r="A92" i="4"/>
  <c r="O91" i="4"/>
  <c r="N91" i="4"/>
  <c r="M91" i="4"/>
  <c r="A91" i="4"/>
  <c r="O90" i="4"/>
  <c r="N90" i="4"/>
  <c r="M90" i="4"/>
  <c r="A90" i="4"/>
  <c r="O89" i="4"/>
  <c r="N89" i="4"/>
  <c r="M89" i="4"/>
  <c r="A89" i="4"/>
  <c r="O88" i="4"/>
  <c r="N88" i="4"/>
  <c r="M88" i="4"/>
  <c r="A88" i="4"/>
  <c r="O87" i="4"/>
  <c r="N87" i="4"/>
  <c r="M87" i="4"/>
  <c r="A87" i="4"/>
  <c r="O86" i="4"/>
  <c r="N86" i="4"/>
  <c r="M86" i="4"/>
  <c r="A86" i="4"/>
  <c r="O85" i="4"/>
  <c r="N85" i="4"/>
  <c r="M85" i="4"/>
  <c r="A85" i="4"/>
  <c r="O84" i="4"/>
  <c r="N84" i="4"/>
  <c r="M84" i="4"/>
  <c r="A84" i="4"/>
  <c r="O83" i="4"/>
  <c r="N83" i="4"/>
  <c r="M83" i="4"/>
  <c r="A83" i="4"/>
  <c r="O82" i="4"/>
  <c r="N82" i="4"/>
  <c r="M82" i="4"/>
  <c r="A82" i="4"/>
  <c r="O81" i="4"/>
  <c r="N81" i="4"/>
  <c r="M81" i="4"/>
  <c r="A81" i="4"/>
  <c r="O80" i="4"/>
  <c r="N80" i="4"/>
  <c r="M80" i="4"/>
  <c r="A80" i="4"/>
  <c r="O79" i="4"/>
  <c r="N79" i="4"/>
  <c r="M79" i="4"/>
  <c r="A79" i="4"/>
  <c r="O78" i="4"/>
  <c r="N78" i="4"/>
  <c r="M78" i="4"/>
  <c r="A78" i="4"/>
  <c r="O77" i="4"/>
  <c r="N77" i="4"/>
  <c r="M77" i="4"/>
  <c r="A77" i="4"/>
  <c r="O76" i="4"/>
  <c r="N76" i="4"/>
  <c r="M76" i="4"/>
  <c r="A76" i="4"/>
  <c r="O75" i="4"/>
  <c r="N75" i="4"/>
  <c r="M75" i="4"/>
  <c r="A75" i="4"/>
  <c r="O74" i="4"/>
  <c r="N74" i="4"/>
  <c r="M74" i="4"/>
  <c r="A74" i="4"/>
  <c r="O73" i="4"/>
  <c r="N73" i="4"/>
  <c r="M73" i="4"/>
  <c r="A73" i="4"/>
  <c r="O72" i="4"/>
  <c r="N72" i="4"/>
  <c r="M72" i="4"/>
  <c r="A72" i="4"/>
  <c r="O71" i="4"/>
  <c r="N71" i="4"/>
  <c r="M71" i="4"/>
  <c r="A71" i="4"/>
  <c r="O70" i="4"/>
  <c r="N70" i="4"/>
  <c r="M70" i="4"/>
  <c r="A70" i="4"/>
  <c r="O69" i="4"/>
  <c r="N69" i="4"/>
  <c r="M69" i="4"/>
  <c r="A69" i="4"/>
  <c r="O68" i="4"/>
  <c r="N68" i="4"/>
  <c r="M68" i="4"/>
  <c r="A68" i="4"/>
  <c r="O67" i="4"/>
  <c r="N67" i="4"/>
  <c r="M67" i="4"/>
  <c r="A67" i="4"/>
  <c r="O66" i="4"/>
  <c r="N66" i="4"/>
  <c r="M66" i="4"/>
  <c r="A66" i="4"/>
  <c r="O65" i="4"/>
  <c r="N65" i="4"/>
  <c r="M65" i="4"/>
  <c r="A65" i="4"/>
  <c r="O64" i="4"/>
  <c r="N64" i="4"/>
  <c r="M64" i="4"/>
  <c r="A64" i="4"/>
  <c r="O63" i="4"/>
  <c r="N63" i="4"/>
  <c r="M63" i="4"/>
  <c r="A63" i="4"/>
  <c r="O62" i="4"/>
  <c r="N62" i="4"/>
  <c r="M62" i="4"/>
  <c r="A62" i="4"/>
  <c r="O61" i="4"/>
  <c r="N61" i="4"/>
  <c r="M61" i="4"/>
  <c r="A61" i="4"/>
  <c r="O60" i="4"/>
  <c r="N60" i="4"/>
  <c r="M60" i="4"/>
  <c r="A60" i="4"/>
  <c r="O59" i="4"/>
  <c r="N59" i="4"/>
  <c r="M59" i="4"/>
  <c r="A59" i="4"/>
  <c r="O58" i="4"/>
  <c r="N58" i="4"/>
  <c r="M58" i="4"/>
  <c r="A58" i="4"/>
  <c r="O57" i="4"/>
  <c r="N57" i="4"/>
  <c r="M57" i="4"/>
  <c r="A57" i="4"/>
  <c r="O56" i="4"/>
  <c r="N56" i="4"/>
  <c r="M56" i="4"/>
  <c r="A56" i="4"/>
  <c r="O55" i="4"/>
  <c r="N55" i="4"/>
  <c r="M55" i="4"/>
  <c r="A55" i="4"/>
  <c r="O54" i="4"/>
  <c r="N54" i="4"/>
  <c r="M54" i="4"/>
  <c r="A54" i="4"/>
  <c r="O53" i="4"/>
  <c r="N53" i="4"/>
  <c r="M53" i="4"/>
  <c r="A53" i="4"/>
  <c r="O52" i="4"/>
  <c r="N52" i="4"/>
  <c r="M52" i="4"/>
  <c r="A52" i="4"/>
  <c r="O51" i="4"/>
  <c r="N51" i="4"/>
  <c r="M51" i="4"/>
  <c r="A51" i="4"/>
  <c r="O50" i="4"/>
  <c r="N50" i="4"/>
  <c r="M50" i="4"/>
  <c r="A50" i="4"/>
  <c r="O49" i="4"/>
  <c r="N49" i="4"/>
  <c r="M49" i="4"/>
  <c r="A49" i="4"/>
  <c r="O48" i="4"/>
  <c r="N48" i="4"/>
  <c r="M48" i="4"/>
  <c r="A48" i="4"/>
  <c r="O47" i="4"/>
  <c r="N47" i="4"/>
  <c r="M47" i="4"/>
  <c r="A47" i="4"/>
  <c r="O46" i="4"/>
  <c r="N46" i="4"/>
  <c r="M46" i="4"/>
  <c r="A46" i="4"/>
  <c r="O45" i="4"/>
  <c r="N45" i="4"/>
  <c r="M45" i="4"/>
  <c r="A45" i="4"/>
  <c r="O44" i="4"/>
  <c r="N44" i="4"/>
  <c r="M44" i="4"/>
  <c r="A44" i="4"/>
  <c r="O43" i="4"/>
  <c r="N43" i="4"/>
  <c r="M43" i="4"/>
  <c r="A43" i="4"/>
  <c r="O42" i="4"/>
  <c r="N42" i="4"/>
  <c r="M42" i="4"/>
  <c r="A42" i="4"/>
  <c r="O41" i="4"/>
  <c r="N41" i="4"/>
  <c r="M41" i="4"/>
  <c r="A41" i="4"/>
  <c r="O40" i="4"/>
  <c r="N40" i="4"/>
  <c r="M40" i="4"/>
  <c r="A40" i="4"/>
  <c r="O39" i="4"/>
  <c r="N39" i="4"/>
  <c r="M39" i="4"/>
  <c r="A39" i="4"/>
  <c r="O38" i="4"/>
  <c r="N38" i="4"/>
  <c r="M38" i="4"/>
  <c r="A38" i="4"/>
  <c r="O37" i="4"/>
  <c r="N37" i="4"/>
  <c r="M37" i="4"/>
  <c r="O36" i="4"/>
  <c r="N36" i="4"/>
  <c r="M36" i="4"/>
  <c r="A36" i="4"/>
  <c r="O35" i="4"/>
  <c r="N35" i="4"/>
  <c r="M35" i="4"/>
  <c r="A35" i="4"/>
  <c r="O34" i="4"/>
  <c r="N34" i="4"/>
  <c r="M34" i="4"/>
  <c r="A34" i="4"/>
  <c r="O33" i="4"/>
  <c r="N33" i="4"/>
  <c r="M33" i="4"/>
  <c r="A33" i="4"/>
  <c r="O32" i="4"/>
  <c r="N32" i="4"/>
  <c r="M32" i="4"/>
  <c r="A32" i="4"/>
  <c r="O31" i="4"/>
  <c r="N31" i="4"/>
  <c r="M31" i="4"/>
  <c r="A31" i="4"/>
  <c r="O30" i="4"/>
  <c r="N30" i="4"/>
  <c r="M30" i="4"/>
  <c r="A30" i="4"/>
  <c r="O29" i="4"/>
  <c r="N29" i="4"/>
  <c r="M29" i="4"/>
  <c r="A29" i="4"/>
  <c r="O28" i="4"/>
  <c r="N28" i="4"/>
  <c r="M28" i="4"/>
  <c r="A28" i="4"/>
  <c r="O27" i="4"/>
  <c r="N27" i="4"/>
  <c r="M27" i="4"/>
  <c r="A27" i="4"/>
  <c r="O26" i="4"/>
  <c r="N26" i="4"/>
  <c r="M26" i="4"/>
  <c r="A26" i="4"/>
  <c r="O25" i="4"/>
  <c r="N25" i="4"/>
  <c r="M25" i="4"/>
  <c r="A25" i="4"/>
  <c r="O24" i="4"/>
  <c r="N24" i="4"/>
  <c r="M24" i="4"/>
  <c r="A24" i="4"/>
  <c r="O23" i="4"/>
  <c r="N23" i="4"/>
  <c r="M23" i="4"/>
  <c r="A23" i="4"/>
  <c r="O22" i="4"/>
  <c r="N22" i="4"/>
  <c r="M22" i="4"/>
  <c r="A22" i="4"/>
  <c r="O21" i="4"/>
  <c r="N21" i="4"/>
  <c r="M21" i="4"/>
  <c r="A21" i="4"/>
  <c r="O20" i="4"/>
  <c r="N20" i="4"/>
  <c r="M20" i="4"/>
  <c r="A20" i="4"/>
  <c r="O19" i="4"/>
  <c r="N19" i="4"/>
  <c r="M19" i="4"/>
  <c r="A19" i="4"/>
  <c r="O18" i="4"/>
  <c r="N18" i="4"/>
  <c r="M18" i="4"/>
  <c r="A18" i="4"/>
  <c r="O17" i="4"/>
  <c r="N17" i="4"/>
  <c r="M17" i="4"/>
  <c r="A17" i="4"/>
  <c r="O16" i="4"/>
  <c r="N16" i="4"/>
  <c r="M16" i="4"/>
  <c r="A16" i="4"/>
  <c r="O15" i="4"/>
  <c r="N15" i="4"/>
  <c r="M15" i="4"/>
  <c r="A15" i="4"/>
  <c r="O14" i="4"/>
  <c r="N14" i="4"/>
  <c r="M14" i="4"/>
  <c r="A14" i="4"/>
  <c r="O13" i="4"/>
  <c r="N13" i="4"/>
  <c r="M13" i="4"/>
  <c r="A13" i="4"/>
  <c r="O12" i="4"/>
  <c r="N12" i="4"/>
  <c r="M12" i="4"/>
  <c r="A12" i="4"/>
  <c r="O11" i="4"/>
  <c r="N11" i="4"/>
  <c r="M11" i="4"/>
  <c r="A11" i="4"/>
  <c r="O10" i="4"/>
  <c r="N10" i="4"/>
  <c r="M10" i="4"/>
  <c r="A10" i="4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F97" i="2"/>
  <c r="F96" i="2"/>
  <c r="F94" i="2"/>
  <c r="F89" i="2"/>
  <c r="F87" i="2"/>
  <c r="F85" i="2"/>
  <c r="F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F81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F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F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F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F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F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F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F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F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F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F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F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F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F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F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F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F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F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F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F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F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F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F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F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F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F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F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F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F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V9" i="2"/>
  <c r="U9" i="2"/>
  <c r="T9" i="2"/>
  <c r="S9" i="2"/>
  <c r="R9" i="2"/>
  <c r="Q9" i="2"/>
  <c r="P9" i="2"/>
  <c r="O9" i="2"/>
  <c r="N9" i="2"/>
  <c r="M9" i="2"/>
  <c r="L9" i="2"/>
  <c r="K9" i="2"/>
  <c r="J9" i="2"/>
  <c r="V8" i="2"/>
  <c r="U8" i="2"/>
  <c r="T8" i="2"/>
  <c r="S8" i="2"/>
  <c r="R8" i="2"/>
  <c r="Q8" i="2"/>
  <c r="P8" i="2"/>
  <c r="O8" i="2"/>
  <c r="N8" i="2"/>
  <c r="M8" i="2"/>
  <c r="L8" i="2"/>
  <c r="K8" i="2"/>
  <c r="J8" i="2"/>
  <c r="V7" i="2"/>
  <c r="U7" i="2"/>
  <c r="T7" i="2"/>
  <c r="S7" i="2"/>
  <c r="R7" i="2"/>
  <c r="Q7" i="2"/>
  <c r="P7" i="2"/>
  <c r="O7" i="2"/>
  <c r="N7" i="2"/>
  <c r="M7" i="2"/>
  <c r="L7" i="2"/>
  <c r="K7" i="2"/>
  <c r="J7" i="2"/>
  <c r="V6" i="2"/>
  <c r="U6" i="2"/>
  <c r="T6" i="2"/>
  <c r="S6" i="2"/>
  <c r="R6" i="2"/>
  <c r="Q6" i="2"/>
  <c r="P6" i="2"/>
  <c r="O6" i="2"/>
  <c r="N6" i="2"/>
  <c r="M6" i="2"/>
  <c r="L6" i="2"/>
  <c r="K6" i="2"/>
  <c r="J6" i="2"/>
  <c r="F5" i="2"/>
  <c r="V5" i="2"/>
  <c r="U5" i="2"/>
  <c r="T5" i="2"/>
  <c r="S5" i="2"/>
  <c r="R5" i="2"/>
  <c r="Q5" i="2"/>
  <c r="P5" i="2"/>
  <c r="O5" i="2"/>
  <c r="N5" i="2"/>
  <c r="M5" i="2"/>
  <c r="L5" i="2"/>
  <c r="K5" i="2"/>
  <c r="J5" i="2"/>
  <c r="V4" i="2"/>
  <c r="U4" i="2"/>
  <c r="T4" i="2"/>
  <c r="S4" i="2"/>
  <c r="R4" i="2"/>
  <c r="Q4" i="2"/>
  <c r="P4" i="2"/>
  <c r="O4" i="2"/>
  <c r="N4" i="2"/>
  <c r="M4" i="2"/>
  <c r="L4" i="2"/>
  <c r="K4" i="2"/>
  <c r="J4" i="2"/>
  <c r="V3" i="2"/>
  <c r="U3" i="2"/>
  <c r="T3" i="2"/>
  <c r="S3" i="2"/>
  <c r="R3" i="2"/>
  <c r="Q3" i="2"/>
  <c r="P3" i="2"/>
  <c r="O3" i="2"/>
  <c r="N3" i="2"/>
  <c r="M3" i="2"/>
  <c r="L3" i="2"/>
  <c r="K3" i="2"/>
  <c r="J3" i="2"/>
  <c r="V2" i="2"/>
  <c r="U2" i="2"/>
  <c r="T2" i="2"/>
  <c r="S2" i="2"/>
  <c r="R2" i="2"/>
  <c r="Q2" i="2"/>
  <c r="P2" i="2"/>
  <c r="O2" i="2"/>
  <c r="N2" i="2"/>
  <c r="M2" i="2"/>
  <c r="L2" i="2"/>
  <c r="K2" i="2"/>
  <c r="J2" i="2"/>
  <c r="C46" i="1"/>
  <c r="E46" i="1" a="1"/>
  <c r="E46" i="1" s="1"/>
  <c r="C45" i="1"/>
  <c r="F45" i="1" s="1"/>
  <c r="C44" i="1"/>
  <c r="D44" i="1" a="1"/>
  <c r="D44" i="1" s="1"/>
  <c r="C43" i="1"/>
  <c r="F43" i="1" s="1"/>
  <c r="C42" i="1"/>
  <c r="D42" i="1" a="1"/>
  <c r="D42" i="1" s="1"/>
  <c r="C41" i="1"/>
  <c r="D41" i="1" a="1"/>
  <c r="D41" i="1" s="1"/>
  <c r="E41" i="1" a="1"/>
  <c r="E41" i="1" s="1"/>
  <c r="C39" i="1"/>
  <c r="F39" i="1" s="1"/>
  <c r="C38" i="1"/>
  <c r="F38" i="1" s="1"/>
  <c r="D37" i="1" a="1"/>
  <c r="D37" i="1" s="1"/>
  <c r="E37" i="1" a="1"/>
  <c r="E37" i="1" s="1"/>
  <c r="C36" i="1"/>
  <c r="E36" i="1" a="1"/>
  <c r="E36" i="1" s="1"/>
  <c r="F33" i="1"/>
  <c r="C31" i="1"/>
  <c r="C32" i="1"/>
  <c r="C33" i="1"/>
  <c r="F32" i="1"/>
  <c r="F31" i="1"/>
  <c r="E31" i="1"/>
  <c r="E24" i="1"/>
  <c r="D24" i="1"/>
  <c r="C24" i="1"/>
  <c r="F96" i="3" l="1"/>
  <c r="C97" i="3"/>
  <c r="D97" i="3"/>
  <c r="I97" i="3" s="1"/>
  <c r="I53" i="21" s="1"/>
  <c r="R79" i="9"/>
  <c r="R99" i="9"/>
  <c r="AF4" i="11"/>
  <c r="A140" i="9"/>
  <c r="K38" i="9"/>
  <c r="L38" i="9" s="1"/>
  <c r="G38" i="19" s="1"/>
  <c r="W4" i="11"/>
  <c r="E4" i="11"/>
  <c r="R71" i="9"/>
  <c r="M38" i="20"/>
  <c r="Q2" i="9"/>
  <c r="R2" i="9" s="1"/>
  <c r="Y5" i="20"/>
  <c r="W5" i="20"/>
  <c r="U5" i="20"/>
  <c r="S5" i="20"/>
  <c r="Q5" i="20"/>
  <c r="O5" i="20"/>
  <c r="L5" i="20"/>
  <c r="X5" i="20"/>
  <c r="V5" i="20"/>
  <c r="T5" i="20"/>
  <c r="R5" i="20"/>
  <c r="P5" i="20"/>
  <c r="N5" i="20"/>
  <c r="K5" i="20"/>
  <c r="F35" i="2"/>
  <c r="A104" i="9"/>
  <c r="AD4" i="11"/>
  <c r="A105" i="9"/>
  <c r="R4" i="11"/>
  <c r="Z4" i="11"/>
  <c r="AC4" i="11"/>
  <c r="K55" i="9"/>
  <c r="L55" i="9" s="1"/>
  <c r="G55" i="19" s="1"/>
  <c r="P4" i="11"/>
  <c r="A154" i="9"/>
  <c r="A146" i="9"/>
  <c r="K47" i="9"/>
  <c r="L47" i="9" s="1"/>
  <c r="G47" i="19" s="1"/>
  <c r="M48" i="20"/>
  <c r="A149" i="9"/>
  <c r="A138" i="9"/>
  <c r="D93" i="3"/>
  <c r="E91" i="3"/>
  <c r="A129" i="9"/>
  <c r="O4" i="11"/>
  <c r="A147" i="9"/>
  <c r="A145" i="9"/>
  <c r="K39" i="9"/>
  <c r="L39" i="9" s="1"/>
  <c r="G39" i="19" s="1"/>
  <c r="K51" i="9"/>
  <c r="L51" i="9" s="1"/>
  <c r="G51" i="19" s="1"/>
  <c r="K59" i="9"/>
  <c r="L59" i="9" s="1"/>
  <c r="G59" i="19" s="1"/>
  <c r="A141" i="9"/>
  <c r="A152" i="9"/>
  <c r="A117" i="9"/>
  <c r="A151" i="9"/>
  <c r="V4" i="11"/>
  <c r="A120" i="9"/>
  <c r="M51" i="20"/>
  <c r="A148" i="9"/>
  <c r="A153" i="9"/>
  <c r="A150" i="9"/>
  <c r="L35" i="9"/>
  <c r="G35" i="19" s="1"/>
  <c r="K43" i="9"/>
  <c r="L43" i="9" s="1"/>
  <c r="G43" i="19" s="1"/>
  <c r="K30" i="9"/>
  <c r="L30" i="9" s="1"/>
  <c r="U27" i="25"/>
  <c r="G75" i="3"/>
  <c r="G77" i="3"/>
  <c r="G78" i="3"/>
  <c r="G79" i="3"/>
  <c r="G80" i="3"/>
  <c r="G81" i="3"/>
  <c r="G82" i="3"/>
  <c r="G83" i="3"/>
  <c r="F99" i="3"/>
  <c r="AP4" i="11"/>
  <c r="K27" i="9"/>
  <c r="L27" i="9" s="1"/>
  <c r="G27" i="19" s="1"/>
  <c r="R75" i="9"/>
  <c r="R83" i="9"/>
  <c r="R84" i="9"/>
  <c r="R85" i="9"/>
  <c r="R86" i="9"/>
  <c r="R87" i="9"/>
  <c r="R88" i="9"/>
  <c r="R90" i="9"/>
  <c r="R95" i="9"/>
  <c r="L94" i="9"/>
  <c r="G94" i="19" s="1"/>
  <c r="I94" i="19" s="1"/>
  <c r="L89" i="9"/>
  <c r="G89" i="19" s="1"/>
  <c r="I89" i="19" s="1"/>
  <c r="L91" i="9"/>
  <c r="G91" i="19" s="1"/>
  <c r="I91" i="19" s="1"/>
  <c r="L95" i="9"/>
  <c r="G95" i="19" s="1"/>
  <c r="I95" i="19" s="1"/>
  <c r="A111" i="9"/>
  <c r="A143" i="9"/>
  <c r="A142" i="9"/>
  <c r="A108" i="9"/>
  <c r="K5" i="9"/>
  <c r="L5" i="9" s="1"/>
  <c r="G5" i="19" s="1"/>
  <c r="T4" i="11"/>
  <c r="R69" i="9"/>
  <c r="R73" i="9"/>
  <c r="R77" i="9"/>
  <c r="R81" i="9"/>
  <c r="R92" i="9"/>
  <c r="R93" i="9"/>
  <c r="K29" i="9"/>
  <c r="L29" i="9" s="1"/>
  <c r="G29" i="19" s="1"/>
  <c r="G76" i="3"/>
  <c r="N4" i="11"/>
  <c r="I4" i="11"/>
  <c r="K32" i="9"/>
  <c r="L32" i="9" s="1"/>
  <c r="G32" i="19" s="1"/>
  <c r="G64" i="3"/>
  <c r="G65" i="3"/>
  <c r="G66" i="3"/>
  <c r="G67" i="3"/>
  <c r="G68" i="3"/>
  <c r="G69" i="3"/>
  <c r="G70" i="3"/>
  <c r="G71" i="3"/>
  <c r="G72" i="3"/>
  <c r="G73" i="3"/>
  <c r="G11" i="3"/>
  <c r="K12" i="25" s="1"/>
  <c r="M12" i="25" s="1"/>
  <c r="G99" i="3"/>
  <c r="AL4" i="11"/>
  <c r="AM4" i="11"/>
  <c r="AH4" i="11"/>
  <c r="K19" i="9"/>
  <c r="L19" i="9" s="1"/>
  <c r="G19" i="19" s="1"/>
  <c r="G74" i="3"/>
  <c r="F92" i="3"/>
  <c r="A137" i="9"/>
  <c r="S32" i="25"/>
  <c r="U32" i="25" s="1"/>
  <c r="A109" i="9"/>
  <c r="G97" i="3"/>
  <c r="D4" i="11"/>
  <c r="Q4" i="11"/>
  <c r="J4" i="11"/>
  <c r="G4" i="11"/>
  <c r="K2" i="9"/>
  <c r="L2" i="9" s="1"/>
  <c r="K6" i="9"/>
  <c r="L6" i="9" s="1"/>
  <c r="AQ51" i="11"/>
  <c r="AI51" i="11"/>
  <c r="A139" i="9"/>
  <c r="AN4" i="11"/>
  <c r="C163" i="9"/>
  <c r="S62" i="25"/>
  <c r="U62" i="25" s="1"/>
  <c r="C162" i="9"/>
  <c r="S61" i="25"/>
  <c r="U61" i="25" s="1"/>
  <c r="C161" i="9"/>
  <c r="S60" i="25"/>
  <c r="U60" i="25" s="1"/>
  <c r="C160" i="9"/>
  <c r="S59" i="25"/>
  <c r="U59" i="25" s="1"/>
  <c r="C159" i="9"/>
  <c r="S58" i="25"/>
  <c r="U58" i="25" s="1"/>
  <c r="C158" i="9"/>
  <c r="S57" i="25"/>
  <c r="U57" i="25" s="1"/>
  <c r="C157" i="9"/>
  <c r="S56" i="25"/>
  <c r="U56" i="25" s="1"/>
  <c r="C156" i="9"/>
  <c r="S55" i="25"/>
  <c r="U55" i="25" s="1"/>
  <c r="C155" i="9"/>
  <c r="S54" i="25"/>
  <c r="U54" i="25" s="1"/>
  <c r="C110" i="9"/>
  <c r="S53" i="25"/>
  <c r="U53" i="25" s="1"/>
  <c r="C114" i="9"/>
  <c r="S52" i="25"/>
  <c r="U52" i="25" s="1"/>
  <c r="C131" i="9"/>
  <c r="S51" i="25"/>
  <c r="U51" i="25" s="1"/>
  <c r="C119" i="9"/>
  <c r="S50" i="25"/>
  <c r="U50" i="25" s="1"/>
  <c r="C120" i="9"/>
  <c r="S49" i="25"/>
  <c r="U49" i="25" s="1"/>
  <c r="C121" i="9"/>
  <c r="S48" i="25"/>
  <c r="U48" i="25" s="1"/>
  <c r="C141" i="9"/>
  <c r="S47" i="25"/>
  <c r="U47" i="25" s="1"/>
  <c r="C104" i="9"/>
  <c r="S46" i="25"/>
  <c r="U46" i="25" s="1"/>
  <c r="C148" i="9"/>
  <c r="S45" i="25"/>
  <c r="U45" i="25" s="1"/>
  <c r="C154" i="9"/>
  <c r="S44" i="25"/>
  <c r="U44" i="25" s="1"/>
  <c r="C153" i="9"/>
  <c r="S43" i="25"/>
  <c r="U43" i="25" s="1"/>
  <c r="C149" i="9"/>
  <c r="S42" i="25"/>
  <c r="U42" i="25" s="1"/>
  <c r="C152" i="9"/>
  <c r="S41" i="25"/>
  <c r="U41" i="25" s="1"/>
  <c r="C151" i="9"/>
  <c r="S40" i="25"/>
  <c r="U40" i="25" s="1"/>
  <c r="C150" i="9"/>
  <c r="S39" i="25"/>
  <c r="U39" i="25" s="1"/>
  <c r="C144" i="9"/>
  <c r="S38" i="25"/>
  <c r="U38" i="25" s="1"/>
  <c r="C143" i="9"/>
  <c r="S37" i="25"/>
  <c r="U37" i="25" s="1"/>
  <c r="C142" i="9"/>
  <c r="S36" i="25"/>
  <c r="U36" i="25" s="1"/>
  <c r="C140" i="9"/>
  <c r="S35" i="25"/>
  <c r="U35" i="25" s="1"/>
  <c r="C139" i="9"/>
  <c r="S34" i="25"/>
  <c r="U34" i="25" s="1"/>
  <c r="C138" i="9"/>
  <c r="S33" i="25"/>
  <c r="U33" i="25" s="1"/>
  <c r="C136" i="9"/>
  <c r="S31" i="25"/>
  <c r="U31" i="25" s="1"/>
  <c r="C134" i="9"/>
  <c r="S29" i="25"/>
  <c r="U29" i="25" s="1"/>
  <c r="C133" i="9"/>
  <c r="S28" i="25"/>
  <c r="U28" i="25" s="1"/>
  <c r="C130" i="9"/>
  <c r="S26" i="25"/>
  <c r="U26" i="25" s="1"/>
  <c r="C129" i="9"/>
  <c r="S25" i="25"/>
  <c r="U25" i="25" s="1"/>
  <c r="C128" i="9"/>
  <c r="S24" i="25"/>
  <c r="U24" i="25" s="1"/>
  <c r="C127" i="9"/>
  <c r="S23" i="25"/>
  <c r="U23" i="25" s="1"/>
  <c r="C126" i="9"/>
  <c r="S22" i="25"/>
  <c r="U22" i="25" s="1"/>
  <c r="C125" i="9"/>
  <c r="S21" i="25"/>
  <c r="U21" i="25" s="1"/>
  <c r="C124" i="9"/>
  <c r="S20" i="25"/>
  <c r="U20" i="25" s="1"/>
  <c r="C123" i="9"/>
  <c r="S19" i="25"/>
  <c r="U19" i="25" s="1"/>
  <c r="C122" i="9"/>
  <c r="S18" i="25"/>
  <c r="U18" i="25" s="1"/>
  <c r="C118" i="9"/>
  <c r="S17" i="25"/>
  <c r="U17" i="25" s="1"/>
  <c r="C117" i="9"/>
  <c r="S16" i="25"/>
  <c r="U16" i="25" s="1"/>
  <c r="C145" i="9"/>
  <c r="S15" i="25"/>
  <c r="U15" i="25" s="1"/>
  <c r="C146" i="9"/>
  <c r="S14" i="25"/>
  <c r="U14" i="25" s="1"/>
  <c r="C147" i="9"/>
  <c r="S13" i="25"/>
  <c r="U13" i="25" s="1"/>
  <c r="C116" i="9"/>
  <c r="S12" i="25"/>
  <c r="U12" i="25" s="1"/>
  <c r="C115" i="9"/>
  <c r="S11" i="25"/>
  <c r="U11" i="25" s="1"/>
  <c r="C113" i="9"/>
  <c r="S10" i="25"/>
  <c r="U10" i="25" s="1"/>
  <c r="C112" i="9"/>
  <c r="S9" i="25"/>
  <c r="U9" i="25" s="1"/>
  <c r="C111" i="9"/>
  <c r="S8" i="25"/>
  <c r="U8" i="25" s="1"/>
  <c r="C109" i="9"/>
  <c r="S7" i="25"/>
  <c r="U7" i="25" s="1"/>
  <c r="C108" i="9"/>
  <c r="S6" i="25"/>
  <c r="U6" i="25" s="1"/>
  <c r="C107" i="9"/>
  <c r="S5" i="25"/>
  <c r="U5" i="25" s="1"/>
  <c r="C106" i="9"/>
  <c r="S4" i="25"/>
  <c r="U4" i="25" s="1"/>
  <c r="C105" i="9"/>
  <c r="S3" i="25"/>
  <c r="U3" i="25" s="1"/>
  <c r="C135" i="9"/>
  <c r="S30" i="25"/>
  <c r="U30" i="25" s="1"/>
  <c r="E2" i="4"/>
  <c r="F2" i="4" s="1"/>
  <c r="G2" i="4" s="1"/>
  <c r="H2" i="4" s="1"/>
  <c r="A144" i="9"/>
  <c r="K37" i="9"/>
  <c r="L37" i="9" s="1"/>
  <c r="G37" i="19" s="1"/>
  <c r="G20" i="3"/>
  <c r="K21" i="25" s="1"/>
  <c r="M21" i="25" s="1"/>
  <c r="L92" i="9"/>
  <c r="G92" i="19" s="1"/>
  <c r="I92" i="19" s="1"/>
  <c r="G9" i="3"/>
  <c r="K10" i="25" s="1"/>
  <c r="M10" i="25" s="1"/>
  <c r="Y4" i="11"/>
  <c r="F17" i="2"/>
  <c r="G22" i="3"/>
  <c r="K23" i="25" s="1"/>
  <c r="M23" i="25" s="1"/>
  <c r="G95" i="3"/>
  <c r="G91" i="3"/>
  <c r="G93" i="3"/>
  <c r="F98" i="3"/>
  <c r="E99" i="3"/>
  <c r="L9" i="9"/>
  <c r="G9" i="19" s="1"/>
  <c r="L13" i="9"/>
  <c r="G13" i="19" s="1"/>
  <c r="L31" i="9"/>
  <c r="G31" i="19" s="1"/>
  <c r="L90" i="9"/>
  <c r="G90" i="19" s="1"/>
  <c r="I90" i="19" s="1"/>
  <c r="G90" i="3"/>
  <c r="C100" i="3"/>
  <c r="F2" i="2"/>
  <c r="F4" i="2"/>
  <c r="F6" i="2"/>
  <c r="F8" i="2"/>
  <c r="F10" i="2"/>
  <c r="F12" i="2"/>
  <c r="F14" i="2"/>
  <c r="F16" i="2"/>
  <c r="F18" i="2"/>
  <c r="F20" i="2"/>
  <c r="F22" i="2"/>
  <c r="F24" i="2"/>
  <c r="AO5" i="11"/>
  <c r="G30" i="3"/>
  <c r="K31" i="25" s="1"/>
  <c r="M31" i="25" s="1"/>
  <c r="G33" i="3"/>
  <c r="K34" i="25" s="1"/>
  <c r="M34" i="25" s="1"/>
  <c r="G34" i="3"/>
  <c r="K35" i="25" s="1"/>
  <c r="M35" i="25" s="1"/>
  <c r="G35" i="3"/>
  <c r="K36" i="25" s="1"/>
  <c r="M36" i="25" s="1"/>
  <c r="G36" i="3"/>
  <c r="K37" i="25" s="1"/>
  <c r="M37" i="25" s="1"/>
  <c r="G37" i="3"/>
  <c r="K38" i="25" s="1"/>
  <c r="M38" i="25" s="1"/>
  <c r="G38" i="3"/>
  <c r="K39" i="25" s="1"/>
  <c r="M39" i="25" s="1"/>
  <c r="G39" i="3"/>
  <c r="K40" i="25" s="1"/>
  <c r="M40" i="25" s="1"/>
  <c r="G40" i="3"/>
  <c r="K41" i="25" s="1"/>
  <c r="M41" i="25" s="1"/>
  <c r="G41" i="3"/>
  <c r="K42" i="25" s="1"/>
  <c r="M42" i="25" s="1"/>
  <c r="G42" i="3"/>
  <c r="K43" i="25" s="1"/>
  <c r="M43" i="25" s="1"/>
  <c r="G43" i="3"/>
  <c r="K44" i="25" s="1"/>
  <c r="M44" i="25" s="1"/>
  <c r="G44" i="3"/>
  <c r="K45" i="25" s="1"/>
  <c r="M45" i="25" s="1"/>
  <c r="G45" i="3"/>
  <c r="K46" i="25" s="1"/>
  <c r="M46" i="25" s="1"/>
  <c r="G46" i="3"/>
  <c r="K47" i="25" s="1"/>
  <c r="M47" i="25" s="1"/>
  <c r="G47" i="3"/>
  <c r="K48" i="25" s="1"/>
  <c r="M48" i="25" s="1"/>
  <c r="G48" i="3"/>
  <c r="K49" i="25" s="1"/>
  <c r="M49" i="25" s="1"/>
  <c r="G49" i="3"/>
  <c r="K50" i="25" s="1"/>
  <c r="M50" i="25" s="1"/>
  <c r="G50" i="3"/>
  <c r="K51" i="25" s="1"/>
  <c r="M51" i="25" s="1"/>
  <c r="G51" i="3"/>
  <c r="K52" i="25" s="1"/>
  <c r="M52" i="25" s="1"/>
  <c r="G52" i="3"/>
  <c r="K53" i="25" s="1"/>
  <c r="M53" i="25" s="1"/>
  <c r="G53" i="3"/>
  <c r="K54" i="25" s="1"/>
  <c r="M54" i="25" s="1"/>
  <c r="G54" i="3"/>
  <c r="K55" i="25" s="1"/>
  <c r="M55" i="25" s="1"/>
  <c r="G55" i="3"/>
  <c r="K56" i="25" s="1"/>
  <c r="M56" i="25" s="1"/>
  <c r="G56" i="3"/>
  <c r="K57" i="25" s="1"/>
  <c r="M57" i="25" s="1"/>
  <c r="G57" i="3"/>
  <c r="K58" i="25" s="1"/>
  <c r="M58" i="25" s="1"/>
  <c r="G58" i="3"/>
  <c r="K59" i="25" s="1"/>
  <c r="M59" i="25" s="1"/>
  <c r="G59" i="3"/>
  <c r="K60" i="25" s="1"/>
  <c r="M60" i="25" s="1"/>
  <c r="G60" i="3"/>
  <c r="K61" i="25" s="1"/>
  <c r="M61" i="25" s="1"/>
  <c r="G61" i="3"/>
  <c r="K62" i="25" s="1"/>
  <c r="M62" i="25" s="1"/>
  <c r="G62" i="3"/>
  <c r="G85" i="3"/>
  <c r="G86" i="3"/>
  <c r="G87" i="3"/>
  <c r="G88" i="3"/>
  <c r="G92" i="3"/>
  <c r="G94" i="3"/>
  <c r="G96" i="3"/>
  <c r="G98" i="3"/>
  <c r="G100" i="3"/>
  <c r="G12" i="3"/>
  <c r="K13" i="25" s="1"/>
  <c r="M13" i="25" s="1"/>
  <c r="G27" i="3"/>
  <c r="K28" i="25" s="1"/>
  <c r="M28" i="25" s="1"/>
  <c r="G19" i="3"/>
  <c r="K20" i="25" s="1"/>
  <c r="M20" i="25" s="1"/>
  <c r="D78" i="3"/>
  <c r="E81" i="3"/>
  <c r="E84" i="3"/>
  <c r="F86" i="3"/>
  <c r="D87" i="3"/>
  <c r="E88" i="3"/>
  <c r="E89" i="3"/>
  <c r="F90" i="3"/>
  <c r="C91" i="3"/>
  <c r="E93" i="3"/>
  <c r="E94" i="3"/>
  <c r="C95" i="3"/>
  <c r="E95" i="3"/>
  <c r="D96" i="3"/>
  <c r="E100" i="3"/>
  <c r="C89" i="3"/>
  <c r="D88" i="3"/>
  <c r="K4" i="9"/>
  <c r="L4" i="9" s="1"/>
  <c r="G4" i="19" s="1"/>
  <c r="K8" i="9"/>
  <c r="L8" i="9" s="1"/>
  <c r="G8" i="19" s="1"/>
  <c r="K11" i="9"/>
  <c r="L11" i="9" s="1"/>
  <c r="G11" i="19" s="1"/>
  <c r="K15" i="9"/>
  <c r="L15" i="9" s="1"/>
  <c r="G15" i="19" s="1"/>
  <c r="G31" i="3"/>
  <c r="K32" i="25" s="1"/>
  <c r="M32" i="25" s="1"/>
  <c r="G17" i="3"/>
  <c r="K18" i="25" s="1"/>
  <c r="M18" i="25" s="1"/>
  <c r="F26" i="2"/>
  <c r="G3" i="3"/>
  <c r="K4" i="25" s="1"/>
  <c r="M4" i="25" s="1"/>
  <c r="G84" i="3"/>
  <c r="G24" i="3"/>
  <c r="K25" i="25" s="1"/>
  <c r="M25" i="25" s="1"/>
  <c r="G15" i="3"/>
  <c r="K16" i="25" s="1"/>
  <c r="M16" i="25" s="1"/>
  <c r="G7" i="3"/>
  <c r="K8" i="25" s="1"/>
  <c r="M8" i="25" s="1"/>
  <c r="G63" i="3"/>
  <c r="I5" i="11"/>
  <c r="F42" i="1"/>
  <c r="AK5" i="11"/>
  <c r="AN6" i="11"/>
  <c r="J6" i="11"/>
  <c r="AH6" i="11"/>
  <c r="F5" i="11"/>
  <c r="D5" i="11"/>
  <c r="Z5" i="11"/>
  <c r="V5" i="11"/>
  <c r="AD5" i="11"/>
  <c r="AM5" i="11"/>
  <c r="K7" i="9"/>
  <c r="L7" i="9" s="1"/>
  <c r="G7" i="19" s="1"/>
  <c r="E99" i="2"/>
  <c r="W6" i="11"/>
  <c r="G5" i="11"/>
  <c r="R5" i="11"/>
  <c r="N5" i="11"/>
  <c r="W5" i="11"/>
  <c r="AH5" i="11"/>
  <c r="AB5" i="11"/>
  <c r="F36" i="1"/>
  <c r="K23" i="9"/>
  <c r="L23" i="9" s="1"/>
  <c r="G23" i="19" s="1"/>
  <c r="K3" i="9"/>
  <c r="L3" i="9" s="1"/>
  <c r="G3" i="19" s="1"/>
  <c r="K10" i="9"/>
  <c r="L10" i="9" s="1"/>
  <c r="G10" i="19" s="1"/>
  <c r="K12" i="9"/>
  <c r="L12" i="9" s="1"/>
  <c r="G12" i="19" s="1"/>
  <c r="K14" i="9"/>
  <c r="L14" i="9" s="1"/>
  <c r="G14" i="19" s="1"/>
  <c r="K17" i="9"/>
  <c r="L17" i="9" s="1"/>
  <c r="G17" i="19" s="1"/>
  <c r="K21" i="9"/>
  <c r="L21" i="9" s="1"/>
  <c r="K25" i="9"/>
  <c r="L25" i="9" s="1"/>
  <c r="G25" i="19" s="1"/>
  <c r="K33" i="9"/>
  <c r="L33" i="9" s="1"/>
  <c r="G33" i="19" s="1"/>
  <c r="K41" i="9"/>
  <c r="L41" i="9" s="1"/>
  <c r="G41" i="19" s="1"/>
  <c r="K45" i="9"/>
  <c r="L45" i="9" s="1"/>
  <c r="G45" i="19" s="1"/>
  <c r="K49" i="9"/>
  <c r="L49" i="9" s="1"/>
  <c r="G49" i="19" s="1"/>
  <c r="K53" i="9"/>
  <c r="L53" i="9" s="1"/>
  <c r="G53" i="19" s="1"/>
  <c r="K57" i="9"/>
  <c r="L57" i="9" s="1"/>
  <c r="G57" i="19" s="1"/>
  <c r="K61" i="9"/>
  <c r="L61" i="9" s="1"/>
  <c r="G61" i="19" s="1"/>
  <c r="K16" i="9"/>
  <c r="L16" i="9" s="1"/>
  <c r="G16" i="19" s="1"/>
  <c r="K18" i="9"/>
  <c r="L18" i="9" s="1"/>
  <c r="G18" i="19" s="1"/>
  <c r="K20" i="9"/>
  <c r="L20" i="9" s="1"/>
  <c r="G20" i="19" s="1"/>
  <c r="K22" i="9"/>
  <c r="L22" i="9" s="1"/>
  <c r="G22" i="19" s="1"/>
  <c r="K24" i="9"/>
  <c r="L24" i="9" s="1"/>
  <c r="G24" i="19" s="1"/>
  <c r="K26" i="9"/>
  <c r="L26" i="9" s="1"/>
  <c r="K28" i="9"/>
  <c r="L28" i="9" s="1"/>
  <c r="G28" i="19" s="1"/>
  <c r="K34" i="9"/>
  <c r="L34" i="9" s="1"/>
  <c r="G34" i="19" s="1"/>
  <c r="K36" i="9"/>
  <c r="L36" i="9" s="1"/>
  <c r="G36" i="19" s="1"/>
  <c r="K40" i="9"/>
  <c r="L40" i="9" s="1"/>
  <c r="G40" i="19" s="1"/>
  <c r="K42" i="9"/>
  <c r="L42" i="9" s="1"/>
  <c r="G42" i="19" s="1"/>
  <c r="K44" i="9"/>
  <c r="L44" i="9" s="1"/>
  <c r="G44" i="19" s="1"/>
  <c r="K46" i="9"/>
  <c r="L46" i="9" s="1"/>
  <c r="G46" i="19" s="1"/>
  <c r="K48" i="9"/>
  <c r="L48" i="9" s="1"/>
  <c r="G48" i="19" s="1"/>
  <c r="K50" i="9"/>
  <c r="L50" i="9" s="1"/>
  <c r="G50" i="19" s="1"/>
  <c r="K52" i="9"/>
  <c r="L52" i="9" s="1"/>
  <c r="G52" i="19" s="1"/>
  <c r="K54" i="9"/>
  <c r="L54" i="9" s="1"/>
  <c r="G54" i="19" s="1"/>
  <c r="K56" i="9"/>
  <c r="L56" i="9" s="1"/>
  <c r="G56" i="19" s="1"/>
  <c r="K58" i="9"/>
  <c r="L58" i="9" s="1"/>
  <c r="G58" i="19" s="1"/>
  <c r="K60" i="9"/>
  <c r="L60" i="9" s="1"/>
  <c r="G60" i="19" s="1"/>
  <c r="F46" i="1"/>
  <c r="Q6" i="11"/>
  <c r="P5" i="11"/>
  <c r="C30" i="1"/>
  <c r="D32" i="1" s="1"/>
  <c r="E6" i="11"/>
  <c r="F44" i="1"/>
  <c r="G6" i="11"/>
  <c r="AD6" i="11"/>
  <c r="E5" i="11"/>
  <c r="O6" i="11"/>
  <c r="T6" i="11"/>
  <c r="AP6" i="11"/>
  <c r="AL6" i="11"/>
  <c r="AP5" i="11"/>
  <c r="AN5" i="11"/>
  <c r="AL5" i="11"/>
  <c r="F41" i="1"/>
  <c r="F37" i="1"/>
  <c r="F6" i="11"/>
  <c r="D6" i="11"/>
  <c r="Z6" i="11"/>
  <c r="V6" i="11"/>
  <c r="AE6" i="11"/>
  <c r="AC6" i="11"/>
  <c r="J5" i="11"/>
  <c r="Q5" i="11"/>
  <c r="O5" i="11"/>
  <c r="T5" i="11"/>
  <c r="AE5" i="11"/>
  <c r="AC5" i="11"/>
  <c r="I6" i="11"/>
  <c r="R6" i="11"/>
  <c r="P6" i="11"/>
  <c r="N6" i="11"/>
  <c r="AO6" i="11"/>
  <c r="AM6" i="11"/>
  <c r="AK6" i="11"/>
  <c r="AF6" i="11"/>
  <c r="AF5" i="11"/>
  <c r="M4" i="11"/>
  <c r="M6" i="11"/>
  <c r="M5" i="11"/>
  <c r="S9" i="11"/>
  <c r="S13" i="11"/>
  <c r="S15" i="11"/>
  <c r="S19" i="11"/>
  <c r="S30" i="11"/>
  <c r="S32" i="11"/>
  <c r="S36" i="11"/>
  <c r="S42" i="11"/>
  <c r="S44" i="11"/>
  <c r="S50" i="11"/>
  <c r="S10" i="11"/>
  <c r="S14" i="11"/>
  <c r="S16" i="11"/>
  <c r="S22" i="11"/>
  <c r="S31" i="11"/>
  <c r="S35" i="11"/>
  <c r="S39" i="11"/>
  <c r="S43" i="11"/>
  <c r="S47" i="11"/>
  <c r="S51" i="11"/>
  <c r="L4" i="11"/>
  <c r="L5" i="11"/>
  <c r="L6" i="11"/>
  <c r="D98" i="3"/>
  <c r="E60" i="3"/>
  <c r="F79" i="3"/>
  <c r="C83" i="3"/>
  <c r="E85" i="3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i="9" s="1"/>
  <c r="G62" i="19" s="1"/>
  <c r="I62" i="19" s="1"/>
  <c r="K63" i="9"/>
  <c r="L63" i="9" s="1"/>
  <c r="K64" i="9"/>
  <c r="L64" i="9" s="1"/>
  <c r="G64" i="19" s="1"/>
  <c r="I64" i="19" s="1"/>
  <c r="K65" i="9"/>
  <c r="L65" i="9" s="1"/>
  <c r="G65" i="19" s="1"/>
  <c r="I65" i="19" s="1"/>
  <c r="K66" i="9"/>
  <c r="L66" i="9" s="1"/>
  <c r="G66" i="19" s="1"/>
  <c r="I66" i="19" s="1"/>
  <c r="K67" i="9"/>
  <c r="L67" i="9" s="1"/>
  <c r="G67" i="19" s="1"/>
  <c r="I67" i="19" s="1"/>
  <c r="K68" i="9"/>
  <c r="L68" i="9" s="1"/>
  <c r="G68" i="19" s="1"/>
  <c r="I68" i="19" s="1"/>
  <c r="K69" i="9"/>
  <c r="L69" i="9" s="1"/>
  <c r="G69" i="19" s="1"/>
  <c r="I69" i="19" s="1"/>
  <c r="K70" i="9"/>
  <c r="L70" i="9" s="1"/>
  <c r="G70" i="19" s="1"/>
  <c r="I70" i="19" s="1"/>
  <c r="K71" i="9"/>
  <c r="L71" i="9" s="1"/>
  <c r="G71" i="19" s="1"/>
  <c r="I71" i="19" s="1"/>
  <c r="K72" i="9"/>
  <c r="L72" i="9" s="1"/>
  <c r="G72" i="19" s="1"/>
  <c r="I72" i="19" s="1"/>
  <c r="K73" i="9"/>
  <c r="L73" i="9" s="1"/>
  <c r="G73" i="19" s="1"/>
  <c r="I73" i="19" s="1"/>
  <c r="K74" i="9"/>
  <c r="L74" i="9" s="1"/>
  <c r="G74" i="19" s="1"/>
  <c r="I74" i="19" s="1"/>
  <c r="K75" i="9"/>
  <c r="L75" i="9" s="1"/>
  <c r="G75" i="19" s="1"/>
  <c r="I75" i="19" s="1"/>
  <c r="K76" i="9"/>
  <c r="L76" i="9" s="1"/>
  <c r="G76" i="19" s="1"/>
  <c r="I76" i="19" s="1"/>
  <c r="K77" i="9"/>
  <c r="L77" i="9" s="1"/>
  <c r="G77" i="19" s="1"/>
  <c r="I77" i="19" s="1"/>
  <c r="K78" i="9"/>
  <c r="L78" i="9" s="1"/>
  <c r="G78" i="19" s="1"/>
  <c r="I78" i="19" s="1"/>
  <c r="K79" i="9"/>
  <c r="L79" i="9" s="1"/>
  <c r="G79" i="19" s="1"/>
  <c r="I79" i="19" s="1"/>
  <c r="K80" i="9"/>
  <c r="L80" i="9" s="1"/>
  <c r="G80" i="19" s="1"/>
  <c r="I80" i="19" s="1"/>
  <c r="K81" i="9"/>
  <c r="L81" i="9" s="1"/>
  <c r="K82" i="9"/>
  <c r="L82" i="9" s="1"/>
  <c r="G82" i="19" s="1"/>
  <c r="I82" i="19" s="1"/>
  <c r="K83" i="9"/>
  <c r="L83" i="9" s="1"/>
  <c r="G83" i="19" s="1"/>
  <c r="I83" i="19" s="1"/>
  <c r="K84" i="9"/>
  <c r="L84" i="9" s="1"/>
  <c r="G84" i="19" s="1"/>
  <c r="I84" i="19" s="1"/>
  <c r="K85" i="9"/>
  <c r="L85" i="9" s="1"/>
  <c r="G85" i="19" s="1"/>
  <c r="I85" i="19" s="1"/>
  <c r="K86" i="9"/>
  <c r="L86" i="9" s="1"/>
  <c r="G86" i="19" s="1"/>
  <c r="I86" i="19" s="1"/>
  <c r="K87" i="9"/>
  <c r="L87" i="9" s="1"/>
  <c r="G87" i="19" s="1"/>
  <c r="I87" i="19" s="1"/>
  <c r="K88" i="9"/>
  <c r="L88" i="9" s="1"/>
  <c r="G88" i="19" s="1"/>
  <c r="I88" i="19" s="1"/>
  <c r="W6" i="9"/>
  <c r="X6" i="9"/>
  <c r="G89" i="2"/>
  <c r="R89" i="9"/>
  <c r="G94" i="2"/>
  <c r="R94" i="9"/>
  <c r="G98" i="2"/>
  <c r="R98" i="9"/>
  <c r="R4" i="9"/>
  <c r="G4" i="2"/>
  <c r="R91" i="9"/>
  <c r="G91" i="2"/>
  <c r="G96" i="2"/>
  <c r="R96" i="9"/>
  <c r="R100" i="9"/>
  <c r="G100" i="2"/>
  <c r="G69" i="2"/>
  <c r="G71" i="2"/>
  <c r="G73" i="2"/>
  <c r="G75" i="2"/>
  <c r="G77" i="2"/>
  <c r="G79" i="2"/>
  <c r="G81" i="2"/>
  <c r="G83" i="2"/>
  <c r="G84" i="2"/>
  <c r="G85" i="2"/>
  <c r="G86" i="2"/>
  <c r="G87" i="2"/>
  <c r="G88" i="2"/>
  <c r="G90" i="2"/>
  <c r="G92" i="2"/>
  <c r="G93" i="2"/>
  <c r="G95" i="2"/>
  <c r="G97" i="2"/>
  <c r="G99" i="2"/>
  <c r="R3" i="9"/>
  <c r="G12" i="2"/>
  <c r="R12" i="9"/>
  <c r="R13" i="9"/>
  <c r="G13" i="2"/>
  <c r="G14" i="2"/>
  <c r="R14" i="9"/>
  <c r="G15" i="2"/>
  <c r="R15" i="9"/>
  <c r="G16" i="2"/>
  <c r="R16" i="9"/>
  <c r="R17" i="9"/>
  <c r="G17" i="2"/>
  <c r="G18" i="2"/>
  <c r="R18" i="9"/>
  <c r="R19" i="9"/>
  <c r="G19" i="2"/>
  <c r="G20" i="2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 i="9"/>
  <c r="G29" i="2"/>
  <c r="G30" i="2"/>
  <c r="R30" i="9"/>
  <c r="R31" i="9"/>
  <c r="G31" i="2"/>
  <c r="G32" i="2"/>
  <c r="R32" i="9"/>
  <c r="R33" i="9"/>
  <c r="G33" i="2"/>
  <c r="G9" i="2"/>
  <c r="R9" i="9"/>
  <c r="G11" i="2"/>
  <c r="R11" i="9"/>
  <c r="G5" i="2"/>
  <c r="R5" i="9"/>
  <c r="R6" i="9"/>
  <c r="G6" i="2"/>
  <c r="G7" i="2"/>
  <c r="R7" i="9"/>
  <c r="R8" i="9"/>
  <c r="G8" i="2"/>
  <c r="R10" i="9"/>
  <c r="G10" i="2"/>
  <c r="R34" i="9"/>
  <c r="G34" i="2"/>
  <c r="G35" i="2"/>
  <c r="R35" i="9"/>
  <c r="R36" i="9"/>
  <c r="G36" i="2"/>
  <c r="G37" i="2"/>
  <c r="R37" i="9"/>
  <c r="R38" i="9"/>
  <c r="G38" i="2"/>
  <c r="G39" i="2"/>
  <c r="R39" i="9"/>
  <c r="R40" i="9"/>
  <c r="G40" i="2"/>
  <c r="G41" i="2"/>
  <c r="R41" i="9"/>
  <c r="R42" i="9"/>
  <c r="G42" i="2"/>
  <c r="G43" i="2"/>
  <c r="R43" i="9"/>
  <c r="R44" i="9"/>
  <c r="G44" i="2"/>
  <c r="G45" i="2"/>
  <c r="R45" i="9"/>
  <c r="R46" i="9"/>
  <c r="G46" i="2"/>
  <c r="G47" i="2"/>
  <c r="R47" i="9"/>
  <c r="R48" i="9"/>
  <c r="G48" i="2"/>
  <c r="G49" i="2"/>
  <c r="R49" i="9"/>
  <c r="R50" i="9"/>
  <c r="G50" i="2"/>
  <c r="G51" i="2"/>
  <c r="R51" i="9"/>
  <c r="R52" i="9"/>
  <c r="G52" i="2"/>
  <c r="G53" i="2"/>
  <c r="R53" i="9"/>
  <c r="R54" i="9"/>
  <c r="G54" i="2"/>
  <c r="G55" i="2"/>
  <c r="R55" i="9"/>
  <c r="R56" i="9"/>
  <c r="G56" i="2"/>
  <c r="G57" i="2"/>
  <c r="R57" i="9"/>
  <c r="R58" i="9"/>
  <c r="G58" i="2"/>
  <c r="G59" i="2"/>
  <c r="R59" i="9"/>
  <c r="R60" i="9"/>
  <c r="G60" i="2"/>
  <c r="G61" i="2"/>
  <c r="R61" i="9"/>
  <c r="R62" i="9"/>
  <c r="G62" i="2"/>
  <c r="G63" i="2"/>
  <c r="R63" i="9"/>
  <c r="R64" i="9"/>
  <c r="G64" i="2"/>
  <c r="G65" i="2"/>
  <c r="R65" i="9"/>
  <c r="R66" i="9"/>
  <c r="G66" i="2"/>
  <c r="G67" i="2"/>
  <c r="R67" i="9"/>
  <c r="R68" i="9"/>
  <c r="G68" i="2"/>
  <c r="K9" i="11"/>
  <c r="K10" i="11"/>
  <c r="K13" i="11"/>
  <c r="K14" i="11"/>
  <c r="K15" i="11"/>
  <c r="K16" i="11"/>
  <c r="K19" i="11"/>
  <c r="K22" i="11"/>
  <c r="K30" i="11"/>
  <c r="K31" i="11"/>
  <c r="K32" i="11"/>
  <c r="K35" i="11"/>
  <c r="K36" i="11"/>
  <c r="K39" i="11"/>
  <c r="K42" i="11"/>
  <c r="K43" i="11"/>
  <c r="K44" i="11"/>
  <c r="K47" i="11"/>
  <c r="K50" i="11"/>
  <c r="K51" i="11"/>
  <c r="H5" i="11"/>
  <c r="H6" i="11"/>
  <c r="H4" i="11"/>
  <c r="B61" i="19"/>
  <c r="I61" i="19" s="1"/>
  <c r="B60" i="19"/>
  <c r="I60" i="19" s="1"/>
  <c r="B59" i="19"/>
  <c r="I59" i="19" s="1"/>
  <c r="B58" i="19"/>
  <c r="I58" i="19" s="1"/>
  <c r="B57" i="19"/>
  <c r="I57" i="19" s="1"/>
  <c r="B56" i="19"/>
  <c r="I56" i="19" s="1"/>
  <c r="B55" i="19"/>
  <c r="I55" i="19" s="1"/>
  <c r="B54" i="19"/>
  <c r="I54" i="19" s="1"/>
  <c r="B53" i="19"/>
  <c r="I53" i="19" s="1"/>
  <c r="B52" i="19"/>
  <c r="B51" i="19"/>
  <c r="B50" i="19"/>
  <c r="I50" i="19" s="1"/>
  <c r="B49" i="19"/>
  <c r="I49" i="19" s="1"/>
  <c r="B48" i="19"/>
  <c r="B47" i="19"/>
  <c r="I47" i="19" s="1"/>
  <c r="B46" i="19"/>
  <c r="I46" i="19" s="1"/>
  <c r="B45" i="19"/>
  <c r="B44" i="19"/>
  <c r="B43" i="19"/>
  <c r="I43" i="19" s="1"/>
  <c r="B42" i="19"/>
  <c r="B41" i="19"/>
  <c r="I41" i="19" s="1"/>
  <c r="B40" i="19"/>
  <c r="B39" i="19"/>
  <c r="B38" i="19"/>
  <c r="B37" i="19"/>
  <c r="B36" i="19"/>
  <c r="B35" i="19"/>
  <c r="B34" i="19"/>
  <c r="B33" i="19"/>
  <c r="B31" i="19"/>
  <c r="B30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5" i="19"/>
  <c r="B14" i="19"/>
  <c r="B13" i="19"/>
  <c r="B12" i="19"/>
  <c r="B11" i="19"/>
  <c r="B9" i="19"/>
  <c r="B8" i="19"/>
  <c r="B7" i="19"/>
  <c r="B6" i="19"/>
  <c r="B5" i="19"/>
  <c r="B4" i="19"/>
  <c r="B3" i="19"/>
  <c r="B2" i="19"/>
  <c r="B10" i="19"/>
  <c r="B16" i="19"/>
  <c r="B32" i="19"/>
  <c r="B29" i="19"/>
  <c r="G29" i="3"/>
  <c r="K30" i="25" s="1"/>
  <c r="M30" i="25" s="1"/>
  <c r="G32" i="3"/>
  <c r="K33" i="25" s="1"/>
  <c r="M33" i="25" s="1"/>
  <c r="G28" i="3"/>
  <c r="K29" i="25" s="1"/>
  <c r="M29" i="25" s="1"/>
  <c r="AQ9" i="11"/>
  <c r="AQ10" i="11"/>
  <c r="AQ13" i="11"/>
  <c r="AQ14" i="11"/>
  <c r="AQ15" i="11"/>
  <c r="AQ16" i="11"/>
  <c r="AQ19" i="11"/>
  <c r="AQ22" i="11"/>
  <c r="AQ30" i="11"/>
  <c r="AQ31" i="11"/>
  <c r="AQ32" i="11"/>
  <c r="AQ35" i="11"/>
  <c r="AQ36" i="11"/>
  <c r="AQ39" i="11"/>
  <c r="AQ42" i="11"/>
  <c r="AQ43" i="11"/>
  <c r="AQ44" i="11"/>
  <c r="AQ47" i="11"/>
  <c r="AQ50" i="11"/>
  <c r="E14" i="3"/>
  <c r="F32" i="3"/>
  <c r="D75" i="3"/>
  <c r="D79" i="3"/>
  <c r="F80" i="3"/>
  <c r="E82" i="3"/>
  <c r="D84" i="3"/>
  <c r="F85" i="3"/>
  <c r="D86" i="3"/>
  <c r="E86" i="3"/>
  <c r="F87" i="3"/>
  <c r="F88" i="3"/>
  <c r="F89" i="3"/>
  <c r="D90" i="3"/>
  <c r="E90" i="3"/>
  <c r="F91" i="3"/>
  <c r="D92" i="3"/>
  <c r="E92" i="3"/>
  <c r="F93" i="3"/>
  <c r="C94" i="3"/>
  <c r="D95" i="3"/>
  <c r="F95" i="3"/>
  <c r="C96" i="3"/>
  <c r="E96" i="3"/>
  <c r="J96" i="3" s="1"/>
  <c r="K52" i="21" s="1"/>
  <c r="F97" i="3"/>
  <c r="E97" i="3"/>
  <c r="C98" i="3"/>
  <c r="E98" i="3"/>
  <c r="D99" i="3"/>
  <c r="C99" i="3"/>
  <c r="D100" i="3"/>
  <c r="F100" i="3"/>
  <c r="AG6" i="11"/>
  <c r="AG5" i="11"/>
  <c r="G6" i="3"/>
  <c r="K7" i="25" s="1"/>
  <c r="M7" i="25" s="1"/>
  <c r="AJ4" i="11"/>
  <c r="AJ5" i="11"/>
  <c r="AJ6" i="11"/>
  <c r="AG4" i="11"/>
  <c r="E97" i="2"/>
  <c r="E96" i="2"/>
  <c r="E98" i="2"/>
  <c r="E93" i="2"/>
  <c r="G14" i="3"/>
  <c r="K15" i="25" s="1"/>
  <c r="M15" i="25" s="1"/>
  <c r="G21" i="3"/>
  <c r="K22" i="25" s="1"/>
  <c r="M22" i="25" s="1"/>
  <c r="G2" i="3"/>
  <c r="K3" i="25" s="1"/>
  <c r="M3" i="25" s="1"/>
  <c r="G4" i="3"/>
  <c r="K5" i="25" s="1"/>
  <c r="M5" i="25" s="1"/>
  <c r="G5" i="3"/>
  <c r="K6" i="25" s="1"/>
  <c r="M6" i="25" s="1"/>
  <c r="G8" i="3"/>
  <c r="K9" i="25" s="1"/>
  <c r="M9" i="25" s="1"/>
  <c r="G10" i="3"/>
  <c r="K11" i="25" s="1"/>
  <c r="M11" i="25" s="1"/>
  <c r="G13" i="3"/>
  <c r="K14" i="25" s="1"/>
  <c r="M14" i="25" s="1"/>
  <c r="G16" i="3"/>
  <c r="K17" i="25" s="1"/>
  <c r="M17" i="25" s="1"/>
  <c r="G18" i="3"/>
  <c r="K19" i="25" s="1"/>
  <c r="M19" i="25" s="1"/>
  <c r="G23" i="3"/>
  <c r="K24" i="25" s="1"/>
  <c r="M24" i="25" s="1"/>
  <c r="G25" i="3"/>
  <c r="K26" i="25" s="1"/>
  <c r="M26" i="25" s="1"/>
  <c r="G89" i="3"/>
  <c r="F2" i="3"/>
  <c r="C2" i="3"/>
  <c r="E2" i="3"/>
  <c r="D3" i="3"/>
  <c r="F3" i="3"/>
  <c r="C3" i="3"/>
  <c r="E3" i="3"/>
  <c r="D4" i="3"/>
  <c r="F4" i="3"/>
  <c r="C4" i="3"/>
  <c r="E4" i="3"/>
  <c r="D5" i="3"/>
  <c r="F5" i="3"/>
  <c r="C5" i="3"/>
  <c r="E5" i="3"/>
  <c r="D6" i="3"/>
  <c r="C6" i="3"/>
  <c r="E6" i="3"/>
  <c r="D7" i="3"/>
  <c r="F7" i="3"/>
  <c r="C7" i="3"/>
  <c r="E7" i="3"/>
  <c r="D8" i="3"/>
  <c r="F8" i="3"/>
  <c r="C8" i="3"/>
  <c r="E8" i="3"/>
  <c r="D9" i="3"/>
  <c r="F9" i="3"/>
  <c r="C9" i="3"/>
  <c r="E9" i="3"/>
  <c r="D10" i="3"/>
  <c r="F10" i="3"/>
  <c r="C10" i="3"/>
  <c r="D11" i="3"/>
  <c r="F11" i="3"/>
  <c r="C11" i="3"/>
  <c r="E11" i="3"/>
  <c r="D12" i="3"/>
  <c r="F12" i="3"/>
  <c r="C12" i="3"/>
  <c r="D13" i="3"/>
  <c r="F13" i="3"/>
  <c r="C13" i="3"/>
  <c r="E13" i="3"/>
  <c r="D14" i="3"/>
  <c r="F14" i="3"/>
  <c r="C14" i="3"/>
  <c r="D15" i="3"/>
  <c r="F15" i="3"/>
  <c r="C15" i="3"/>
  <c r="E15" i="3"/>
  <c r="D16" i="3"/>
  <c r="C16" i="3"/>
  <c r="E16" i="3"/>
  <c r="D17" i="3"/>
  <c r="F17" i="3"/>
  <c r="C17" i="3"/>
  <c r="E17" i="3"/>
  <c r="D18" i="3"/>
  <c r="F18" i="3"/>
  <c r="C18" i="3"/>
  <c r="E18" i="3"/>
  <c r="D19" i="3"/>
  <c r="F19" i="3"/>
  <c r="C19" i="3"/>
  <c r="E19" i="3"/>
  <c r="D20" i="3"/>
  <c r="F20" i="3"/>
  <c r="C20" i="3"/>
  <c r="E20" i="3"/>
  <c r="D21" i="3"/>
  <c r="F21" i="3"/>
  <c r="C21" i="3"/>
  <c r="E21" i="3"/>
  <c r="D22" i="3"/>
  <c r="F22" i="3"/>
  <c r="C22" i="3"/>
  <c r="E22" i="3"/>
  <c r="D23" i="3"/>
  <c r="F23" i="3"/>
  <c r="C23" i="3"/>
  <c r="D24" i="3"/>
  <c r="F24" i="3"/>
  <c r="C24" i="3"/>
  <c r="E24" i="3"/>
  <c r="D25" i="3"/>
  <c r="F25" i="3"/>
  <c r="C25" i="3"/>
  <c r="E25" i="3"/>
  <c r="D26" i="3"/>
  <c r="F26" i="3"/>
  <c r="C26" i="3"/>
  <c r="E26" i="3"/>
  <c r="D27" i="3"/>
  <c r="F27" i="3"/>
  <c r="C27" i="3"/>
  <c r="E27" i="3"/>
  <c r="D28" i="3"/>
  <c r="F28" i="3"/>
  <c r="C28" i="3"/>
  <c r="E28" i="3"/>
  <c r="D29" i="3"/>
  <c r="F29" i="3"/>
  <c r="C29" i="3"/>
  <c r="E29" i="3"/>
  <c r="D30" i="3"/>
  <c r="F30" i="3"/>
  <c r="C30" i="3"/>
  <c r="E30" i="3"/>
  <c r="D31" i="3"/>
  <c r="F31" i="3"/>
  <c r="C31" i="3"/>
  <c r="E31" i="3"/>
  <c r="D32" i="3"/>
  <c r="C32" i="3"/>
  <c r="E32" i="3"/>
  <c r="D33" i="3"/>
  <c r="F33" i="3"/>
  <c r="C33" i="3"/>
  <c r="E33" i="3"/>
  <c r="D34" i="3"/>
  <c r="F34" i="3"/>
  <c r="C34" i="3"/>
  <c r="E34" i="3"/>
  <c r="D35" i="3"/>
  <c r="F35" i="3"/>
  <c r="C35" i="3"/>
  <c r="E35" i="3"/>
  <c r="D36" i="3"/>
  <c r="C36" i="3"/>
  <c r="E36" i="3"/>
  <c r="D37" i="3"/>
  <c r="F37" i="3"/>
  <c r="C37" i="3"/>
  <c r="E37" i="3"/>
  <c r="D38" i="3"/>
  <c r="F38" i="3"/>
  <c r="C38" i="3"/>
  <c r="E38" i="3"/>
  <c r="D39" i="3"/>
  <c r="F39" i="3"/>
  <c r="C39" i="3"/>
  <c r="E39" i="3"/>
  <c r="D40" i="3"/>
  <c r="C40" i="3"/>
  <c r="E40" i="3"/>
  <c r="D41" i="3"/>
  <c r="F41" i="3"/>
  <c r="C41" i="3"/>
  <c r="E41" i="3"/>
  <c r="D42" i="3"/>
  <c r="F42" i="3"/>
  <c r="C42" i="3"/>
  <c r="E42" i="3"/>
  <c r="D43" i="3"/>
  <c r="F43" i="3"/>
  <c r="C43" i="3"/>
  <c r="E43" i="3"/>
  <c r="D44" i="3"/>
  <c r="C44" i="3"/>
  <c r="E44" i="3"/>
  <c r="D45" i="3"/>
  <c r="F45" i="3"/>
  <c r="C45" i="3"/>
  <c r="E45" i="3"/>
  <c r="D46" i="3"/>
  <c r="F46" i="3"/>
  <c r="C46" i="3"/>
  <c r="E46" i="3"/>
  <c r="D47" i="3"/>
  <c r="F47" i="3"/>
  <c r="E47" i="3"/>
  <c r="D48" i="3"/>
  <c r="F48" i="3"/>
  <c r="C48" i="3"/>
  <c r="E48" i="3"/>
  <c r="D49" i="3"/>
  <c r="F49" i="3"/>
  <c r="C49" i="3"/>
  <c r="E49" i="3"/>
  <c r="D50" i="3"/>
  <c r="C50" i="3"/>
  <c r="E50" i="3"/>
  <c r="D51" i="3"/>
  <c r="F51" i="3"/>
  <c r="C51" i="3"/>
  <c r="E51" i="3"/>
  <c r="D52" i="3"/>
  <c r="F52" i="3"/>
  <c r="C52" i="3"/>
  <c r="E52" i="3"/>
  <c r="D53" i="3"/>
  <c r="F53" i="3"/>
  <c r="C53" i="3"/>
  <c r="E53" i="3"/>
  <c r="D54" i="3"/>
  <c r="C54" i="3"/>
  <c r="E54" i="3"/>
  <c r="D55" i="3"/>
  <c r="F55" i="3"/>
  <c r="C55" i="3"/>
  <c r="E55" i="3"/>
  <c r="D56" i="3"/>
  <c r="F56" i="3"/>
  <c r="C56" i="3"/>
  <c r="D57" i="3"/>
  <c r="F57" i="3"/>
  <c r="C57" i="3"/>
  <c r="E57" i="3"/>
  <c r="D58" i="3"/>
  <c r="F58" i="3"/>
  <c r="C58" i="3"/>
  <c r="E58" i="3"/>
  <c r="D59" i="3"/>
  <c r="F59" i="3"/>
  <c r="E59" i="3"/>
  <c r="D60" i="3"/>
  <c r="F60" i="3"/>
  <c r="C60" i="3"/>
  <c r="D61" i="3"/>
  <c r="F61" i="3"/>
  <c r="C61" i="3"/>
  <c r="E61" i="3"/>
  <c r="D62" i="3"/>
  <c r="F62" i="3"/>
  <c r="C62" i="3"/>
  <c r="E62" i="3"/>
  <c r="D63" i="3"/>
  <c r="F63" i="3"/>
  <c r="C63" i="3"/>
  <c r="E63" i="3"/>
  <c r="D64" i="3"/>
  <c r="C64" i="3"/>
  <c r="E64" i="3"/>
  <c r="D65" i="3"/>
  <c r="F65" i="3"/>
  <c r="C65" i="3"/>
  <c r="E65" i="3"/>
  <c r="D66" i="3"/>
  <c r="F66" i="3"/>
  <c r="C66" i="3"/>
  <c r="E66" i="3"/>
  <c r="D67" i="3"/>
  <c r="F67" i="3"/>
  <c r="E67" i="3"/>
  <c r="D68" i="3"/>
  <c r="F68" i="3"/>
  <c r="C68" i="3"/>
  <c r="E68" i="3"/>
  <c r="D69" i="3"/>
  <c r="F69" i="3"/>
  <c r="C69" i="3"/>
  <c r="E69" i="3"/>
  <c r="D70" i="3"/>
  <c r="F70" i="3"/>
  <c r="C70" i="3"/>
  <c r="E70" i="3"/>
  <c r="D71" i="3"/>
  <c r="C71" i="3"/>
  <c r="D72" i="3"/>
  <c r="F72" i="3"/>
  <c r="C72" i="3"/>
  <c r="E72" i="3"/>
  <c r="D73" i="3"/>
  <c r="F73" i="3"/>
  <c r="C73" i="3"/>
  <c r="E73" i="3"/>
  <c r="D74" i="3"/>
  <c r="F74" i="3"/>
  <c r="C74" i="3"/>
  <c r="E74" i="3"/>
  <c r="F75" i="3"/>
  <c r="C75" i="3"/>
  <c r="E75" i="3"/>
  <c r="D76" i="3"/>
  <c r="F76" i="3"/>
  <c r="C76" i="3"/>
  <c r="E76" i="3"/>
  <c r="D77" i="3"/>
  <c r="F77" i="3"/>
  <c r="E77" i="3"/>
  <c r="F78" i="3"/>
  <c r="C78" i="3"/>
  <c r="E78" i="3"/>
  <c r="E79" i="3"/>
  <c r="D80" i="3"/>
  <c r="C80" i="3"/>
  <c r="C81" i="3"/>
  <c r="D82" i="3"/>
  <c r="C82" i="3"/>
  <c r="F83" i="3"/>
  <c r="C85" i="3"/>
  <c r="C86" i="3"/>
  <c r="C87" i="3"/>
  <c r="E87" i="3"/>
  <c r="C88" i="3"/>
  <c r="D89" i="3"/>
  <c r="C90" i="3"/>
  <c r="D91" i="3"/>
  <c r="C92" i="3"/>
  <c r="C93" i="3"/>
  <c r="F94" i="3"/>
  <c r="D2" i="3"/>
  <c r="F6" i="3"/>
  <c r="E10" i="3"/>
  <c r="E12" i="3"/>
  <c r="F16" i="3"/>
  <c r="E23" i="3"/>
  <c r="J23" i="3" s="1"/>
  <c r="K75" i="21" s="1"/>
  <c r="F36" i="3"/>
  <c r="F40" i="3"/>
  <c r="F44" i="3"/>
  <c r="C47" i="3"/>
  <c r="F50" i="3"/>
  <c r="F54" i="3"/>
  <c r="E56" i="3"/>
  <c r="C59" i="3"/>
  <c r="F64" i="3"/>
  <c r="C67" i="3"/>
  <c r="F71" i="3"/>
  <c r="E71" i="3"/>
  <c r="C77" i="3"/>
  <c r="C79" i="3"/>
  <c r="E80" i="3"/>
  <c r="D81" i="3"/>
  <c r="F81" i="3"/>
  <c r="F82" i="3"/>
  <c r="D83" i="3"/>
  <c r="E83" i="3"/>
  <c r="F84" i="3"/>
  <c r="C84" i="3"/>
  <c r="D85" i="3"/>
  <c r="D94" i="3"/>
  <c r="AI9" i="11"/>
  <c r="AI10" i="11"/>
  <c r="AI13" i="11"/>
  <c r="AI14" i="11"/>
  <c r="AI15" i="11"/>
  <c r="AI16" i="11"/>
  <c r="AI19" i="11"/>
  <c r="AI22" i="11"/>
  <c r="AI30" i="11"/>
  <c r="AI31" i="11"/>
  <c r="AI32" i="11"/>
  <c r="AI35" i="11"/>
  <c r="AI36" i="11"/>
  <c r="AI39" i="11"/>
  <c r="AI42" i="11"/>
  <c r="AI43" i="11"/>
  <c r="AI44" i="11"/>
  <c r="AI47" i="11"/>
  <c r="AI50" i="11"/>
  <c r="G26" i="3"/>
  <c r="K27" i="25" s="1"/>
  <c r="M27" i="25" s="1"/>
  <c r="AB4" i="11"/>
  <c r="AB6" i="11"/>
  <c r="M28" i="10"/>
  <c r="M30" i="10"/>
  <c r="M32" i="10"/>
  <c r="M34" i="10"/>
  <c r="M36" i="10"/>
  <c r="M38" i="10"/>
  <c r="M40" i="10"/>
  <c r="M42" i="10"/>
  <c r="M44" i="10"/>
  <c r="M46" i="10"/>
  <c r="M48" i="10"/>
  <c r="M50" i="10"/>
  <c r="M52" i="10"/>
  <c r="M54" i="10"/>
  <c r="M55" i="10"/>
  <c r="M57" i="10"/>
  <c r="M59" i="10"/>
  <c r="M61" i="10"/>
  <c r="M63" i="10"/>
  <c r="M65" i="10"/>
  <c r="M67" i="10"/>
  <c r="M69" i="10"/>
  <c r="M71" i="10"/>
  <c r="M73" i="10"/>
  <c r="M75" i="10"/>
  <c r="M77" i="10"/>
  <c r="M79" i="10"/>
  <c r="M81" i="10"/>
  <c r="M83" i="10"/>
  <c r="M85" i="10"/>
  <c r="M29" i="10"/>
  <c r="M31" i="10"/>
  <c r="M33" i="10"/>
  <c r="M35" i="10"/>
  <c r="M37" i="10"/>
  <c r="M39" i="10"/>
  <c r="M41" i="10"/>
  <c r="M43" i="10"/>
  <c r="M45" i="10"/>
  <c r="M47" i="10"/>
  <c r="M49" i="10"/>
  <c r="M51" i="10"/>
  <c r="M53" i="10"/>
  <c r="M56" i="10"/>
  <c r="M58" i="10"/>
  <c r="M60" i="10"/>
  <c r="M62" i="10"/>
  <c r="M64" i="10"/>
  <c r="M66" i="10"/>
  <c r="M68" i="10"/>
  <c r="M70" i="10"/>
  <c r="M72" i="10"/>
  <c r="M74" i="10"/>
  <c r="M76" i="10"/>
  <c r="M78" i="10"/>
  <c r="M80" i="10"/>
  <c r="M82" i="10"/>
  <c r="M84" i="10"/>
  <c r="M86" i="10"/>
  <c r="M87" i="10"/>
  <c r="AA10" i="11"/>
  <c r="AA14" i="11"/>
  <c r="Y6" i="11"/>
  <c r="AA16" i="11"/>
  <c r="AA22" i="11"/>
  <c r="AA31" i="11"/>
  <c r="Y5" i="11"/>
  <c r="AA35" i="11"/>
  <c r="AA39" i="11"/>
  <c r="AA43" i="11"/>
  <c r="AA47" i="11"/>
  <c r="AA9" i="11"/>
  <c r="AA13" i="11"/>
  <c r="AA15" i="11"/>
  <c r="AA19" i="11"/>
  <c r="AA30" i="11"/>
  <c r="AA32" i="11"/>
  <c r="AA42" i="11"/>
  <c r="AA44" i="11"/>
  <c r="AA50" i="11"/>
  <c r="AA51" i="11"/>
  <c r="X5" i="11"/>
  <c r="X4" i="11"/>
  <c r="X6" i="11"/>
  <c r="AA36" i="11"/>
  <c r="U5" i="11"/>
  <c r="U4" i="11"/>
  <c r="U6" i="11"/>
  <c r="I77" i="3" l="1"/>
  <c r="I34" i="21" s="1"/>
  <c r="J50" i="3"/>
  <c r="K69" i="21" s="1"/>
  <c r="I59" i="3"/>
  <c r="I16" i="21" s="1"/>
  <c r="I47" i="3"/>
  <c r="I57" i="21" s="1"/>
  <c r="J44" i="3"/>
  <c r="K72" i="21" s="1"/>
  <c r="J62" i="3"/>
  <c r="K31" i="21" s="1"/>
  <c r="J61" i="3"/>
  <c r="K18" i="21" s="1"/>
  <c r="I49" i="3"/>
  <c r="I90" i="21" s="1"/>
  <c r="I33" i="3"/>
  <c r="I63" i="21" s="1"/>
  <c r="G21" i="19"/>
  <c r="I21" i="19" s="1"/>
  <c r="E21" i="2"/>
  <c r="I60" i="3"/>
  <c r="I17" i="21" s="1"/>
  <c r="E43" i="2"/>
  <c r="I4" i="3"/>
  <c r="I103" i="21" s="1"/>
  <c r="J45" i="3"/>
  <c r="K68" i="21" s="1"/>
  <c r="G26" i="19"/>
  <c r="I26" i="19" s="1"/>
  <c r="I39" i="19"/>
  <c r="I33" i="19"/>
  <c r="I8" i="3"/>
  <c r="I74" i="21" s="1"/>
  <c r="J2" i="3"/>
  <c r="K102" i="21" s="1"/>
  <c r="J19" i="3"/>
  <c r="K94" i="21" s="1"/>
  <c r="J88" i="3"/>
  <c r="K44" i="21" s="1"/>
  <c r="J86" i="3"/>
  <c r="K42" i="21" s="1"/>
  <c r="G2" i="2"/>
  <c r="M5" i="20"/>
  <c r="G30" i="19"/>
  <c r="I30" i="19" s="1"/>
  <c r="E30" i="2"/>
  <c r="I5" i="3"/>
  <c r="I87" i="21" s="1"/>
  <c r="I98" i="3"/>
  <c r="I4" i="21" s="1"/>
  <c r="J29" i="3"/>
  <c r="K67" i="21" s="1"/>
  <c r="E13" i="2"/>
  <c r="J42" i="3"/>
  <c r="K98" i="21" s="1"/>
  <c r="J98" i="3"/>
  <c r="K4" i="21" s="1"/>
  <c r="R4" i="21" s="1"/>
  <c r="I42" i="19"/>
  <c r="I27" i="19"/>
  <c r="E55" i="2"/>
  <c r="E95" i="2"/>
  <c r="I11" i="3"/>
  <c r="I80" i="21" s="1"/>
  <c r="J36" i="3"/>
  <c r="K79" i="21" s="1"/>
  <c r="I51" i="19"/>
  <c r="I29" i="3"/>
  <c r="I67" i="21" s="1"/>
  <c r="J18" i="3"/>
  <c r="K77" i="21" s="1"/>
  <c r="J91" i="3"/>
  <c r="K47" i="21" s="1"/>
  <c r="I52" i="19"/>
  <c r="E94" i="2"/>
  <c r="E59" i="2"/>
  <c r="E47" i="2"/>
  <c r="E51" i="2"/>
  <c r="I68" i="3"/>
  <c r="I25" i="21" s="1"/>
  <c r="I34" i="19"/>
  <c r="E35" i="2"/>
  <c r="I35" i="19"/>
  <c r="I37" i="19"/>
  <c r="I45" i="19"/>
  <c r="J35" i="3"/>
  <c r="K71" i="21" s="1"/>
  <c r="G2" i="19"/>
  <c r="I2" i="19" s="1"/>
  <c r="D64" i="1"/>
  <c r="J48" i="3"/>
  <c r="K83" i="21" s="1"/>
  <c r="J7" i="3"/>
  <c r="K81" i="21" s="1"/>
  <c r="E39" i="2"/>
  <c r="I48" i="19"/>
  <c r="J66" i="3"/>
  <c r="K61" i="21" s="1"/>
  <c r="J49" i="3"/>
  <c r="K90" i="21" s="1"/>
  <c r="J41" i="3"/>
  <c r="K84" i="21" s="1"/>
  <c r="I44" i="19"/>
  <c r="I40" i="19"/>
  <c r="J52" i="3"/>
  <c r="K9" i="21" s="1"/>
  <c r="J51" i="3"/>
  <c r="K8" i="21" s="1"/>
  <c r="J37" i="3"/>
  <c r="K73" i="21" s="1"/>
  <c r="J82" i="3"/>
  <c r="K38" i="21" s="1"/>
  <c r="I79" i="3"/>
  <c r="I36" i="21" s="1"/>
  <c r="J3" i="3"/>
  <c r="K30" i="21" s="1"/>
  <c r="G6" i="19"/>
  <c r="I6" i="19" s="1"/>
  <c r="E89" i="2"/>
  <c r="E90" i="2"/>
  <c r="E92" i="2"/>
  <c r="I12" i="3"/>
  <c r="I96" i="21" s="1"/>
  <c r="E91" i="2"/>
  <c r="J99" i="3"/>
  <c r="K54" i="21" s="1"/>
  <c r="I46" i="3"/>
  <c r="I59" i="21" s="1"/>
  <c r="J80" i="3"/>
  <c r="K5" i="21" s="1"/>
  <c r="J87" i="3"/>
  <c r="K43" i="21" s="1"/>
  <c r="I86" i="3"/>
  <c r="I42" i="21" s="1"/>
  <c r="E32" i="2"/>
  <c r="I32" i="19"/>
  <c r="I9" i="19"/>
  <c r="I19" i="19"/>
  <c r="I13" i="19"/>
  <c r="J57" i="3"/>
  <c r="K14" i="21" s="1"/>
  <c r="I5" i="19"/>
  <c r="E27" i="2"/>
  <c r="E5" i="2"/>
  <c r="I72" i="3"/>
  <c r="I6" i="21" s="1"/>
  <c r="J13" i="3"/>
  <c r="K21" i="21" s="1"/>
  <c r="I56" i="3"/>
  <c r="I13" i="21" s="1"/>
  <c r="I43" i="3"/>
  <c r="I85" i="21" s="1"/>
  <c r="I10" i="3"/>
  <c r="I95" i="21" s="1"/>
  <c r="J69" i="3"/>
  <c r="K26" i="21" s="1"/>
  <c r="I17" i="3"/>
  <c r="I24" i="21" s="1"/>
  <c r="I13" i="3"/>
  <c r="I21" i="21" s="1"/>
  <c r="I9" i="3"/>
  <c r="I23" i="21" s="1"/>
  <c r="J92" i="3"/>
  <c r="K48" i="21" s="1"/>
  <c r="J46" i="3"/>
  <c r="K59" i="21" s="1"/>
  <c r="J15" i="3"/>
  <c r="K101" i="21" s="1"/>
  <c r="I14" i="3"/>
  <c r="I92" i="21" s="1"/>
  <c r="I41" i="3"/>
  <c r="I84" i="21" s="1"/>
  <c r="J30" i="3"/>
  <c r="K19" i="21" s="1"/>
  <c r="I38" i="19"/>
  <c r="J39" i="3"/>
  <c r="K91" i="21" s="1"/>
  <c r="I75" i="3"/>
  <c r="I32" i="21" s="1"/>
  <c r="I36" i="19"/>
  <c r="E29" i="2"/>
  <c r="E19" i="2"/>
  <c r="E9" i="2"/>
  <c r="E31" i="2"/>
  <c r="J22" i="3"/>
  <c r="K86" i="21" s="1"/>
  <c r="I24" i="3"/>
  <c r="I82" i="21" s="1"/>
  <c r="J8" i="3"/>
  <c r="K74" i="21" s="1"/>
  <c r="J34" i="3"/>
  <c r="K99" i="21" s="1"/>
  <c r="E8" i="2"/>
  <c r="I29" i="19"/>
  <c r="I31" i="19"/>
  <c r="I100" i="3"/>
  <c r="I55" i="21" s="1"/>
  <c r="I62" i="3"/>
  <c r="I31" i="21" s="1"/>
  <c r="I52" i="3"/>
  <c r="I9" i="21" s="1"/>
  <c r="I37" i="3"/>
  <c r="I73" i="21" s="1"/>
  <c r="J9" i="3"/>
  <c r="K23" i="21" s="1"/>
  <c r="I3" i="3"/>
  <c r="I30" i="21" s="1"/>
  <c r="I8" i="19"/>
  <c r="I15" i="19"/>
  <c r="I76" i="3"/>
  <c r="I78" i="21" s="1"/>
  <c r="J73" i="3"/>
  <c r="K28" i="21" s="1"/>
  <c r="I35" i="3"/>
  <c r="I71" i="21" s="1"/>
  <c r="I22" i="3"/>
  <c r="I86" i="21" s="1"/>
  <c r="I19" i="3"/>
  <c r="I94" i="21" s="1"/>
  <c r="J11" i="3"/>
  <c r="K80" i="21" s="1"/>
  <c r="J5" i="3"/>
  <c r="K87" i="21" s="1"/>
  <c r="I96" i="3"/>
  <c r="I52" i="21" s="1"/>
  <c r="R52" i="21" s="1"/>
  <c r="J78" i="3"/>
  <c r="K35" i="21" s="1"/>
  <c r="I70" i="3"/>
  <c r="I27" i="21" s="1"/>
  <c r="I61" i="3"/>
  <c r="I18" i="21" s="1"/>
  <c r="I51" i="3"/>
  <c r="I8" i="21" s="1"/>
  <c r="I45" i="3"/>
  <c r="I68" i="21" s="1"/>
  <c r="I38" i="3"/>
  <c r="I100" i="21" s="1"/>
  <c r="J33" i="3"/>
  <c r="K63" i="21" s="1"/>
  <c r="J20" i="3"/>
  <c r="K70" i="21" s="1"/>
  <c r="J72" i="3"/>
  <c r="K6" i="21" s="1"/>
  <c r="J68" i="3"/>
  <c r="K25" i="21" s="1"/>
  <c r="J28" i="3"/>
  <c r="K65" i="21" s="1"/>
  <c r="I23" i="3"/>
  <c r="I75" i="21" s="1"/>
  <c r="I18" i="3"/>
  <c r="I77" i="21" s="1"/>
  <c r="J4" i="3"/>
  <c r="K103" i="21" s="1"/>
  <c r="J43" i="3"/>
  <c r="K85" i="21" s="1"/>
  <c r="I39" i="3"/>
  <c r="I91" i="21" s="1"/>
  <c r="J21" i="3"/>
  <c r="K20" i="21" s="1"/>
  <c r="E6" i="2"/>
  <c r="I7" i="3"/>
  <c r="I81" i="21" s="1"/>
  <c r="I20" i="3"/>
  <c r="I70" i="21" s="1"/>
  <c r="J90" i="3"/>
  <c r="K46" i="21" s="1"/>
  <c r="B2" i="5"/>
  <c r="C2" i="5" s="1"/>
  <c r="D2" i="5" s="1"/>
  <c r="E2" i="5" s="1"/>
  <c r="F2" i="5" s="1"/>
  <c r="J74" i="3"/>
  <c r="K29" i="21" s="1"/>
  <c r="J58" i="3"/>
  <c r="K15" i="21" s="1"/>
  <c r="E61" i="2"/>
  <c r="E15" i="2"/>
  <c r="B95" i="3"/>
  <c r="H95" i="2" s="1"/>
  <c r="J84" i="3"/>
  <c r="K40" i="21" s="1"/>
  <c r="I83" i="3"/>
  <c r="I39" i="21" s="1"/>
  <c r="I91" i="3"/>
  <c r="I47" i="21" s="1"/>
  <c r="I78" i="3"/>
  <c r="I35" i="21" s="1"/>
  <c r="J76" i="3"/>
  <c r="K78" i="21" s="1"/>
  <c r="I53" i="3"/>
  <c r="I10" i="21" s="1"/>
  <c r="I31" i="3"/>
  <c r="I93" i="21" s="1"/>
  <c r="I15" i="3"/>
  <c r="I101" i="21" s="1"/>
  <c r="J70" i="3"/>
  <c r="K27" i="21" s="1"/>
  <c r="I65" i="3"/>
  <c r="I60" i="21" s="1"/>
  <c r="J53" i="3"/>
  <c r="K10" i="21" s="1"/>
  <c r="I48" i="3"/>
  <c r="I83" i="21" s="1"/>
  <c r="I42" i="3"/>
  <c r="I98" i="21" s="1"/>
  <c r="I34" i="3"/>
  <c r="I99" i="21" s="1"/>
  <c r="E4" i="2"/>
  <c r="I4" i="19"/>
  <c r="I11" i="19"/>
  <c r="I28" i="19"/>
  <c r="I74" i="3"/>
  <c r="I29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J94" i="3"/>
  <c r="K50" i="21" s="1"/>
  <c r="I88" i="3"/>
  <c r="I44" i="21" s="1"/>
  <c r="I87" i="3"/>
  <c r="I43" i="21" s="1"/>
  <c r="J60" i="3"/>
  <c r="K17" i="21" s="1"/>
  <c r="J100" i="3"/>
  <c r="K55" i="21" s="1"/>
  <c r="J95" i="3"/>
  <c r="K51" i="21" s="1"/>
  <c r="J75" i="3"/>
  <c r="K32" i="21" s="1"/>
  <c r="I69" i="3"/>
  <c r="I26" i="21" s="1"/>
  <c r="I63" i="3"/>
  <c r="I33" i="21" s="1"/>
  <c r="I58" i="3"/>
  <c r="I15" i="21" s="1"/>
  <c r="B36" i="3"/>
  <c r="B99" i="3"/>
  <c r="H99" i="2" s="1"/>
  <c r="X99" i="2" s="1"/>
  <c r="I95" i="3"/>
  <c r="I51" i="21" s="1"/>
  <c r="B58" i="3"/>
  <c r="B46" i="3"/>
  <c r="B37" i="3"/>
  <c r="J81" i="3"/>
  <c r="K37" i="21" s="1"/>
  <c r="B93" i="3"/>
  <c r="H93" i="2" s="1"/>
  <c r="X93" i="2" s="1"/>
  <c r="B89" i="3"/>
  <c r="H89" i="2" s="1"/>
  <c r="J93" i="3"/>
  <c r="K49" i="21" s="1"/>
  <c r="I50" i="3"/>
  <c r="I69" i="21" s="1"/>
  <c r="J97" i="3"/>
  <c r="K53" i="21" s="1"/>
  <c r="R53" i="21" s="1"/>
  <c r="B70" i="3"/>
  <c r="H70" i="2" s="1"/>
  <c r="B60" i="3"/>
  <c r="B53" i="3"/>
  <c r="B22" i="3"/>
  <c r="B20" i="3"/>
  <c r="B3" i="3"/>
  <c r="B2" i="3"/>
  <c r="E86" i="2"/>
  <c r="E82" i="2"/>
  <c r="E33" i="2"/>
  <c r="I10" i="19"/>
  <c r="I14" i="19"/>
  <c r="B28" i="3"/>
  <c r="B66" i="3"/>
  <c r="H66" i="2" s="1"/>
  <c r="B65" i="3"/>
  <c r="H65" i="2" s="1"/>
  <c r="B48" i="3"/>
  <c r="I44" i="3"/>
  <c r="I72" i="21" s="1"/>
  <c r="B39" i="3"/>
  <c r="B38" i="3"/>
  <c r="B32" i="3"/>
  <c r="B31" i="3"/>
  <c r="B64" i="3"/>
  <c r="H64" i="2" s="1"/>
  <c r="B100" i="3"/>
  <c r="H100" i="2" s="1"/>
  <c r="B98" i="3"/>
  <c r="H98" i="2" s="1"/>
  <c r="W98" i="2" s="1"/>
  <c r="B97" i="3"/>
  <c r="H97" i="2" s="1"/>
  <c r="X97" i="2" s="1"/>
  <c r="I66" i="3"/>
  <c r="I61" i="21" s="1"/>
  <c r="B61" i="3"/>
  <c r="J59" i="3"/>
  <c r="K16" i="21" s="1"/>
  <c r="B96" i="3"/>
  <c r="H96" i="2" s="1"/>
  <c r="X96" i="2" s="1"/>
  <c r="I93" i="3"/>
  <c r="I49" i="21" s="1"/>
  <c r="I89" i="3"/>
  <c r="I45" i="21" s="1"/>
  <c r="J85" i="3"/>
  <c r="K41" i="21" s="1"/>
  <c r="D33" i="1"/>
  <c r="B13" i="3"/>
  <c r="B4" i="3"/>
  <c r="B63" i="3"/>
  <c r="H63" i="2" s="1"/>
  <c r="B8" i="3"/>
  <c r="B18" i="3"/>
  <c r="J63" i="3"/>
  <c r="K33" i="21" s="1"/>
  <c r="J38" i="3"/>
  <c r="K100" i="21" s="1"/>
  <c r="J31" i="3"/>
  <c r="K93" i="21" s="1"/>
  <c r="B62" i="3"/>
  <c r="H62" i="2" s="1"/>
  <c r="B29" i="3"/>
  <c r="B10" i="3"/>
  <c r="I84" i="3"/>
  <c r="I40" i="21" s="1"/>
  <c r="J83" i="3"/>
  <c r="K39" i="21" s="1"/>
  <c r="I67" i="3"/>
  <c r="I62" i="21" s="1"/>
  <c r="B40" i="3"/>
  <c r="J12" i="3"/>
  <c r="K96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62" i="21" s="1"/>
  <c r="I64" i="3"/>
  <c r="I58" i="21" s="1"/>
  <c r="B55" i="3"/>
  <c r="I54" i="3"/>
  <c r="I11" i="21" s="1"/>
  <c r="B52" i="3"/>
  <c r="B51" i="3"/>
  <c r="B49" i="3"/>
  <c r="J47" i="3"/>
  <c r="K57" i="21" s="1"/>
  <c r="B45" i="3"/>
  <c r="B43" i="3"/>
  <c r="B41" i="3"/>
  <c r="I40" i="3"/>
  <c r="I7" i="21" s="1"/>
  <c r="I36" i="3"/>
  <c r="I79" i="21" s="1"/>
  <c r="B35" i="3"/>
  <c r="B34" i="3"/>
  <c r="I32" i="3"/>
  <c r="I22" i="21" s="1"/>
  <c r="B30" i="3"/>
  <c r="B27" i="3"/>
  <c r="J17" i="3"/>
  <c r="K24" i="21" s="1"/>
  <c r="E76" i="2"/>
  <c r="E45" i="2"/>
  <c r="E7" i="2"/>
  <c r="I7" i="19"/>
  <c r="I92" i="3"/>
  <c r="I48" i="21" s="1"/>
  <c r="B68" i="3"/>
  <c r="H68" i="2" s="1"/>
  <c r="I90" i="3"/>
  <c r="I46" i="21" s="1"/>
  <c r="I99" i="3"/>
  <c r="I54" i="21" s="1"/>
  <c r="I23" i="19"/>
  <c r="E80" i="2"/>
  <c r="E53" i="2"/>
  <c r="E37" i="2"/>
  <c r="E25" i="2"/>
  <c r="E17" i="2"/>
  <c r="E49" i="2"/>
  <c r="E23" i="2"/>
  <c r="E14" i="2"/>
  <c r="E79" i="2"/>
  <c r="E85" i="2"/>
  <c r="E87" i="2"/>
  <c r="E56" i="2"/>
  <c r="E40" i="2"/>
  <c r="E20" i="2"/>
  <c r="E57" i="2"/>
  <c r="E48" i="2"/>
  <c r="E41" i="2"/>
  <c r="E28" i="2"/>
  <c r="E10" i="2"/>
  <c r="B24" i="3"/>
  <c r="J24" i="3"/>
  <c r="K82" i="21" s="1"/>
  <c r="J14" i="3"/>
  <c r="K92" i="21" s="1"/>
  <c r="B7" i="3"/>
  <c r="I94" i="3"/>
  <c r="I50" i="21" s="1"/>
  <c r="I81" i="3"/>
  <c r="I37" i="21" s="1"/>
  <c r="J54" i="3"/>
  <c r="K11" i="21" s="1"/>
  <c r="B50" i="3"/>
  <c r="B44" i="3"/>
  <c r="J40" i="3"/>
  <c r="K7" i="21" s="1"/>
  <c r="E60" i="2"/>
  <c r="E52" i="2"/>
  <c r="E44" i="2"/>
  <c r="E36" i="2"/>
  <c r="E24" i="2"/>
  <c r="I20" i="19"/>
  <c r="I24" i="19"/>
  <c r="E88" i="2"/>
  <c r="E62" i="2"/>
  <c r="I3" i="19"/>
  <c r="I12" i="19"/>
  <c r="I17" i="19"/>
  <c r="I25" i="19"/>
  <c r="E72" i="2"/>
  <c r="E68" i="2"/>
  <c r="E74" i="2"/>
  <c r="E84" i="2"/>
  <c r="I16" i="3"/>
  <c r="I97" i="21" s="1"/>
  <c r="J16" i="3"/>
  <c r="K97" i="21" s="1"/>
  <c r="E16" i="2"/>
  <c r="I16" i="19"/>
  <c r="G81" i="19"/>
  <c r="I81" i="19" s="1"/>
  <c r="E81" i="2"/>
  <c r="G63" i="19"/>
  <c r="I63" i="19" s="1"/>
  <c r="E63" i="2"/>
  <c r="B88" i="3"/>
  <c r="H88" i="2" s="1"/>
  <c r="B33" i="3"/>
  <c r="B54" i="3"/>
  <c r="B47" i="3"/>
  <c r="B42" i="3"/>
  <c r="B17" i="3"/>
  <c r="C18" i="25" s="1"/>
  <c r="E18" i="25" s="1"/>
  <c r="B74" i="3"/>
  <c r="H74" i="2" s="1"/>
  <c r="AA4" i="11"/>
  <c r="B16" i="3"/>
  <c r="C17" i="25" s="1"/>
  <c r="E17" i="25" s="1"/>
  <c r="J10" i="3"/>
  <c r="K95" i="21" s="1"/>
  <c r="I2" i="3"/>
  <c r="I102" i="21" s="1"/>
  <c r="B91" i="3"/>
  <c r="H91" i="2" s="1"/>
  <c r="B86" i="3"/>
  <c r="E73" i="2"/>
  <c r="E75" i="2"/>
  <c r="E77" i="2"/>
  <c r="E83" i="2"/>
  <c r="E58" i="2"/>
  <c r="E54" i="2"/>
  <c r="E50" i="2"/>
  <c r="E46" i="2"/>
  <c r="E42" i="2"/>
  <c r="E38" i="2"/>
  <c r="E34" i="2"/>
  <c r="E22" i="2"/>
  <c r="E18" i="2"/>
  <c r="E12" i="2"/>
  <c r="I18" i="19"/>
  <c r="I22" i="19"/>
  <c r="D31" i="1"/>
  <c r="E3" i="2"/>
  <c r="B12" i="3"/>
  <c r="B67" i="3"/>
  <c r="H67" i="2" s="1"/>
  <c r="E66" i="2"/>
  <c r="E70" i="2"/>
  <c r="E78" i="2"/>
  <c r="B21" i="3"/>
  <c r="C22" i="25" s="1"/>
  <c r="E22" i="25" s="1"/>
  <c r="E64" i="2"/>
  <c r="E67" i="2"/>
  <c r="AQ5" i="11"/>
  <c r="B5" i="3"/>
  <c r="C6" i="25" s="1"/>
  <c r="E6" i="25" s="1"/>
  <c r="AQ6" i="11"/>
  <c r="AA6" i="11"/>
  <c r="B9" i="3"/>
  <c r="S5" i="11"/>
  <c r="S6" i="11"/>
  <c r="S4" i="11"/>
  <c r="I80" i="3"/>
  <c r="I5" i="21" s="1"/>
  <c r="I71" i="3"/>
  <c r="I66" i="21" s="1"/>
  <c r="J56" i="3"/>
  <c r="K13" i="21" s="1"/>
  <c r="B15" i="3"/>
  <c r="C16" i="25" s="1"/>
  <c r="E16" i="25" s="1"/>
  <c r="J6" i="3"/>
  <c r="K89" i="21" s="1"/>
  <c r="B85" i="3"/>
  <c r="H85" i="2" s="1"/>
  <c r="B83" i="3"/>
  <c r="H83" i="2" s="1"/>
  <c r="B77" i="3"/>
  <c r="H77" i="2" s="1"/>
  <c r="J64" i="3"/>
  <c r="K58" i="21" s="1"/>
  <c r="B56" i="3"/>
  <c r="B87" i="3"/>
  <c r="H87" i="2" s="1"/>
  <c r="B82" i="3"/>
  <c r="B79" i="3"/>
  <c r="H79" i="2" s="1"/>
  <c r="B78" i="3"/>
  <c r="J77" i="3"/>
  <c r="K34" i="21" s="1"/>
  <c r="B76" i="3"/>
  <c r="B75" i="3"/>
  <c r="H75" i="2" s="1"/>
  <c r="B73" i="3"/>
  <c r="B72" i="3"/>
  <c r="H72" i="2" s="1"/>
  <c r="B71" i="3"/>
  <c r="H71" i="2" s="1"/>
  <c r="B59" i="3"/>
  <c r="B57" i="3"/>
  <c r="C58" i="25" s="1"/>
  <c r="E58" i="25" s="1"/>
  <c r="E65" i="2"/>
  <c r="E69" i="2"/>
  <c r="V6" i="9"/>
  <c r="V2" i="9"/>
  <c r="V4" i="9"/>
  <c r="V3" i="9"/>
  <c r="I6" i="3"/>
  <c r="I89" i="21" s="1"/>
  <c r="B6" i="3"/>
  <c r="B51" i="11"/>
  <c r="J16" i="26" s="1"/>
  <c r="G16" i="26" s="1"/>
  <c r="B23" i="3"/>
  <c r="B19" i="3"/>
  <c r="C20" i="25" s="1"/>
  <c r="E20" i="25" s="1"/>
  <c r="K5" i="11"/>
  <c r="K6" i="11"/>
  <c r="B81" i="3"/>
  <c r="H81" i="2" s="1"/>
  <c r="J79" i="3"/>
  <c r="K36" i="21" s="1"/>
  <c r="B84" i="3"/>
  <c r="H84" i="2" s="1"/>
  <c r="B69" i="3"/>
  <c r="H69" i="2" s="1"/>
  <c r="J32" i="3"/>
  <c r="K22" i="21" s="1"/>
  <c r="B26" i="3"/>
  <c r="B11" i="3"/>
  <c r="C12" i="25" s="1"/>
  <c r="E12" i="25" s="1"/>
  <c r="B25" i="3"/>
  <c r="C26" i="25" s="1"/>
  <c r="E26" i="25" s="1"/>
  <c r="J71" i="3"/>
  <c r="K66" i="21" s="1"/>
  <c r="AQ4" i="11"/>
  <c r="B14" i="3"/>
  <c r="C15" i="25" s="1"/>
  <c r="E15" i="25" s="1"/>
  <c r="B50" i="11"/>
  <c r="J30" i="26" s="1"/>
  <c r="G30" i="26" s="1"/>
  <c r="B42" i="11"/>
  <c r="J13" i="26" s="1"/>
  <c r="G13" i="26" s="1"/>
  <c r="B30" i="11"/>
  <c r="J29" i="26" s="1"/>
  <c r="G29" i="26" s="1"/>
  <c r="B15" i="11"/>
  <c r="J6" i="26" s="1"/>
  <c r="G6" i="26" s="1"/>
  <c r="B9" i="11"/>
  <c r="J26" i="26" s="1"/>
  <c r="G26" i="26" s="1"/>
  <c r="E71" i="2"/>
  <c r="E25" i="1" a="1"/>
  <c r="E25" i="1" s="1"/>
  <c r="E26" i="1" a="1"/>
  <c r="E26" i="1" s="1"/>
  <c r="E27" i="1" a="1"/>
  <c r="E27" i="1" s="1"/>
  <c r="D25" i="1" a="1"/>
  <c r="D25" i="1" s="1"/>
  <c r="D26" i="1" a="1"/>
  <c r="D26" i="1" s="1"/>
  <c r="D27" i="1" a="1"/>
  <c r="D27" i="1" s="1"/>
  <c r="I73" i="3"/>
  <c r="I28" i="21" s="1"/>
  <c r="J65" i="3"/>
  <c r="K60" i="21" s="1"/>
  <c r="I30" i="3"/>
  <c r="I19" i="21" s="1"/>
  <c r="I28" i="3"/>
  <c r="I65" i="21" s="1"/>
  <c r="J27" i="3"/>
  <c r="K64" i="21" s="1"/>
  <c r="I27" i="3"/>
  <c r="I64" i="21" s="1"/>
  <c r="J26" i="3"/>
  <c r="K88" i="21" s="1"/>
  <c r="I26" i="3"/>
  <c r="I88" i="21" s="1"/>
  <c r="J25" i="3"/>
  <c r="K76" i="21" s="1"/>
  <c r="I25" i="3"/>
  <c r="I76" i="21" s="1"/>
  <c r="I21" i="3"/>
  <c r="I20" i="21" s="1"/>
  <c r="B36" i="11"/>
  <c r="J22" i="26" s="1"/>
  <c r="G22" i="26" s="1"/>
  <c r="B44" i="11"/>
  <c r="J23" i="26" s="1"/>
  <c r="G23" i="26" s="1"/>
  <c r="B32" i="11"/>
  <c r="J21" i="26" s="1"/>
  <c r="G21" i="26" s="1"/>
  <c r="B19" i="11"/>
  <c r="J7" i="26" s="1"/>
  <c r="G7" i="26" s="1"/>
  <c r="B13" i="11"/>
  <c r="J27" i="26" s="1"/>
  <c r="G27" i="26" s="1"/>
  <c r="B43" i="11"/>
  <c r="J14" i="26" s="1"/>
  <c r="G14" i="26" s="1"/>
  <c r="B35" i="11"/>
  <c r="J11" i="26" s="1"/>
  <c r="G11" i="26" s="1"/>
  <c r="B31" i="11"/>
  <c r="J10" i="26" s="1"/>
  <c r="G10" i="26" s="1"/>
  <c r="B16" i="11"/>
  <c r="B14" i="11"/>
  <c r="J5" i="26" s="1"/>
  <c r="G5" i="26" s="1"/>
  <c r="AI6" i="11"/>
  <c r="B47" i="11"/>
  <c r="J15" i="26" s="1"/>
  <c r="G15" i="26" s="1"/>
  <c r="B39" i="11"/>
  <c r="J12" i="26" s="1"/>
  <c r="G12" i="26" s="1"/>
  <c r="B22" i="11"/>
  <c r="J8" i="26" s="1"/>
  <c r="G8" i="26" s="1"/>
  <c r="B10" i="11"/>
  <c r="AI4" i="11"/>
  <c r="AI5" i="11"/>
  <c r="AA5" i="11"/>
  <c r="R42" i="21" l="1"/>
  <c r="B42" i="21" s="1"/>
  <c r="R16" i="21"/>
  <c r="B16" i="21" s="1"/>
  <c r="R18" i="21"/>
  <c r="B18" i="21" s="1"/>
  <c r="W69" i="21"/>
  <c r="R69" i="21" s="1"/>
  <c r="B69" i="21" s="1"/>
  <c r="R34" i="21"/>
  <c r="B34" i="21" s="1"/>
  <c r="R17" i="21"/>
  <c r="B17" i="21" s="1"/>
  <c r="W90" i="21"/>
  <c r="R90" i="21" s="1"/>
  <c r="B90" i="21" s="1"/>
  <c r="R44" i="21"/>
  <c r="AA44" i="21" s="1"/>
  <c r="R31" i="21"/>
  <c r="R71" i="21"/>
  <c r="E26" i="2"/>
  <c r="C58" i="1" s="1"/>
  <c r="W95" i="2"/>
  <c r="X94" i="2"/>
  <c r="R61" i="21"/>
  <c r="R8" i="21"/>
  <c r="AA8" i="21" s="1"/>
  <c r="V13" i="9"/>
  <c r="R47" i="21"/>
  <c r="AA47" i="21" s="1"/>
  <c r="R36" i="21"/>
  <c r="B36" i="21" s="1"/>
  <c r="R25" i="21"/>
  <c r="W78" i="21"/>
  <c r="AA34" i="21"/>
  <c r="AA16" i="21"/>
  <c r="AA52" i="21"/>
  <c r="B52" i="21"/>
  <c r="AA42" i="21"/>
  <c r="AA4" i="21"/>
  <c r="B4" i="21"/>
  <c r="AA53" i="21"/>
  <c r="B53" i="21"/>
  <c r="W72" i="21"/>
  <c r="W83" i="21"/>
  <c r="R83" i="21" s="1"/>
  <c r="W6" i="21"/>
  <c r="W66" i="21"/>
  <c r="R43" i="21"/>
  <c r="R37" i="21"/>
  <c r="R54" i="21"/>
  <c r="R26" i="21"/>
  <c r="W90" i="2"/>
  <c r="W92" i="2"/>
  <c r="X89" i="2"/>
  <c r="V12" i="9"/>
  <c r="R9" i="21"/>
  <c r="R13" i="21"/>
  <c r="R38" i="21"/>
  <c r="R6" i="21"/>
  <c r="V8" i="9"/>
  <c r="V9" i="9"/>
  <c r="E2" i="2"/>
  <c r="V10" i="9"/>
  <c r="V14" i="9"/>
  <c r="V11" i="9"/>
  <c r="W97" i="2"/>
  <c r="X95" i="2"/>
  <c r="W93" i="2"/>
  <c r="W96" i="2"/>
  <c r="R60" i="21"/>
  <c r="R5" i="21"/>
  <c r="W91" i="2"/>
  <c r="R14" i="21"/>
  <c r="C61" i="1"/>
  <c r="R35" i="21"/>
  <c r="R39" i="21"/>
  <c r="W94" i="2"/>
  <c r="W99" i="2"/>
  <c r="R28" i="21"/>
  <c r="R48" i="21"/>
  <c r="R32" i="21"/>
  <c r="X92" i="2"/>
  <c r="W68" i="2"/>
  <c r="R46" i="21"/>
  <c r="R12" i="21"/>
  <c r="R10" i="21"/>
  <c r="R27" i="21"/>
  <c r="R40" i="21"/>
  <c r="R45" i="21"/>
  <c r="R78" i="21"/>
  <c r="W89" i="2"/>
  <c r="R15" i="21"/>
  <c r="X80" i="2"/>
  <c r="R29" i="21"/>
  <c r="H23" i="2"/>
  <c r="W23" i="2" s="1"/>
  <c r="C24" i="25"/>
  <c r="E24" i="25" s="1"/>
  <c r="H6" i="2"/>
  <c r="X6" i="2" s="1"/>
  <c r="C7" i="25"/>
  <c r="E7" i="25" s="1"/>
  <c r="H56" i="2"/>
  <c r="W56" i="2" s="1"/>
  <c r="C57" i="25"/>
  <c r="E57" i="25" s="1"/>
  <c r="H9" i="2"/>
  <c r="C10" i="25"/>
  <c r="E10" i="25" s="1"/>
  <c r="H12" i="2"/>
  <c r="X12" i="2" s="1"/>
  <c r="C13" i="25"/>
  <c r="E13" i="25" s="1"/>
  <c r="H47" i="2"/>
  <c r="C48" i="25"/>
  <c r="E48" i="25" s="1"/>
  <c r="H33" i="2"/>
  <c r="W33" i="2" s="1"/>
  <c r="C34" i="25"/>
  <c r="E34" i="25" s="1"/>
  <c r="H44" i="2"/>
  <c r="W44" i="2" s="1"/>
  <c r="C45" i="25"/>
  <c r="E45" i="25" s="1"/>
  <c r="H24" i="2"/>
  <c r="W24" i="2" s="1"/>
  <c r="C25" i="25"/>
  <c r="E25" i="25" s="1"/>
  <c r="H30" i="2"/>
  <c r="W30" i="2" s="1"/>
  <c r="C31" i="25"/>
  <c r="E31" i="25" s="1"/>
  <c r="H34" i="2"/>
  <c r="X34" i="2" s="1"/>
  <c r="C35" i="25"/>
  <c r="E35" i="25" s="1"/>
  <c r="H41" i="2"/>
  <c r="X41" i="2" s="1"/>
  <c r="C42" i="25"/>
  <c r="E42" i="25" s="1"/>
  <c r="H45" i="2"/>
  <c r="X45" i="2" s="1"/>
  <c r="C46" i="25"/>
  <c r="E46" i="25" s="1"/>
  <c r="H49" i="2"/>
  <c r="X49" i="2" s="1"/>
  <c r="C50" i="25"/>
  <c r="E50" i="25" s="1"/>
  <c r="H52" i="2"/>
  <c r="W52" i="2" s="1"/>
  <c r="C53" i="25"/>
  <c r="E53" i="25" s="1"/>
  <c r="H55" i="2"/>
  <c r="C56" i="25"/>
  <c r="E56" i="25" s="1"/>
  <c r="H29" i="2"/>
  <c r="W29" i="2" s="1"/>
  <c r="C30" i="25"/>
  <c r="E30" i="25" s="1"/>
  <c r="H18" i="2"/>
  <c r="X18" i="2" s="1"/>
  <c r="C19" i="25"/>
  <c r="E19" i="25" s="1"/>
  <c r="H13" i="2"/>
  <c r="W13" i="2" s="1"/>
  <c r="C14" i="25"/>
  <c r="E14" i="25" s="1"/>
  <c r="H32" i="2"/>
  <c r="X32" i="2" s="1"/>
  <c r="C33" i="25"/>
  <c r="E33" i="25" s="1"/>
  <c r="H39" i="2"/>
  <c r="X39" i="2" s="1"/>
  <c r="C40" i="25"/>
  <c r="E40" i="25" s="1"/>
  <c r="H48" i="2"/>
  <c r="W48" i="2" s="1"/>
  <c r="C49" i="25"/>
  <c r="E49" i="25" s="1"/>
  <c r="H2" i="2"/>
  <c r="C3" i="25"/>
  <c r="E3" i="25" s="1"/>
  <c r="H20" i="2"/>
  <c r="X20" i="2" s="1"/>
  <c r="C21" i="25"/>
  <c r="E21" i="25" s="1"/>
  <c r="H53" i="2"/>
  <c r="X53" i="2" s="1"/>
  <c r="C54" i="25"/>
  <c r="E54" i="25" s="1"/>
  <c r="H46" i="2"/>
  <c r="W46" i="2" s="1"/>
  <c r="C47" i="25"/>
  <c r="E47" i="25" s="1"/>
  <c r="H36" i="2"/>
  <c r="W36" i="2" s="1"/>
  <c r="C37" i="25"/>
  <c r="E37" i="25" s="1"/>
  <c r="H26" i="2"/>
  <c r="C27" i="25"/>
  <c r="E27" i="25" s="1"/>
  <c r="H59" i="2"/>
  <c r="W59" i="2" s="1"/>
  <c r="C60" i="25"/>
  <c r="E60" i="25" s="1"/>
  <c r="H42" i="2"/>
  <c r="X42" i="2" s="1"/>
  <c r="C43" i="25"/>
  <c r="E43" i="25" s="1"/>
  <c r="H54" i="2"/>
  <c r="W54" i="2" s="1"/>
  <c r="C55" i="25"/>
  <c r="E55" i="25" s="1"/>
  <c r="H50" i="2"/>
  <c r="W50" i="2" s="1"/>
  <c r="C51" i="25"/>
  <c r="E51" i="25" s="1"/>
  <c r="H7" i="2"/>
  <c r="W7" i="2" s="1"/>
  <c r="C8" i="25"/>
  <c r="E8" i="25" s="1"/>
  <c r="H27" i="2"/>
  <c r="C28" i="25"/>
  <c r="E28" i="25" s="1"/>
  <c r="H35" i="2"/>
  <c r="X35" i="2" s="1"/>
  <c r="C36" i="25"/>
  <c r="E36" i="25" s="1"/>
  <c r="H43" i="2"/>
  <c r="C44" i="25"/>
  <c r="E44" i="25" s="1"/>
  <c r="H51" i="2"/>
  <c r="X51" i="2" s="1"/>
  <c r="C52" i="25"/>
  <c r="E52" i="25" s="1"/>
  <c r="H40" i="2"/>
  <c r="W40" i="2" s="1"/>
  <c r="C41" i="25"/>
  <c r="E41" i="25" s="1"/>
  <c r="H10" i="2"/>
  <c r="W10" i="2" s="1"/>
  <c r="C11" i="25"/>
  <c r="E11" i="25" s="1"/>
  <c r="H8" i="2"/>
  <c r="W8" i="2" s="1"/>
  <c r="C9" i="25"/>
  <c r="E9" i="25" s="1"/>
  <c r="H4" i="2"/>
  <c r="W4" i="2" s="1"/>
  <c r="C5" i="25"/>
  <c r="E5" i="25" s="1"/>
  <c r="H61" i="2"/>
  <c r="W61" i="2" s="1"/>
  <c r="C62" i="25"/>
  <c r="E62" i="25" s="1"/>
  <c r="H31" i="2"/>
  <c r="X31" i="2" s="1"/>
  <c r="C32" i="25"/>
  <c r="E32" i="25" s="1"/>
  <c r="H38" i="2"/>
  <c r="W38" i="2" s="1"/>
  <c r="C39" i="25"/>
  <c r="E39" i="25" s="1"/>
  <c r="H28" i="2"/>
  <c r="W28" i="2" s="1"/>
  <c r="C29" i="25"/>
  <c r="E29" i="25" s="1"/>
  <c r="H3" i="2"/>
  <c r="X3" i="2" s="1"/>
  <c r="C4" i="25"/>
  <c r="E4" i="25" s="1"/>
  <c r="H22" i="2"/>
  <c r="W22" i="2" s="1"/>
  <c r="C23" i="25"/>
  <c r="E23" i="25" s="1"/>
  <c r="H60" i="2"/>
  <c r="W60" i="2" s="1"/>
  <c r="C61" i="25"/>
  <c r="E61" i="25" s="1"/>
  <c r="H37" i="2"/>
  <c r="X37" i="2" s="1"/>
  <c r="C38" i="25"/>
  <c r="E38" i="25" s="1"/>
  <c r="H58" i="2"/>
  <c r="W58" i="2" s="1"/>
  <c r="C59" i="25"/>
  <c r="E59" i="25" s="1"/>
  <c r="X22" i="2"/>
  <c r="B6" i="11"/>
  <c r="J4" i="26"/>
  <c r="B5" i="11"/>
  <c r="J19" i="26"/>
  <c r="J25" i="26"/>
  <c r="B4" i="11"/>
  <c r="X74" i="2"/>
  <c r="X85" i="2"/>
  <c r="X64" i="2"/>
  <c r="X98" i="2"/>
  <c r="W85" i="2"/>
  <c r="C55" i="1"/>
  <c r="C26" i="1" a="1"/>
  <c r="C26" i="1" s="1"/>
  <c r="X63" i="2"/>
  <c r="W62" i="2"/>
  <c r="R50" i="21"/>
  <c r="R33" i="21"/>
  <c r="R51" i="21"/>
  <c r="X91" i="2"/>
  <c r="X65" i="2"/>
  <c r="R49" i="21"/>
  <c r="R62" i="21"/>
  <c r="R41" i="21"/>
  <c r="X90" i="2"/>
  <c r="R58" i="21"/>
  <c r="X70" i="2"/>
  <c r="R11" i="21"/>
  <c r="R66" i="21"/>
  <c r="W66" i="2"/>
  <c r="X83" i="2"/>
  <c r="X68" i="2"/>
  <c r="W77" i="2"/>
  <c r="W80" i="2"/>
  <c r="X67" i="2"/>
  <c r="W83" i="2"/>
  <c r="X88" i="2"/>
  <c r="X81" i="2"/>
  <c r="W87" i="2"/>
  <c r="X79" i="2"/>
  <c r="X87" i="2"/>
  <c r="W64" i="2"/>
  <c r="X62" i="2"/>
  <c r="W81" i="2"/>
  <c r="W79" i="2"/>
  <c r="W63" i="2"/>
  <c r="W70" i="2"/>
  <c r="X77" i="2"/>
  <c r="W88" i="2"/>
  <c r="W65" i="2"/>
  <c r="W67" i="2"/>
  <c r="H14" i="2"/>
  <c r="W14" i="2" s="1"/>
  <c r="H25" i="2"/>
  <c r="X25" i="2" s="1"/>
  <c r="H19" i="2"/>
  <c r="W19" i="2" s="1"/>
  <c r="H57" i="2"/>
  <c r="W57" i="2" s="1"/>
  <c r="H73" i="2"/>
  <c r="X73" i="2" s="1"/>
  <c r="H76" i="2"/>
  <c r="W76" i="2" s="1"/>
  <c r="H78" i="2"/>
  <c r="X78" i="2" s="1"/>
  <c r="H82" i="2"/>
  <c r="W82" i="2" s="1"/>
  <c r="H15" i="2"/>
  <c r="W15" i="2" s="1"/>
  <c r="H5" i="2"/>
  <c r="X5" i="2" s="1"/>
  <c r="H11" i="2"/>
  <c r="W11" i="2" s="1"/>
  <c r="H21" i="2"/>
  <c r="X21" i="2" s="1"/>
  <c r="H86" i="2"/>
  <c r="X86" i="2" s="1"/>
  <c r="H16" i="2"/>
  <c r="W16" i="2" s="1"/>
  <c r="H17" i="2"/>
  <c r="W17" i="2" s="1"/>
  <c r="W69" i="2"/>
  <c r="W75" i="2"/>
  <c r="W84" i="2"/>
  <c r="W72" i="2"/>
  <c r="X66" i="2"/>
  <c r="X84" i="2"/>
  <c r="X72" i="2"/>
  <c r="X75" i="2"/>
  <c r="C62" i="1"/>
  <c r="W74" i="2"/>
  <c r="C59" i="1"/>
  <c r="C27" i="1" a="1"/>
  <c r="C27" i="1" s="1"/>
  <c r="C25" i="1" a="1"/>
  <c r="C25" i="1" s="1"/>
  <c r="X71" i="2"/>
  <c r="X69" i="2"/>
  <c r="W71" i="2"/>
  <c r="E28" i="1"/>
  <c r="G27" i="1" s="1"/>
  <c r="D28" i="1"/>
  <c r="F27" i="1" s="1"/>
  <c r="C49" i="1" l="1"/>
  <c r="AA69" i="21"/>
  <c r="AA18" i="21"/>
  <c r="W26" i="2"/>
  <c r="AA90" i="21"/>
  <c r="AA17" i="21"/>
  <c r="B44" i="21"/>
  <c r="X36" i="2"/>
  <c r="C56" i="1"/>
  <c r="C51" i="1"/>
  <c r="C54" i="1"/>
  <c r="C50" i="1"/>
  <c r="X46" i="2"/>
  <c r="W39" i="2"/>
  <c r="X13" i="2"/>
  <c r="B8" i="21"/>
  <c r="W20" i="2"/>
  <c r="C53" i="1"/>
  <c r="AA36" i="21"/>
  <c r="C60" i="1"/>
  <c r="B47" i="21"/>
  <c r="C57" i="1"/>
  <c r="W2" i="2"/>
  <c r="AA51" i="21"/>
  <c r="B51" i="21"/>
  <c r="AA28" i="21"/>
  <c r="B28" i="21"/>
  <c r="AA11" i="21"/>
  <c r="B11" i="21"/>
  <c r="AA41" i="21"/>
  <c r="B41" i="21"/>
  <c r="AA49" i="21"/>
  <c r="B49" i="21"/>
  <c r="AA15" i="21"/>
  <c r="B15" i="21"/>
  <c r="AA40" i="21"/>
  <c r="B40" i="21"/>
  <c r="AA10" i="21"/>
  <c r="B10" i="21"/>
  <c r="AA46" i="21"/>
  <c r="B46" i="21"/>
  <c r="AA48" i="21"/>
  <c r="B48" i="21"/>
  <c r="AA39" i="21"/>
  <c r="B39" i="21"/>
  <c r="AA38" i="21"/>
  <c r="B38" i="21"/>
  <c r="AA9" i="21"/>
  <c r="B9" i="21"/>
  <c r="AA54" i="21"/>
  <c r="B54" i="21"/>
  <c r="AA43" i="21"/>
  <c r="B43" i="21"/>
  <c r="AA83" i="21"/>
  <c r="B83" i="21"/>
  <c r="AA50" i="21"/>
  <c r="B50" i="21"/>
  <c r="AA45" i="21"/>
  <c r="B45" i="21"/>
  <c r="AA27" i="21"/>
  <c r="B27" i="21"/>
  <c r="AA12" i="21"/>
  <c r="B12" i="21"/>
  <c r="AA32" i="21"/>
  <c r="B32" i="21"/>
  <c r="AA35" i="21"/>
  <c r="B35" i="21"/>
  <c r="AA14" i="21"/>
  <c r="B14" i="21"/>
  <c r="AA5" i="21"/>
  <c r="B5" i="21"/>
  <c r="AA29" i="21"/>
  <c r="B29" i="21"/>
  <c r="AA13" i="21"/>
  <c r="B13" i="21"/>
  <c r="AA26" i="21"/>
  <c r="B26" i="21"/>
  <c r="AA37" i="21"/>
  <c r="B37" i="21"/>
  <c r="C64" i="1"/>
  <c r="W3" i="2"/>
  <c r="W42" i="2"/>
  <c r="W6" i="2"/>
  <c r="W41" i="2"/>
  <c r="X33" i="2"/>
  <c r="W18" i="2"/>
  <c r="X2" i="2"/>
  <c r="X60" i="2"/>
  <c r="X7" i="2"/>
  <c r="X54" i="2"/>
  <c r="X26" i="2"/>
  <c r="X10" i="2"/>
  <c r="W12" i="2"/>
  <c r="X44" i="2"/>
  <c r="X29" i="2"/>
  <c r="X24" i="2"/>
  <c r="W49" i="2"/>
  <c r="X8" i="2"/>
  <c r="X59" i="2"/>
  <c r="X28" i="2"/>
  <c r="X50" i="2"/>
  <c r="X4" i="2"/>
  <c r="X61" i="2"/>
  <c r="W31" i="2"/>
  <c r="X58" i="2"/>
  <c r="W37" i="2"/>
  <c r="W51" i="2"/>
  <c r="X38" i="2"/>
  <c r="W53" i="2"/>
  <c r="X52" i="2"/>
  <c r="X23" i="2"/>
  <c r="W34" i="2"/>
  <c r="X30" i="2"/>
  <c r="X40" i="2"/>
  <c r="W45" i="2"/>
  <c r="W35" i="2"/>
  <c r="X48" i="2"/>
  <c r="W32" i="2"/>
  <c r="X56" i="2"/>
  <c r="X43" i="2"/>
  <c r="W43" i="2"/>
  <c r="W27" i="2"/>
  <c r="X27" i="2"/>
  <c r="W55" i="2"/>
  <c r="X55" i="2"/>
  <c r="W47" i="2"/>
  <c r="X47" i="2"/>
  <c r="X9" i="2"/>
  <c r="W9" i="2"/>
  <c r="G2" i="5"/>
  <c r="H2" i="5" s="1"/>
  <c r="J18" i="26"/>
  <c r="G19" i="26"/>
  <c r="J3" i="26"/>
  <c r="G4" i="26"/>
  <c r="G25" i="1"/>
  <c r="G26" i="1"/>
  <c r="W73" i="2"/>
  <c r="X19" i="2"/>
  <c r="X14" i="2"/>
  <c r="X17" i="2"/>
  <c r="X16" i="2"/>
  <c r="W86" i="2"/>
  <c r="W21" i="2"/>
  <c r="X11" i="2"/>
  <c r="W5" i="2"/>
  <c r="X15" i="2"/>
  <c r="X82" i="2"/>
  <c r="W78" i="2"/>
  <c r="X76" i="2"/>
  <c r="X57" i="2"/>
  <c r="W25" i="2"/>
  <c r="C28" i="1"/>
  <c r="F26" i="1"/>
  <c r="F25" i="1"/>
  <c r="AF3" i="20"/>
  <c r="G33" i="26" l="1"/>
  <c r="G34" i="26" s="1"/>
  <c r="B2" i="6"/>
  <c r="C2" i="6" s="1"/>
  <c r="D2" i="6" s="1"/>
  <c r="E2" i="6" s="1"/>
  <c r="F2" i="6" s="1"/>
  <c r="G2" i="6" s="1"/>
  <c r="H2" i="6" s="1"/>
  <c r="B2" i="7" l="1"/>
  <c r="C2" i="7" s="1"/>
  <c r="D2" i="7" s="1"/>
  <c r="E2" i="7" s="1"/>
  <c r="F2" i="7" s="1"/>
  <c r="G2" i="7" s="1"/>
  <c r="H2" i="7" s="1"/>
  <c r="B2" i="8" l="1"/>
  <c r="C2" i="8" s="1"/>
  <c r="D2" i="8" s="1"/>
  <c r="E2" i="8" s="1"/>
  <c r="F2" i="8" s="1"/>
  <c r="G2" i="8" s="1"/>
  <c r="H2" i="8" s="1"/>
  <c r="A108" i="4"/>
  <c r="A108" i="7"/>
  <c r="A108" i="6"/>
  <c r="A100" i="3"/>
  <c r="A108" i="8"/>
  <c r="A108" i="5"/>
  <c r="AH100" i="2"/>
  <c r="I100" i="2" s="1"/>
  <c r="C55" i="21"/>
  <c r="A100" i="9"/>
  <c r="B100" i="19" s="1"/>
  <c r="V102" i="21" l="1"/>
  <c r="U55" i="21"/>
  <c r="V55" i="21"/>
  <c r="K100" i="9"/>
  <c r="L100" i="9" s="1"/>
  <c r="E100" i="2" s="1"/>
  <c r="U102" i="21"/>
  <c r="O75" i="21" l="1"/>
  <c r="O102" i="21"/>
  <c r="M75" i="21"/>
  <c r="M102" i="21"/>
  <c r="O96" i="21"/>
  <c r="O21" i="21"/>
  <c r="M96" i="21"/>
  <c r="M21" i="21"/>
  <c r="O19" i="21"/>
  <c r="O65" i="21"/>
  <c r="M19" i="21"/>
  <c r="M65" i="21"/>
  <c r="W30" i="21" s="1"/>
  <c r="M95" i="21"/>
  <c r="M77" i="21"/>
  <c r="O95" i="21"/>
  <c r="O77" i="21"/>
  <c r="M22" i="21"/>
  <c r="M87" i="21"/>
  <c r="O22" i="21"/>
  <c r="O87" i="21"/>
  <c r="M98" i="21"/>
  <c r="M64" i="21"/>
  <c r="O98" i="21"/>
  <c r="O64" i="21"/>
  <c r="O81" i="21"/>
  <c r="O103" i="21"/>
  <c r="M81" i="21"/>
  <c r="M103" i="21"/>
  <c r="M59" i="21"/>
  <c r="M86" i="21"/>
  <c r="O59" i="21"/>
  <c r="O86" i="21"/>
  <c r="O67" i="21"/>
  <c r="O68" i="21"/>
  <c r="M67" i="21"/>
  <c r="M68" i="21"/>
  <c r="O55" i="21"/>
  <c r="O57" i="21"/>
  <c r="M55" i="21"/>
  <c r="M57" i="21"/>
  <c r="G100" i="19"/>
  <c r="I100" i="19" s="1"/>
  <c r="W100" i="2"/>
  <c r="X100" i="2"/>
  <c r="W57" i="21" l="1"/>
  <c r="R55" i="21"/>
  <c r="B55" i="21" s="1"/>
  <c r="W65" i="21"/>
  <c r="W21" i="21"/>
  <c r="W19" i="21"/>
  <c r="W23" i="21"/>
  <c r="W20" i="21"/>
  <c r="W22" i="21"/>
  <c r="W24" i="21"/>
  <c r="W95" i="21"/>
  <c r="W77" i="21"/>
  <c r="W82" i="21"/>
  <c r="W81" i="21"/>
  <c r="W100" i="21"/>
  <c r="W80" i="21"/>
  <c r="W79" i="21"/>
  <c r="W91" i="21"/>
  <c r="W94" i="21"/>
  <c r="W93" i="21"/>
  <c r="W87" i="21"/>
  <c r="W58" i="21"/>
  <c r="W99" i="21"/>
  <c r="W101" i="21"/>
  <c r="W89" i="21"/>
  <c r="W84" i="21"/>
  <c r="W88" i="21"/>
  <c r="W59" i="21"/>
  <c r="W98" i="21"/>
  <c r="W64" i="21"/>
  <c r="W68" i="21"/>
  <c r="W75" i="21"/>
  <c r="W92" i="21"/>
  <c r="W96" i="21"/>
  <c r="W67" i="21"/>
  <c r="W70" i="21"/>
  <c r="R72" i="21" s="1"/>
  <c r="AA72" i="21" s="1"/>
  <c r="W86" i="21"/>
  <c r="W71" i="21"/>
  <c r="W85" i="21"/>
  <c r="W73" i="21"/>
  <c r="W63" i="21"/>
  <c r="W97" i="21"/>
  <c r="AA55" i="21"/>
  <c r="W7" i="21"/>
  <c r="W61" i="21"/>
  <c r="W74" i="21"/>
  <c r="W103" i="21"/>
  <c r="W60" i="21"/>
  <c r="W76" i="21"/>
  <c r="W62" i="21"/>
  <c r="W102" i="21"/>
  <c r="R101" i="21" l="1"/>
  <c r="R75" i="21"/>
  <c r="R65" i="21"/>
  <c r="R79" i="21"/>
  <c r="R102" i="21"/>
  <c r="R82" i="21"/>
  <c r="R89" i="21"/>
  <c r="R20" i="21"/>
  <c r="R88" i="21"/>
  <c r="R91" i="21"/>
  <c r="R80" i="21"/>
  <c r="R7" i="21"/>
  <c r="R97" i="21"/>
  <c r="R85" i="21"/>
  <c r="R92" i="21"/>
  <c r="R77" i="21"/>
  <c r="R98" i="21"/>
  <c r="R64" i="21"/>
  <c r="R76" i="21"/>
  <c r="R73" i="21"/>
  <c r="R100" i="21"/>
  <c r="R23" i="21"/>
  <c r="R87" i="21"/>
  <c r="R21" i="21"/>
  <c r="R99" i="21"/>
  <c r="R96" i="21"/>
  <c r="AA78" i="21"/>
  <c r="R19" i="21"/>
  <c r="R22" i="21"/>
  <c r="R95" i="21"/>
  <c r="R63" i="21"/>
  <c r="B78" i="21"/>
  <c r="R30" i="21"/>
  <c r="R94" i="21"/>
  <c r="R93" i="21"/>
  <c r="R74" i="21"/>
  <c r="R84" i="21"/>
  <c r="R70" i="21"/>
  <c r="R59" i="21"/>
  <c r="AA59" i="21" s="1"/>
  <c r="R57" i="21"/>
  <c r="R86" i="21"/>
  <c r="R81" i="21"/>
  <c r="R68" i="21"/>
  <c r="R103" i="21"/>
  <c r="R67" i="21"/>
  <c r="R24" i="21"/>
  <c r="B23" i="21" l="1"/>
  <c r="AA23" i="21"/>
  <c r="B21" i="21"/>
  <c r="AA21" i="21"/>
  <c r="B24" i="21"/>
  <c r="AA24" i="21"/>
  <c r="B22" i="21"/>
  <c r="AA22" i="21"/>
  <c r="B19" i="21"/>
  <c r="AA19" i="21"/>
  <c r="AA25" i="21"/>
  <c r="B25" i="21"/>
  <c r="B20" i="21"/>
  <c r="AA20" i="21"/>
  <c r="AA99" i="21"/>
  <c r="AA79" i="21"/>
  <c r="B99" i="21"/>
  <c r="B80" i="21"/>
  <c r="B30" i="21"/>
  <c r="B88" i="21"/>
  <c r="AA30" i="21"/>
  <c r="AA80" i="21"/>
  <c r="B33" i="21"/>
  <c r="AA33" i="21"/>
  <c r="B31" i="21"/>
  <c r="AA31" i="21"/>
  <c r="AA63" i="21"/>
  <c r="B63" i="21"/>
  <c r="AA77" i="21"/>
  <c r="B77" i="21"/>
  <c r="B6" i="21"/>
  <c r="AA75" i="21"/>
  <c r="AA65" i="21"/>
  <c r="AA88" i="21"/>
  <c r="B95" i="21"/>
  <c r="AA82" i="21"/>
  <c r="B96" i="21"/>
  <c r="B101" i="21"/>
  <c r="AA101" i="21"/>
  <c r="AA100" i="21"/>
  <c r="B100" i="21"/>
  <c r="B59" i="21"/>
  <c r="B65" i="21"/>
  <c r="B75" i="21"/>
  <c r="AA94" i="21"/>
  <c r="B94" i="21"/>
  <c r="B66" i="21"/>
  <c r="AA66" i="21"/>
  <c r="B68" i="21"/>
  <c r="AA68" i="21"/>
  <c r="B93" i="21"/>
  <c r="AA95" i="21"/>
  <c r="AA93" i="21"/>
  <c r="AA96" i="21"/>
  <c r="B60" i="21"/>
  <c r="AA64" i="21"/>
  <c r="B70" i="21"/>
  <c r="AA70" i="21"/>
  <c r="B89" i="21"/>
  <c r="AA89" i="21"/>
  <c r="B64" i="21"/>
  <c r="B92" i="21"/>
  <c r="AA92" i="21"/>
  <c r="B67" i="21"/>
  <c r="AA67" i="21"/>
  <c r="B85" i="21"/>
  <c r="AA85" i="21"/>
  <c r="B91" i="21"/>
  <c r="AA91" i="21"/>
  <c r="B76" i="21"/>
  <c r="B73" i="21"/>
  <c r="AA73" i="21"/>
  <c r="B72" i="21"/>
  <c r="AA81" i="21"/>
  <c r="B81" i="21"/>
  <c r="B82" i="21"/>
  <c r="B87" i="21"/>
  <c r="AA87" i="21"/>
  <c r="AA6" i="21"/>
  <c r="AA58" i="21"/>
  <c r="B58" i="21"/>
  <c r="B61" i="21"/>
  <c r="B84" i="21"/>
  <c r="AA84" i="21"/>
  <c r="B71" i="21"/>
  <c r="AA71" i="21"/>
  <c r="B103" i="21"/>
  <c r="B57" i="21"/>
  <c r="AA57" i="21"/>
  <c r="B62" i="21"/>
  <c r="AA97" i="21"/>
  <c r="B97" i="21"/>
  <c r="B79" i="21"/>
  <c r="B98" i="21"/>
  <c r="AA98" i="21"/>
  <c r="B86" i="21"/>
  <c r="AA86" i="21"/>
  <c r="B102" i="21"/>
  <c r="B74" i="21"/>
  <c r="AA74" i="21"/>
  <c r="AA61" i="21"/>
  <c r="AA76" i="21"/>
  <c r="AA7" i="21"/>
  <c r="B7" i="21"/>
  <c r="AA103" i="21"/>
  <c r="AA102" i="21"/>
  <c r="AA62" i="21"/>
  <c r="AA60" i="21"/>
</calcChain>
</file>

<file path=xl/sharedStrings.xml><?xml version="1.0" encoding="utf-8"?>
<sst xmlns="http://schemas.openxmlformats.org/spreadsheetml/2006/main" count="3767" uniqueCount="246">
  <si>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</si>
  <si>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</si>
  <si>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</si>
  <si>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</si>
  <si>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</si>
  <si>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</si>
  <si>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</si>
  <si>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</si>
  <si>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</si>
  <si>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</si>
  <si>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</si>
  <si>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</si>
  <si>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</si>
  <si>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</si>
  <si>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</si>
  <si>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</si>
  <si>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</si>
  <si>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</si>
  <si>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</si>
  <si>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</si>
  <si>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</si>
  <si>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</si>
  <si>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</si>
  <si>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</si>
  <si>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</si>
  <si>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</si>
  <si>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</si>
  <si>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</si>
  <si>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</si>
  <si>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</si>
  <si>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</si>
  <si>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</si>
  <si>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</si>
  <si>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</si>
  <si>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</si>
  <si>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</si>
  <si>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</si>
  <si>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</si>
  <si>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</si>
  <si>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</si>
  <si>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</si>
  <si>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</si>
  <si>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</si>
  <si>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</si>
  <si>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</si>
  <si>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</si>
  <si>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</si>
  <si>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</si>
  <si>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</si>
  <si>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</si>
  <si>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</si>
  <si>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</si>
  <si>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</si>
  <si>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</si>
  <si>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</si>
  <si>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</si>
  <si>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</si>
  <si>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</si>
  <si>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</si>
  <si>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</si>
  <si>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</si>
  <si>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</si>
  <si>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</si>
  <si>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</si>
  <si>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</si>
  <si>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</si>
  <si>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</si>
  <si>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</si>
  <si>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</si>
  <si>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</si>
  <si>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</si>
  <si>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</si>
  <si>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</si>
  <si>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</si>
  <si>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</si>
  <si>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</si>
  <si>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</si>
  <si>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</si>
  <si>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</si>
  <si>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</si>
  <si>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</si>
  <si>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</si>
  <si>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</si>
  <si>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</si>
  <si>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</si>
  <si>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</si>
  <si>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</si>
  <si>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</si>
  <si>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</si>
  <si>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</si>
  <si>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</si>
  <si>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</si>
  <si>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</si>
  <si>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</si>
  <si>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</si>
  <si>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</si>
  <si>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</si>
  <si>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</si>
  <si>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</si>
  <si>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</si>
  <si>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</si>
  <si>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</si>
  <si>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</si>
  <si>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</si>
  <si>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</si>
  <si>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</si>
  <si>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</si>
  <si>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</si>
  <si>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</si>
  <si>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</si>
  <si>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</si>
  <si>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</si>
  <si>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</si>
  <si>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</si>
  <si>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</si>
  <si>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</si>
  <si>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</si>
  <si>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</si>
  <si>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</si>
  <si>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</si>
  <si>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</si>
  <si>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</si>
  <si>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</si>
  <si>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</si>
  <si>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</si>
  <si>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</si>
  <si>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</si>
  <si>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</si>
  <si>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</si>
  <si>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</si>
  <si>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</si>
  <si>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</si>
  <si>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</si>
  <si>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</si>
  <si>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</si>
  <si>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</si>
  <si>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</si>
  <si>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</si>
  <si>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</si>
  <si>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</si>
  <si>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</si>
  <si>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</si>
  <si>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</si>
  <si>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</si>
  <si>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</si>
  <si>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</si>
  <si>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</si>
  <si>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</si>
  <si>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</si>
  <si>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</si>
  <si>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</si>
  <si>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</si>
  <si>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</si>
  <si>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</si>
  <si>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</si>
  <si>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</si>
  <si>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</si>
  <si>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</si>
  <si>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</si>
  <si>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</si>
  <si>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</si>
  <si>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</si>
  <si>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</si>
  <si>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</si>
  <si>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</si>
  <si>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</si>
  <si>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</si>
  <si>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</si>
  <si>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</si>
  <si>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</si>
  <si>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</si>
  <si>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</si>
  <si>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</si>
  <si>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</si>
  <si>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</si>
  <si>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</si>
  <si>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</si>
  <si>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</si>
  <si>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</si>
  <si>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</si>
  <si>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</si>
  <si>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</si>
  <si>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</si>
  <si>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</si>
  <si>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</si>
  <si>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</si>
  <si>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</si>
  <si>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</si>
  <si>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</si>
  <si>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</si>
  <si>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</si>
  <si>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</si>
  <si>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</si>
  <si>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</si>
  <si>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</si>
  <si>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</si>
  <si>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</si>
  <si>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</si>
  <si>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Shinkai</t>
  </si>
  <si>
    <t>Normal</t>
  </si>
  <si>
    <t>Heroic</t>
  </si>
  <si>
    <t>SCORE</t>
  </si>
  <si>
    <t>6's</t>
  </si>
  <si>
    <t>5's</t>
  </si>
  <si>
    <t>4's</t>
  </si>
  <si>
    <t>3's</t>
  </si>
  <si>
    <t>2's</t>
  </si>
  <si>
    <t>1's</t>
  </si>
  <si>
    <t>0's</t>
  </si>
  <si>
    <t>&gt;0 red</t>
  </si>
  <si>
    <t>0 amber</t>
  </si>
  <si>
    <t>0 - -10 green</t>
  </si>
  <si>
    <t>[/color]</t>
  </si>
  <si>
    <t>Harkar</t>
  </si>
  <si>
    <t>Páula</t>
  </si>
  <si>
    <t>Boeyah</t>
  </si>
  <si>
    <t>TANK DPS (Doesn't Matter)</t>
  </si>
  <si>
    <t>Brownale</t>
  </si>
  <si>
    <t>Snowies</t>
  </si>
  <si>
    <t>Xytree</t>
  </si>
  <si>
    <t>80% of N</t>
  </si>
  <si>
    <t>65% of N</t>
  </si>
  <si>
    <t>Hyperïon</t>
  </si>
  <si>
    <t>25 Man Normal SoO - Malkorak</t>
  </si>
  <si>
    <t xml:space="preserve">25 Man Normal SoO - </t>
  </si>
  <si>
    <t>Celechon</t>
  </si>
  <si>
    <t>Overqt</t>
  </si>
  <si>
    <t>Dumface</t>
  </si>
  <si>
    <t>Halfhorns</t>
  </si>
  <si>
    <t>Moldylock</t>
  </si>
  <si>
    <t>Aishani</t>
  </si>
  <si>
    <t>Altezza</t>
  </si>
  <si>
    <t>Bofe</t>
  </si>
  <si>
    <t>Càrétàkér</t>
  </si>
  <si>
    <t>Eárendil</t>
  </si>
  <si>
    <t>Hlianna</t>
  </si>
  <si>
    <t>Holocené</t>
  </si>
  <si>
    <t>Horiox</t>
  </si>
  <si>
    <t>Izzabella</t>
  </si>
  <si>
    <t>Kinkiey</t>
  </si>
  <si>
    <t>Píncushion</t>
  </si>
  <si>
    <t>Rougeblood</t>
  </si>
  <si>
    <t>Thiana</t>
  </si>
  <si>
    <t>Wainesha</t>
  </si>
  <si>
    <t>Warjocky</t>
  </si>
  <si>
    <t>Zibe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</si>
</sst>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0.0%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630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5" fillId="0" borderId="0"/>
    <xf numFmtId="0" fontId="5" fillId="0" borderId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4" fillId="23" borderId="7" applyNumberFormat="0" applyAlignment="0" applyProtection="0"/>
    <xf numFmtId="0" fontId="18" fillId="20" borderId="8" applyNumberFormat="0" applyAlignment="0" applyProtection="0"/>
    <xf numFmtId="9" fontId="4" fillId="0" borderId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235" applyNumberFormat="0" applyFill="0" applyAlignment="0" applyProtection="0"/>
    <xf numFmtId="0" fontId="20" fillId="0" borderId="238" applyNumberFormat="0" applyFill="0" applyAlignment="0" applyProtection="0"/>
    <xf numFmtId="0" fontId="18" fillId="20" borderId="237" applyNumberFormat="0" applyAlignment="0" applyProtection="0"/>
    <xf numFmtId="0" fontId="4" fillId="23" borderId="236" applyNumberFormat="0" applyAlignment="0" applyProtection="0"/>
    <xf numFmtId="0" fontId="15" fillId="7" borderId="234" applyNumberFormat="0" applyAlignment="0" applyProtection="0"/>
    <xf numFmtId="0" fontId="14" fillId="0" borderId="235" applyNumberFormat="0" applyFill="0" applyAlignment="0" applyProtection="0"/>
    <xf numFmtId="0" fontId="8" fillId="20" borderId="234" applyNumberFormat="0" applyAlignment="0" applyProtection="0"/>
    <xf numFmtId="0" fontId="8" fillId="20" borderId="234" applyNumberFormat="0" applyAlignment="0" applyProtection="0"/>
    <xf numFmtId="0" fontId="4" fillId="23" borderId="7" applyNumberFormat="0" applyAlignment="0" applyProtection="0"/>
    <xf numFmtId="0" fontId="15" fillId="7" borderId="23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3" borderId="236" applyNumberFormat="0" applyAlignment="0" applyProtection="0"/>
    <xf numFmtId="0" fontId="18" fillId="20" borderId="237" applyNumberFormat="0" applyAlignment="0" applyProtection="0"/>
    <xf numFmtId="0" fontId="20" fillId="0" borderId="238" applyNumberFormat="0" applyFill="0" applyAlignment="0" applyProtection="0"/>
    <xf numFmtId="0" fontId="2" fillId="0" borderId="0"/>
    <xf numFmtId="0" fontId="2" fillId="0" borderId="0"/>
    <xf numFmtId="0" fontId="15" fillId="7" borderId="239" applyNumberFormat="0" applyAlignment="0" applyProtection="0"/>
    <xf numFmtId="0" fontId="18" fillId="20" borderId="241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14" fillId="0" borderId="243" applyNumberFormat="0" applyFill="0" applyAlignment="0" applyProtection="0"/>
    <xf numFmtId="0" fontId="15" fillId="7" borderId="239" applyNumberFormat="0" applyAlignment="0" applyProtection="0"/>
    <xf numFmtId="0" fontId="14" fillId="0" borderId="235" applyNumberFormat="0" applyFill="0" applyAlignment="0" applyProtection="0"/>
    <xf numFmtId="0" fontId="8" fillId="20" borderId="257" applyNumberFormat="0" applyAlignment="0" applyProtection="0"/>
    <xf numFmtId="0" fontId="8" fillId="20" borderId="253" applyNumberFormat="0" applyAlignment="0" applyProtection="0"/>
    <xf numFmtId="0" fontId="8" fillId="20" borderId="244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8" fillId="20" borderId="234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8" fillId="20" borderId="244" applyNumberFormat="0" applyAlignment="0" applyProtection="0"/>
    <xf numFmtId="0" fontId="8" fillId="20" borderId="248" applyNumberFormat="0" applyAlignment="0" applyProtection="0"/>
    <xf numFmtId="0" fontId="8" fillId="20" borderId="253" applyNumberFormat="0" applyAlignment="0" applyProtection="0"/>
    <xf numFmtId="0" fontId="8" fillId="20" borderId="257" applyNumberFormat="0" applyAlignment="0" applyProtection="0"/>
    <xf numFmtId="0" fontId="8" fillId="20" borderId="257" applyNumberFormat="0" applyAlignment="0" applyProtection="0"/>
    <xf numFmtId="0" fontId="14" fillId="0" borderId="235" applyNumberFormat="0" applyFill="0" applyAlignment="0" applyProtection="0"/>
    <xf numFmtId="0" fontId="14" fillId="0" borderId="235" applyNumberFormat="0" applyFill="0" applyAlignment="0" applyProtection="0"/>
    <xf numFmtId="0" fontId="15" fillId="7" borderId="234" applyNumberFormat="0" applyAlignment="0" applyProtection="0"/>
    <xf numFmtId="0" fontId="15" fillId="7" borderId="239" applyNumberFormat="0" applyAlignment="0" applyProtection="0"/>
    <xf numFmtId="0" fontId="4" fillId="23" borderId="236" applyNumberFormat="0" applyAlignment="0" applyProtection="0"/>
    <xf numFmtId="0" fontId="18" fillId="20" borderId="237" applyNumberFormat="0" applyAlignment="0" applyProtection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38" applyNumberFormat="0" applyFill="0" applyAlignment="0" applyProtection="0"/>
    <xf numFmtId="0" fontId="15" fillId="7" borderId="239" applyNumberFormat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42" applyNumberFormat="0" applyFill="0" applyAlignment="0" applyProtection="0"/>
    <xf numFmtId="0" fontId="18" fillId="20" borderId="241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8" fillId="20" borderId="257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4" fillId="23" borderId="236" applyNumberFormat="0" applyAlignment="0" applyProtection="0"/>
    <xf numFmtId="0" fontId="15" fillId="7" borderId="23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42" applyNumberFormat="0" applyFill="0" applyAlignment="0" applyProtection="0"/>
    <xf numFmtId="0" fontId="1" fillId="0" borderId="0"/>
    <xf numFmtId="0" fontId="1" fillId="0" borderId="0"/>
    <xf numFmtId="0" fontId="15" fillId="7" borderId="239" applyNumberFormat="0" applyAlignment="0" applyProtection="0"/>
    <xf numFmtId="0" fontId="15" fillId="7" borderId="244" applyNumberFormat="0" applyAlignment="0" applyProtection="0"/>
    <xf numFmtId="0" fontId="20" fillId="0" borderId="242" applyNumberFormat="0" applyFill="0" applyAlignment="0" applyProtection="0"/>
    <xf numFmtId="0" fontId="15" fillId="7" borderId="239" applyNumberFormat="0" applyAlignment="0" applyProtection="0"/>
    <xf numFmtId="0" fontId="1" fillId="0" borderId="0"/>
    <xf numFmtId="0" fontId="1" fillId="0" borderId="0"/>
    <xf numFmtId="0" fontId="20" fillId="0" borderId="242" applyNumberFormat="0" applyFill="0" applyAlignment="0" applyProtection="0"/>
    <xf numFmtId="0" fontId="18" fillId="20" borderId="241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8" fillId="20" borderId="257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42" applyNumberFormat="0" applyFill="0" applyAlignment="0" applyProtection="0"/>
    <xf numFmtId="0" fontId="1" fillId="0" borderId="0"/>
    <xf numFmtId="0" fontId="1" fillId="0" borderId="0"/>
    <xf numFmtId="0" fontId="15" fillId="7" borderId="244" applyNumberFormat="0" applyAlignment="0" applyProtection="0"/>
    <xf numFmtId="0" fontId="4" fillId="23" borderId="240" applyNumberFormat="0" applyAlignment="0" applyProtection="0"/>
    <xf numFmtId="0" fontId="20" fillId="0" borderId="242" applyNumberFormat="0" applyFill="0" applyAlignment="0" applyProtection="0"/>
    <xf numFmtId="0" fontId="4" fillId="23" borderId="240" applyNumberFormat="0" applyAlignment="0" applyProtection="0"/>
    <xf numFmtId="0" fontId="1" fillId="0" borderId="0"/>
    <xf numFmtId="0" fontId="1" fillId="0" borderId="0"/>
    <xf numFmtId="0" fontId="14" fillId="0" borderId="243" applyNumberFormat="0" applyFill="0" applyAlignment="0" applyProtection="0"/>
    <xf numFmtId="0" fontId="20" fillId="0" borderId="242" applyNumberFormat="0" applyFill="0" applyAlignment="0" applyProtection="0"/>
    <xf numFmtId="0" fontId="18" fillId="20" borderId="241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14" fillId="0" borderId="243" applyNumberFormat="0" applyFill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42" applyNumberFormat="0" applyFill="0" applyAlignment="0" applyProtection="0"/>
    <xf numFmtId="0" fontId="1" fillId="0" borderId="0"/>
    <xf numFmtId="0" fontId="1" fillId="0" borderId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18" fillId="20" borderId="241" applyNumberFormat="0" applyAlignment="0" applyProtection="0"/>
    <xf numFmtId="0" fontId="15" fillId="7" borderId="248" applyNumberFormat="0" applyAlignment="0" applyProtection="0"/>
    <xf numFmtId="0" fontId="20" fillId="0" borderId="242" applyNumberFormat="0" applyFill="0" applyAlignment="0" applyProtection="0"/>
    <xf numFmtId="0" fontId="1" fillId="0" borderId="0"/>
    <xf numFmtId="0" fontId="1" fillId="0" borderId="0"/>
    <xf numFmtId="0" fontId="20" fillId="0" borderId="242" applyNumberFormat="0" applyFill="0" applyAlignment="0" applyProtection="0"/>
    <xf numFmtId="0" fontId="18" fillId="20" borderId="241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14" fillId="0" borderId="235" applyNumberFormat="0" applyFill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42" applyNumberFormat="0" applyFill="0" applyAlignment="0" applyProtection="0"/>
    <xf numFmtId="0" fontId="1" fillId="0" borderId="0"/>
    <xf numFmtId="0" fontId="1" fillId="0" borderId="0"/>
    <xf numFmtId="0" fontId="18" fillId="20" borderId="241" applyNumberFormat="0" applyAlignment="0" applyProtection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42" applyNumberFormat="0" applyFill="0" applyAlignment="0" applyProtection="0"/>
    <xf numFmtId="0" fontId="15" fillId="7" borderId="253" applyNumberFormat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42" applyNumberFormat="0" applyFill="0" applyAlignment="0" applyProtection="0"/>
    <xf numFmtId="0" fontId="18" fillId="20" borderId="241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8" fillId="20" borderId="261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42" applyNumberFormat="0" applyFill="0" applyAlignment="0" applyProtection="0"/>
    <xf numFmtId="0" fontId="1" fillId="0" borderId="0"/>
    <xf numFmtId="0" fontId="1" fillId="0" borderId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42" applyNumberFormat="0" applyFill="0" applyAlignment="0" applyProtection="0"/>
    <xf numFmtId="0" fontId="15" fillId="7" borderId="253" applyNumberFormat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42" applyNumberFormat="0" applyFill="0" applyAlignment="0" applyProtection="0"/>
    <xf numFmtId="0" fontId="18" fillId="20" borderId="241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8" fillId="20" borderId="257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42" applyNumberFormat="0" applyFill="0" applyAlignment="0" applyProtection="0"/>
    <xf numFmtId="0" fontId="1" fillId="0" borderId="0"/>
    <xf numFmtId="0" fontId="1" fillId="0" borderId="0"/>
    <xf numFmtId="0" fontId="4" fillId="23" borderId="245" applyNumberFormat="0" applyAlignment="0" applyProtection="0"/>
    <xf numFmtId="0" fontId="18" fillId="20" borderId="246" applyNumberFormat="0" applyAlignment="0" applyProtection="0"/>
    <xf numFmtId="0" fontId="20" fillId="0" borderId="242" applyNumberFormat="0" applyFill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42" applyNumberFormat="0" applyFill="0" applyAlignment="0" applyProtection="0"/>
    <xf numFmtId="0" fontId="18" fillId="20" borderId="241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8" fillId="20" borderId="239" applyNumberFormat="0" applyAlignment="0" applyProtection="0"/>
    <xf numFmtId="0" fontId="8" fillId="20" borderId="239" applyNumberFormat="0" applyAlignment="0" applyProtection="0"/>
    <xf numFmtId="0" fontId="4" fillId="23" borderId="240" applyNumberFormat="0" applyAlignment="0" applyProtection="0"/>
    <xf numFmtId="0" fontId="15" fillId="7" borderId="23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0" applyNumberFormat="0" applyAlignment="0" applyProtection="0"/>
    <xf numFmtId="0" fontId="18" fillId="20" borderId="241" applyNumberFormat="0" applyAlignment="0" applyProtection="0"/>
    <xf numFmtId="0" fontId="20" fillId="0" borderId="242" applyNumberFormat="0" applyFill="0" applyAlignment="0" applyProtection="0"/>
    <xf numFmtId="0" fontId="1" fillId="0" borderId="0"/>
    <xf numFmtId="0" fontId="1" fillId="0" borderId="0"/>
    <xf numFmtId="0" fontId="4" fillId="23" borderId="245" applyNumberFormat="0" applyAlignment="0" applyProtection="0"/>
    <xf numFmtId="0" fontId="18" fillId="20" borderId="246" applyNumberFormat="0" applyAlignment="0" applyProtection="0"/>
    <xf numFmtId="0" fontId="20" fillId="0" borderId="242" applyNumberFormat="0" applyFill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47" applyNumberFormat="0" applyFill="0" applyAlignment="0" applyProtection="0"/>
    <xf numFmtId="0" fontId="18" fillId="20" borderId="246" applyNumberFormat="0" applyAlignment="0" applyProtection="0"/>
    <xf numFmtId="0" fontId="4" fillId="23" borderId="245" applyNumberFormat="0" applyAlignment="0" applyProtection="0"/>
    <xf numFmtId="0" fontId="15" fillId="7" borderId="244" applyNumberFormat="0" applyAlignment="0" applyProtection="0"/>
    <xf numFmtId="0" fontId="8" fillId="20" borderId="261" applyNumberFormat="0" applyAlignment="0" applyProtection="0"/>
    <xf numFmtId="0" fontId="8" fillId="20" borderId="244" applyNumberFormat="0" applyAlignment="0" applyProtection="0"/>
    <xf numFmtId="0" fontId="8" fillId="20" borderId="244" applyNumberFormat="0" applyAlignment="0" applyProtection="0"/>
    <xf numFmtId="0" fontId="4" fillId="23" borderId="240" applyNumberFormat="0" applyAlignment="0" applyProtection="0"/>
    <xf numFmtId="0" fontId="15" fillId="7" borderId="24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5" applyNumberFormat="0" applyAlignment="0" applyProtection="0"/>
    <xf numFmtId="0" fontId="18" fillId="20" borderId="246" applyNumberFormat="0" applyAlignment="0" applyProtection="0"/>
    <xf numFmtId="0" fontId="20" fillId="0" borderId="247" applyNumberFormat="0" applyFill="0" applyAlignment="0" applyProtection="0"/>
    <xf numFmtId="0" fontId="1" fillId="0" borderId="0"/>
    <xf numFmtId="0" fontId="1" fillId="0" borderId="0"/>
    <xf numFmtId="0" fontId="4" fillId="23" borderId="249" applyNumberFormat="0" applyAlignment="0" applyProtection="0"/>
    <xf numFmtId="0" fontId="18" fillId="20" borderId="250" applyNumberFormat="0" applyAlignment="0" applyProtection="0"/>
    <xf numFmtId="0" fontId="20" fillId="0" borderId="247" applyNumberFormat="0" applyFill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47" applyNumberFormat="0" applyFill="0" applyAlignment="0" applyProtection="0"/>
    <xf numFmtId="0" fontId="18" fillId="20" borderId="246" applyNumberFormat="0" applyAlignment="0" applyProtection="0"/>
    <xf numFmtId="0" fontId="4" fillId="23" borderId="245" applyNumberFormat="0" applyAlignment="0" applyProtection="0"/>
    <xf numFmtId="0" fontId="15" fillId="7" borderId="244" applyNumberFormat="0" applyAlignment="0" applyProtection="0"/>
    <xf numFmtId="0" fontId="8" fillId="20" borderId="244" applyNumberFormat="0" applyAlignment="0" applyProtection="0"/>
    <xf numFmtId="0" fontId="8" fillId="20" borderId="244" applyNumberFormat="0" applyAlignment="0" applyProtection="0"/>
    <xf numFmtId="0" fontId="4" fillId="23" borderId="245" applyNumberFormat="0" applyAlignment="0" applyProtection="0"/>
    <xf numFmtId="0" fontId="15" fillId="7" borderId="24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5" applyNumberFormat="0" applyAlignment="0" applyProtection="0"/>
    <xf numFmtId="0" fontId="18" fillId="20" borderId="246" applyNumberFormat="0" applyAlignment="0" applyProtection="0"/>
    <xf numFmtId="0" fontId="20" fillId="0" borderId="247" applyNumberFormat="0" applyFill="0" applyAlignment="0" applyProtection="0"/>
    <xf numFmtId="0" fontId="1" fillId="0" borderId="0"/>
    <xf numFmtId="0" fontId="1" fillId="0" borderId="0"/>
    <xf numFmtId="0" fontId="4" fillId="23" borderId="254" applyNumberFormat="0" applyAlignment="0" applyProtection="0"/>
    <xf numFmtId="0" fontId="18" fillId="20" borderId="255" applyNumberFormat="0" applyAlignment="0" applyProtection="0"/>
    <xf numFmtId="0" fontId="20" fillId="0" borderId="247" applyNumberFormat="0" applyFill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51" applyNumberFormat="0" applyFill="0" applyAlignment="0" applyProtection="0"/>
    <xf numFmtId="0" fontId="18" fillId="20" borderId="250" applyNumberFormat="0" applyAlignment="0" applyProtection="0"/>
    <xf numFmtId="0" fontId="4" fillId="23" borderId="249" applyNumberFormat="0" applyAlignment="0" applyProtection="0"/>
    <xf numFmtId="0" fontId="15" fillId="7" borderId="248" applyNumberFormat="0" applyAlignment="0" applyProtection="0"/>
    <xf numFmtId="0" fontId="8" fillId="20" borderId="261" applyNumberFormat="0" applyAlignment="0" applyProtection="0"/>
    <xf numFmtId="0" fontId="8" fillId="20" borderId="248" applyNumberFormat="0" applyAlignment="0" applyProtection="0"/>
    <xf numFmtId="0" fontId="8" fillId="20" borderId="248" applyNumberFormat="0" applyAlignment="0" applyProtection="0"/>
    <xf numFmtId="0" fontId="4" fillId="23" borderId="245" applyNumberFormat="0" applyAlignment="0" applyProtection="0"/>
    <xf numFmtId="0" fontId="15" fillId="7" borderId="24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49" applyNumberFormat="0" applyAlignment="0" applyProtection="0"/>
    <xf numFmtId="0" fontId="18" fillId="20" borderId="250" applyNumberFormat="0" applyAlignment="0" applyProtection="0"/>
    <xf numFmtId="0" fontId="20" fillId="0" borderId="251" applyNumberFormat="0" applyFill="0" applyAlignment="0" applyProtection="0"/>
    <xf numFmtId="0" fontId="1" fillId="0" borderId="0"/>
    <xf numFmtId="0" fontId="1" fillId="0" borderId="0"/>
    <xf numFmtId="0" fontId="4" fillId="23" borderId="254" applyNumberFormat="0" applyAlignment="0" applyProtection="0"/>
    <xf numFmtId="0" fontId="18" fillId="20" borderId="255" applyNumberFormat="0" applyAlignment="0" applyProtection="0"/>
    <xf numFmtId="0" fontId="20" fillId="0" borderId="251" applyNumberFormat="0" applyFill="0" applyAlignment="0" applyProtection="0"/>
    <xf numFmtId="0" fontId="14" fillId="0" borderId="243" applyNumberFormat="0" applyFill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56" applyNumberFormat="0" applyFill="0" applyAlignment="0" applyProtection="0"/>
    <xf numFmtId="0" fontId="18" fillId="20" borderId="255" applyNumberFormat="0" applyAlignment="0" applyProtection="0"/>
    <xf numFmtId="0" fontId="4" fillId="23" borderId="254" applyNumberFormat="0" applyAlignment="0" applyProtection="0"/>
    <xf numFmtId="0" fontId="15" fillId="7" borderId="253" applyNumberFormat="0" applyAlignment="0" applyProtection="0"/>
    <xf numFmtId="0" fontId="8" fillId="20" borderId="253" applyNumberFormat="0" applyAlignment="0" applyProtection="0"/>
    <xf numFmtId="0" fontId="8" fillId="20" borderId="253" applyNumberFormat="0" applyAlignment="0" applyProtection="0"/>
    <xf numFmtId="0" fontId="4" fillId="23" borderId="249" applyNumberFormat="0" applyAlignment="0" applyProtection="0"/>
    <xf numFmtId="0" fontId="15" fillId="7" borderId="25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54" applyNumberFormat="0" applyAlignment="0" applyProtection="0"/>
    <xf numFmtId="0" fontId="18" fillId="20" borderId="255" applyNumberFormat="0" applyAlignment="0" applyProtection="0"/>
    <xf numFmtId="0" fontId="20" fillId="0" borderId="256" applyNumberFormat="0" applyFill="0" applyAlignment="0" applyProtection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56" applyNumberFormat="0" applyFill="0" applyAlignment="0" applyProtection="0"/>
    <xf numFmtId="0" fontId="14" fillId="0" borderId="243" applyNumberFormat="0" applyFill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56" applyNumberFormat="0" applyFill="0" applyAlignment="0" applyProtection="0"/>
    <xf numFmtId="0" fontId="18" fillId="20" borderId="255" applyNumberFormat="0" applyAlignment="0" applyProtection="0"/>
    <xf numFmtId="0" fontId="4" fillId="23" borderId="254" applyNumberFormat="0" applyAlignment="0" applyProtection="0"/>
    <xf numFmtId="0" fontId="15" fillId="7" borderId="253" applyNumberFormat="0" applyAlignment="0" applyProtection="0"/>
    <xf numFmtId="0" fontId="8" fillId="20" borderId="253" applyNumberFormat="0" applyAlignment="0" applyProtection="0"/>
    <xf numFmtId="0" fontId="8" fillId="20" borderId="253" applyNumberFormat="0" applyAlignment="0" applyProtection="0"/>
    <xf numFmtId="0" fontId="4" fillId="23" borderId="254" applyNumberFormat="0" applyAlignment="0" applyProtection="0"/>
    <xf numFmtId="0" fontId="15" fillId="7" borderId="25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54" applyNumberFormat="0" applyAlignment="0" applyProtection="0"/>
    <xf numFmtId="0" fontId="18" fillId="20" borderId="255" applyNumberFormat="0" applyAlignment="0" applyProtection="0"/>
    <xf numFmtId="0" fontId="20" fillId="0" borderId="256" applyNumberFormat="0" applyFill="0" applyAlignment="0" applyProtection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56" applyNumberFormat="0" applyFill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60" applyNumberFormat="0" applyFill="0" applyAlignment="0" applyProtection="0"/>
    <xf numFmtId="0" fontId="18" fillId="20" borderId="259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8" fillId="20" borderId="257" applyNumberFormat="0" applyAlignment="0" applyProtection="0"/>
    <xf numFmtId="0" fontId="8" fillId="20" borderId="257" applyNumberFormat="0" applyAlignment="0" applyProtection="0"/>
    <xf numFmtId="0" fontId="4" fillId="23" borderId="254" applyNumberFormat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60" applyNumberFormat="0" applyFill="0" applyAlignment="0" applyProtection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60" applyNumberFormat="0" applyFill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60" applyNumberFormat="0" applyFill="0" applyAlignment="0" applyProtection="0"/>
    <xf numFmtId="0" fontId="18" fillId="20" borderId="259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8" fillId="20" borderId="257" applyNumberFormat="0" applyAlignment="0" applyProtection="0"/>
    <xf numFmtId="0" fontId="8" fillId="20" borderId="257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60" applyNumberFormat="0" applyFill="0" applyAlignment="0" applyProtection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60" applyNumberFormat="0" applyFill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4" fillId="0" borderId="235" applyNumberFormat="0" applyFill="0" applyAlignment="0" applyProtection="0"/>
    <xf numFmtId="0" fontId="20" fillId="0" borderId="260" applyNumberFormat="0" applyFill="0" applyAlignment="0" applyProtection="0"/>
    <xf numFmtId="0" fontId="18" fillId="20" borderId="259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8" fillId="20" borderId="257" applyNumberFormat="0" applyAlignment="0" applyProtection="0"/>
    <xf numFmtId="0" fontId="8" fillId="20" borderId="257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60" applyNumberFormat="0" applyFill="0" applyAlignment="0" applyProtection="0"/>
    <xf numFmtId="0" fontId="1" fillId="0" borderId="0"/>
    <xf numFmtId="0" fontId="1" fillId="0" borderId="0"/>
    <xf numFmtId="0" fontId="14" fillId="0" borderId="243" applyNumberFormat="0" applyFill="0" applyAlignment="0" applyProtection="0"/>
    <xf numFmtId="0" fontId="20" fillId="0" borderId="260" applyNumberFormat="0" applyFill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20" fillId="0" borderId="260" applyNumberFormat="0" applyFill="0" applyAlignment="0" applyProtection="0"/>
    <xf numFmtId="0" fontId="18" fillId="20" borderId="259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8" fillId="20" borderId="257" applyNumberFormat="0" applyAlignment="0" applyProtection="0"/>
    <xf numFmtId="0" fontId="8" fillId="20" borderId="257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60" applyNumberFormat="0" applyFill="0" applyAlignment="0" applyProtection="0"/>
    <xf numFmtId="0" fontId="1" fillId="0" borderId="0"/>
    <xf numFmtId="0" fontId="1" fillId="0" borderId="0"/>
    <xf numFmtId="0" fontId="14" fillId="0" borderId="243" applyNumberFormat="0" applyFill="0" applyAlignment="0" applyProtection="0"/>
    <xf numFmtId="0" fontId="20" fillId="0" borderId="260" applyNumberFormat="0" applyFill="0" applyAlignment="0" applyProtection="0"/>
    <xf numFmtId="0" fontId="15" fillId="7" borderId="261" applyNumberFormat="0" applyAlignment="0" applyProtection="0"/>
    <xf numFmtId="0" fontId="1" fillId="0" borderId="0"/>
    <xf numFmtId="0" fontId="1" fillId="0" borderId="0"/>
    <xf numFmtId="0" fontId="14" fillId="0" borderId="243" applyNumberFormat="0" applyFill="0" applyAlignment="0" applyProtection="0"/>
    <xf numFmtId="0" fontId="20" fillId="0" borderId="260" applyNumberFormat="0" applyFill="0" applyAlignment="0" applyProtection="0"/>
    <xf numFmtId="0" fontId="18" fillId="20" borderId="259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14" fillId="0" borderId="243" applyNumberFormat="0" applyFill="0" applyAlignment="0" applyProtection="0"/>
    <xf numFmtId="0" fontId="8" fillId="20" borderId="257" applyNumberFormat="0" applyAlignment="0" applyProtection="0"/>
    <xf numFmtId="0" fontId="8" fillId="20" borderId="257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60" applyNumberFormat="0" applyFill="0" applyAlignment="0" applyProtection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14" fillId="0" borderId="265" applyNumberFormat="0" applyFill="0" applyAlignment="0" applyProtection="0"/>
    <xf numFmtId="0" fontId="20" fillId="0" borderId="260" applyNumberFormat="0" applyFill="0" applyAlignment="0" applyProtection="0"/>
    <xf numFmtId="0" fontId="15" fillId="7" borderId="261" applyNumberFormat="0" applyAlignment="0" applyProtection="0"/>
    <xf numFmtId="0" fontId="1" fillId="0" borderId="0"/>
    <xf numFmtId="0" fontId="1" fillId="0" borderId="0"/>
    <xf numFmtId="0" fontId="14" fillId="0" borderId="243" applyNumberFormat="0" applyFill="0" applyAlignment="0" applyProtection="0"/>
    <xf numFmtId="0" fontId="20" fillId="0" borderId="260" applyNumberFormat="0" applyFill="0" applyAlignment="0" applyProtection="0"/>
    <xf numFmtId="0" fontId="18" fillId="20" borderId="259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14" fillId="0" borderId="243" applyNumberFormat="0" applyFill="0" applyAlignment="0" applyProtection="0"/>
    <xf numFmtId="0" fontId="8" fillId="20" borderId="257" applyNumberFormat="0" applyAlignment="0" applyProtection="0"/>
    <xf numFmtId="0" fontId="8" fillId="20" borderId="257" applyNumberFormat="0" applyAlignment="0" applyProtection="0"/>
    <xf numFmtId="0" fontId="4" fillId="23" borderId="258" applyNumberFormat="0" applyAlignment="0" applyProtection="0"/>
    <xf numFmtId="0" fontId="15" fillId="7" borderId="25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60" applyNumberFormat="0" applyFill="0" applyAlignment="0" applyProtection="0"/>
    <xf numFmtId="0" fontId="1" fillId="0" borderId="0"/>
    <xf numFmtId="0" fontId="1" fillId="0" borderId="0"/>
    <xf numFmtId="0" fontId="4" fillId="23" borderId="258" applyNumberFormat="0" applyAlignment="0" applyProtection="0"/>
    <xf numFmtId="0" fontId="18" fillId="20" borderId="259" applyNumberFormat="0" applyAlignment="0" applyProtection="0"/>
    <xf numFmtId="0" fontId="20" fillId="0" borderId="260" applyNumberFormat="0" applyFill="0" applyAlignment="0" applyProtection="0"/>
    <xf numFmtId="0" fontId="15" fillId="7" borderId="261" applyNumberFormat="0" applyAlignment="0" applyProtection="0"/>
    <xf numFmtId="0" fontId="1" fillId="0" borderId="0"/>
    <xf numFmtId="0" fontId="1" fillId="0" borderId="0"/>
    <xf numFmtId="0" fontId="14" fillId="0" borderId="243" applyNumberFormat="0" applyFill="0" applyAlignment="0" applyProtection="0"/>
    <xf numFmtId="0" fontId="20" fillId="0" borderId="264" applyNumberFormat="0" applyFill="0" applyAlignment="0" applyProtection="0"/>
    <xf numFmtId="0" fontId="18" fillId="20" borderId="263" applyNumberFormat="0" applyAlignment="0" applyProtection="0"/>
    <xf numFmtId="0" fontId="4" fillId="23" borderId="262" applyNumberFormat="0" applyAlignment="0" applyProtection="0"/>
    <xf numFmtId="0" fontId="15" fillId="7" borderId="261" applyNumberFormat="0" applyAlignment="0" applyProtection="0"/>
    <xf numFmtId="0" fontId="14" fillId="0" borderId="243" applyNumberFormat="0" applyFill="0" applyAlignment="0" applyProtection="0"/>
    <xf numFmtId="0" fontId="8" fillId="20" borderId="261" applyNumberFormat="0" applyAlignment="0" applyProtection="0"/>
    <xf numFmtId="0" fontId="8" fillId="20" borderId="261" applyNumberFormat="0" applyAlignment="0" applyProtection="0"/>
    <xf numFmtId="0" fontId="4" fillId="23" borderId="258" applyNumberFormat="0" applyAlignment="0" applyProtection="0"/>
    <xf numFmtId="0" fontId="15" fillId="7" borderId="2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62" applyNumberFormat="0" applyAlignment="0" applyProtection="0"/>
    <xf numFmtId="0" fontId="18" fillId="20" borderId="263" applyNumberFormat="0" applyAlignment="0" applyProtection="0"/>
    <xf numFmtId="0" fontId="20" fillId="0" borderId="264" applyNumberFormat="0" applyFill="0" applyAlignment="0" applyProtection="0"/>
    <xf numFmtId="0" fontId="1" fillId="0" borderId="0"/>
    <xf numFmtId="0" fontId="1" fillId="0" borderId="0"/>
    <xf numFmtId="0" fontId="4" fillId="23" borderId="262" applyNumberFormat="0" applyAlignment="0" applyProtection="0"/>
    <xf numFmtId="0" fontId="18" fillId="20" borderId="263" applyNumberFormat="0" applyAlignment="0" applyProtection="0"/>
    <xf numFmtId="0" fontId="20" fillId="0" borderId="264" applyNumberFormat="0" applyFill="0" applyAlignment="0" applyProtection="0"/>
    <xf numFmtId="0" fontId="1" fillId="0" borderId="0"/>
    <xf numFmtId="0" fontId="1" fillId="0" borderId="0"/>
    <xf numFmtId="0" fontId="14" fillId="0" borderId="243" applyNumberFormat="0" applyFill="0" applyAlignment="0" applyProtection="0"/>
    <xf numFmtId="0" fontId="20" fillId="0" borderId="264" applyNumberFormat="0" applyFill="0" applyAlignment="0" applyProtection="0"/>
    <xf numFmtId="0" fontId="18" fillId="20" borderId="263" applyNumberFormat="0" applyAlignment="0" applyProtection="0"/>
    <xf numFmtId="0" fontId="4" fillId="23" borderId="262" applyNumberFormat="0" applyAlignment="0" applyProtection="0"/>
    <xf numFmtId="0" fontId="15" fillId="7" borderId="261" applyNumberFormat="0" applyAlignment="0" applyProtection="0"/>
    <xf numFmtId="0" fontId="14" fillId="0" borderId="243" applyNumberFormat="0" applyFill="0" applyAlignment="0" applyProtection="0"/>
    <xf numFmtId="0" fontId="8" fillId="20" borderId="261" applyNumberFormat="0" applyAlignment="0" applyProtection="0"/>
    <xf numFmtId="0" fontId="8" fillId="20" borderId="261" applyNumberFormat="0" applyAlignment="0" applyProtection="0"/>
    <xf numFmtId="0" fontId="4" fillId="23" borderId="262" applyNumberFormat="0" applyAlignment="0" applyProtection="0"/>
    <xf numFmtId="0" fontId="15" fillId="7" borderId="2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62" applyNumberFormat="0" applyAlignment="0" applyProtection="0"/>
    <xf numFmtId="0" fontId="18" fillId="20" borderId="263" applyNumberFormat="0" applyAlignment="0" applyProtection="0"/>
    <xf numFmtId="0" fontId="20" fillId="0" borderId="264" applyNumberFormat="0" applyFill="0" applyAlignment="0" applyProtection="0"/>
    <xf numFmtId="0" fontId="1" fillId="0" borderId="0"/>
    <xf numFmtId="0" fontId="1" fillId="0" borderId="0"/>
    <xf numFmtId="0" fontId="4" fillId="23" borderId="262" applyNumberFormat="0" applyAlignment="0" applyProtection="0"/>
    <xf numFmtId="0" fontId="18" fillId="20" borderId="263" applyNumberFormat="0" applyAlignment="0" applyProtection="0"/>
    <xf numFmtId="0" fontId="20" fillId="0" borderId="264" applyNumberFormat="0" applyFill="0" applyAlignment="0" applyProtection="0"/>
    <xf numFmtId="0" fontId="1" fillId="0" borderId="0"/>
    <xf numFmtId="0" fontId="1" fillId="0" borderId="0"/>
    <xf numFmtId="0" fontId="14" fillId="0" borderId="265" applyNumberFormat="0" applyFill="0" applyAlignment="0" applyProtection="0"/>
    <xf numFmtId="0" fontId="20" fillId="0" borderId="264" applyNumberFormat="0" applyFill="0" applyAlignment="0" applyProtection="0"/>
    <xf numFmtId="0" fontId="18" fillId="20" borderId="263" applyNumberFormat="0" applyAlignment="0" applyProtection="0"/>
    <xf numFmtId="0" fontId="4" fillId="23" borderId="262" applyNumberFormat="0" applyAlignment="0" applyProtection="0"/>
    <xf numFmtId="0" fontId="15" fillId="7" borderId="261" applyNumberFormat="0" applyAlignment="0" applyProtection="0"/>
    <xf numFmtId="0" fontId="14" fillId="0" borderId="265" applyNumberFormat="0" applyFill="0" applyAlignment="0" applyProtection="0"/>
    <xf numFmtId="0" fontId="8" fillId="20" borderId="261" applyNumberFormat="0" applyAlignment="0" applyProtection="0"/>
    <xf numFmtId="0" fontId="8" fillId="20" borderId="261" applyNumberFormat="0" applyAlignment="0" applyProtection="0"/>
    <xf numFmtId="0" fontId="4" fillId="23" borderId="262" applyNumberFormat="0" applyAlignment="0" applyProtection="0"/>
    <xf numFmtId="0" fontId="15" fillId="7" borderId="2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62" applyNumberFormat="0" applyAlignment="0" applyProtection="0"/>
    <xf numFmtId="0" fontId="18" fillId="20" borderId="263" applyNumberFormat="0" applyAlignment="0" applyProtection="0"/>
    <xf numFmtId="0" fontId="20" fillId="0" borderId="264" applyNumberFormat="0" applyFill="0" applyAlignment="0" applyProtection="0"/>
    <xf numFmtId="0" fontId="1" fillId="0" borderId="0"/>
    <xf numFmtId="0" fontId="1" fillId="0" borderId="0"/>
    <xf numFmtId="0" fontId="4" fillId="23" borderId="262" applyNumberFormat="0" applyAlignment="0" applyProtection="0"/>
    <xf numFmtId="0" fontId="18" fillId="20" borderId="263" applyNumberFormat="0" applyAlignment="0" applyProtection="0"/>
    <xf numFmtId="0" fontId="20" fillId="0" borderId="264" applyNumberFormat="0" applyFill="0" applyAlignment="0" applyProtection="0"/>
    <xf numFmtId="0" fontId="1" fillId="0" borderId="0"/>
    <xf numFmtId="0" fontId="1" fillId="0" borderId="0"/>
    <xf numFmtId="0" fontId="14" fillId="0" borderId="265" applyNumberFormat="0" applyFill="0" applyAlignment="0" applyProtection="0"/>
    <xf numFmtId="0" fontId="20" fillId="0" borderId="264" applyNumberFormat="0" applyFill="0" applyAlignment="0" applyProtection="0"/>
    <xf numFmtId="0" fontId="18" fillId="20" borderId="263" applyNumberFormat="0" applyAlignment="0" applyProtection="0"/>
    <xf numFmtId="0" fontId="4" fillId="23" borderId="262" applyNumberFormat="0" applyAlignment="0" applyProtection="0"/>
    <xf numFmtId="0" fontId="15" fillId="7" borderId="261" applyNumberFormat="0" applyAlignment="0" applyProtection="0"/>
    <xf numFmtId="0" fontId="14" fillId="0" borderId="265" applyNumberFormat="0" applyFill="0" applyAlignment="0" applyProtection="0"/>
    <xf numFmtId="0" fontId="8" fillId="20" borderId="261" applyNumberFormat="0" applyAlignment="0" applyProtection="0"/>
    <xf numFmtId="0" fontId="8" fillId="20" borderId="261" applyNumberFormat="0" applyAlignment="0" applyProtection="0"/>
    <xf numFmtId="0" fontId="4" fillId="23" borderId="262" applyNumberFormat="0" applyAlignment="0" applyProtection="0"/>
    <xf numFmtId="0" fontId="15" fillId="7" borderId="2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262" applyNumberFormat="0" applyAlignment="0" applyProtection="0"/>
    <xf numFmtId="0" fontId="18" fillId="20" borderId="263" applyNumberFormat="0" applyAlignment="0" applyProtection="0"/>
    <xf numFmtId="0" fontId="20" fillId="0" borderId="264" applyNumberFormat="0" applyFill="0" applyAlignment="0" applyProtection="0"/>
    <xf numFmtId="0" fontId="1" fillId="0" borderId="0"/>
    <xf numFmtId="0" fontId="1" fillId="0" borderId="0"/>
  </cellStyleXfs>
  <cellXfs count="530">
    <xf numFmtId="0" fontId="0" fillId="0" borderId="0" xfId="0"/>
    <xf numFmtId="0" fontId="5" fillId="0" borderId="0" xfId="28" applyAlignment="1">
      <alignment horizontal="center" vertical="center"/>
    </xf>
    <xf numFmtId="0" fontId="20" fillId="21" borderId="10" xfId="28" applyFont="1" applyFill="1" applyBorder="1" applyAlignment="1">
      <alignment horizontal="center" vertical="center"/>
    </xf>
    <xf numFmtId="0" fontId="20" fillId="0" borderId="0" xfId="28" applyFont="1" applyAlignment="1">
      <alignment horizontal="center" vertical="center"/>
    </xf>
    <xf numFmtId="0" fontId="5" fillId="0" borderId="11" xfId="28" applyFont="1" applyBorder="1" applyAlignment="1">
      <alignment horizontal="center" vertical="center"/>
    </xf>
    <xf numFmtId="0" fontId="5" fillId="0" borderId="12" xfId="28" applyFont="1" applyBorder="1" applyAlignment="1">
      <alignment horizontal="center" vertical="center"/>
    </xf>
    <xf numFmtId="0" fontId="5" fillId="0" borderId="0" xfId="28" applyFont="1" applyAlignment="1">
      <alignment horizontal="center" vertical="center"/>
    </xf>
    <xf numFmtId="0" fontId="20" fillId="20" borderId="13" xfId="28" applyFont="1" applyFill="1" applyBorder="1" applyAlignment="1">
      <alignment horizontal="center" vertical="center"/>
    </xf>
    <xf numFmtId="0" fontId="5" fillId="0" borderId="13" xfId="28" applyBorder="1" applyAlignment="1">
      <alignment horizontal="center" vertical="center"/>
    </xf>
    <xf numFmtId="0" fontId="5" fillId="0" borderId="13" xfId="28" applyFont="1" applyBorder="1" applyAlignment="1">
      <alignment horizontal="center" vertical="center"/>
    </xf>
    <xf numFmtId="0" fontId="5" fillId="0" borderId="10" xfId="28" applyBorder="1" applyAlignment="1">
      <alignment horizontal="center" vertical="center"/>
    </xf>
    <xf numFmtId="0" fontId="5" fillId="24" borderId="10" xfId="28" applyFill="1" applyBorder="1" applyAlignment="1">
      <alignment horizontal="center" vertical="center"/>
    </xf>
    <xf numFmtId="0" fontId="5" fillId="0" borderId="12" xfId="28" applyBorder="1" applyAlignment="1">
      <alignment horizontal="center" vertical="center"/>
    </xf>
    <xf numFmtId="0" fontId="5" fillId="24" borderId="15" xfId="28" applyFont="1" applyFill="1" applyBorder="1" applyAlignment="1">
      <alignment horizontal="center" vertical="center"/>
    </xf>
    <xf numFmtId="0" fontId="5" fillId="24" borderId="16" xfId="28" applyFont="1" applyFill="1" applyBorder="1" applyAlignment="1">
      <alignment horizontal="center" vertical="center"/>
    </xf>
    <xf numFmtId="0" fontId="5" fillId="0" borderId="18" xfId="28" applyBorder="1" applyAlignment="1">
      <alignment horizontal="center" vertical="center"/>
    </xf>
    <xf numFmtId="0" fontId="5" fillId="0" borderId="19" xfId="28" applyBorder="1" applyAlignment="1">
      <alignment horizontal="center" vertical="center"/>
    </xf>
    <xf numFmtId="0" fontId="5" fillId="0" borderId="21" xfId="28" applyBorder="1" applyAlignment="1">
      <alignment horizontal="center" vertical="center"/>
    </xf>
    <xf numFmtId="0" fontId="5" fillId="21" borderId="10" xfId="28" applyFont="1" applyFill="1" applyBorder="1" applyAlignment="1">
      <alignment horizontal="center" vertical="center"/>
    </xf>
    <xf numFmtId="0" fontId="5" fillId="21" borderId="23" xfId="28" applyFont="1" applyFill="1" applyBorder="1" applyAlignment="1">
      <alignment horizontal="center" vertical="center"/>
    </xf>
    <xf numFmtId="0" fontId="5" fillId="0" borderId="0" xfId="28" applyFill="1" applyAlignment="1">
      <alignment horizontal="center" vertical="center"/>
    </xf>
    <xf numFmtId="0" fontId="5" fillId="0" borderId="25" xfId="28" applyBorder="1" applyAlignment="1">
      <alignment horizontal="center" vertical="center"/>
    </xf>
    <xf numFmtId="0" fontId="5" fillId="21" borderId="12" xfId="28" applyFill="1" applyBorder="1" applyAlignment="1">
      <alignment horizontal="center" vertical="center"/>
    </xf>
    <xf numFmtId="0" fontId="5" fillId="0" borderId="26" xfId="28" applyBorder="1" applyAlignment="1">
      <alignment horizontal="center" vertical="center"/>
    </xf>
    <xf numFmtId="0" fontId="5" fillId="0" borderId="30" xfId="28" applyBorder="1" applyAlignment="1">
      <alignment horizontal="center" vertical="center"/>
    </xf>
    <xf numFmtId="0" fontId="5" fillId="0" borderId="20" xfId="28" applyBorder="1" applyAlignment="1">
      <alignment horizontal="center" vertical="center"/>
    </xf>
    <xf numFmtId="0" fontId="5" fillId="0" borderId="31" xfId="28" applyBorder="1" applyAlignment="1">
      <alignment horizontal="center" vertical="center"/>
    </xf>
    <xf numFmtId="0" fontId="20" fillId="21" borderId="32" xfId="28" applyFont="1" applyFill="1" applyBorder="1" applyAlignment="1">
      <alignment horizontal="center" vertical="center"/>
    </xf>
    <xf numFmtId="0" fontId="20" fillId="20" borderId="12" xfId="28" applyFont="1" applyFill="1" applyBorder="1" applyAlignment="1">
      <alignment horizontal="center" vertical="center"/>
    </xf>
    <xf numFmtId="164" fontId="5" fillId="0" borderId="12" xfId="28" applyNumberFormat="1" applyBorder="1" applyAlignment="1">
      <alignment horizontal="center" vertical="center"/>
    </xf>
    <xf numFmtId="164" fontId="5" fillId="0" borderId="13" xfId="28" applyNumberFormat="1" applyBorder="1" applyAlignment="1">
      <alignment horizontal="center" vertical="center"/>
    </xf>
    <xf numFmtId="0" fontId="20" fillId="20" borderId="20" xfId="28" applyFont="1" applyFill="1" applyBorder="1" applyAlignment="1">
      <alignment horizontal="center" vertical="center"/>
    </xf>
    <xf numFmtId="164" fontId="5" fillId="0" borderId="20" xfId="28" applyNumberFormat="1" applyBorder="1" applyAlignment="1">
      <alignment horizontal="center" vertical="center"/>
    </xf>
    <xf numFmtId="0" fontId="20" fillId="21" borderId="33" xfId="28" applyFont="1" applyFill="1" applyBorder="1" applyAlignment="1">
      <alignment horizontal="center" vertical="center" wrapText="1"/>
    </xf>
    <xf numFmtId="0" fontId="20" fillId="21" borderId="32" xfId="28" applyFont="1" applyFill="1" applyBorder="1" applyAlignment="1">
      <alignment horizontal="center" vertical="center" wrapText="1"/>
    </xf>
    <xf numFmtId="0" fontId="20" fillId="21" borderId="10" xfId="28" applyFont="1" applyFill="1" applyBorder="1" applyAlignment="1">
      <alignment horizontal="center" vertical="center" wrapText="1"/>
    </xf>
    <xf numFmtId="0" fontId="5" fillId="0" borderId="12" xfId="28" applyFont="1" applyBorder="1" applyAlignment="1" applyProtection="1">
      <alignment horizontal="center" vertical="center"/>
      <protection locked="0"/>
    </xf>
    <xf numFmtId="0" fontId="5" fillId="20" borderId="35" xfId="28" applyFont="1" applyFill="1" applyBorder="1" applyAlignment="1" applyProtection="1">
      <alignment horizontal="center" vertical="center"/>
      <protection locked="0"/>
    </xf>
    <xf numFmtId="0" fontId="5" fillId="0" borderId="13" xfId="28" applyFont="1" applyBorder="1" applyAlignment="1" applyProtection="1">
      <alignment horizontal="center" vertical="center"/>
      <protection locked="0"/>
    </xf>
    <xf numFmtId="0" fontId="5" fillId="20" borderId="36" xfId="28" applyFont="1" applyFill="1" applyBorder="1" applyAlignment="1" applyProtection="1">
      <alignment horizontal="center" vertical="center"/>
      <protection locked="0"/>
    </xf>
    <xf numFmtId="0" fontId="5" fillId="20" borderId="37" xfId="28" applyFont="1" applyFill="1" applyBorder="1" applyAlignment="1" applyProtection="1">
      <alignment horizontal="center" vertical="center"/>
      <protection locked="0"/>
    </xf>
    <xf numFmtId="0" fontId="5" fillId="20" borderId="25" xfId="28" applyFont="1" applyFill="1" applyBorder="1" applyAlignment="1" applyProtection="1">
      <alignment horizontal="center" vertical="center"/>
      <protection locked="0"/>
    </xf>
    <xf numFmtId="0" fontId="5" fillId="0" borderId="11" xfId="28" applyFont="1" applyBorder="1" applyAlignment="1" applyProtection="1">
      <alignment horizontal="center" vertical="center"/>
      <protection locked="0"/>
    </xf>
    <xf numFmtId="0" fontId="5" fillId="0" borderId="18" xfId="28" applyFont="1" applyBorder="1" applyAlignment="1">
      <alignment horizontal="center" vertical="center"/>
    </xf>
    <xf numFmtId="0" fontId="20" fillId="21" borderId="38" xfId="28" applyFont="1" applyFill="1" applyBorder="1" applyAlignment="1">
      <alignment horizontal="center" vertical="center"/>
    </xf>
    <xf numFmtId="0" fontId="20" fillId="21" borderId="15" xfId="28" applyFont="1" applyFill="1" applyBorder="1" applyAlignment="1">
      <alignment horizontal="center" vertical="center" wrapText="1"/>
    </xf>
    <xf numFmtId="0" fontId="20" fillId="21" borderId="16" xfId="28" applyFont="1" applyFill="1" applyBorder="1" applyAlignment="1">
      <alignment horizontal="center" vertical="center" wrapText="1"/>
    </xf>
    <xf numFmtId="0" fontId="5" fillId="0" borderId="0" xfId="28" applyBorder="1" applyAlignment="1">
      <alignment horizontal="center" vertical="center"/>
    </xf>
    <xf numFmtId="0" fontId="5" fillId="0" borderId="24" xfId="28" applyFont="1" applyBorder="1" applyAlignment="1">
      <alignment horizontal="center" vertical="center"/>
    </xf>
    <xf numFmtId="0" fontId="5" fillId="0" borderId="39" xfId="28" applyFont="1" applyBorder="1" applyAlignment="1">
      <alignment horizontal="center" vertical="center"/>
    </xf>
    <xf numFmtId="0" fontId="5" fillId="0" borderId="39" xfId="28" applyBorder="1" applyAlignment="1">
      <alignment horizontal="center" vertical="center"/>
    </xf>
    <xf numFmtId="0" fontId="5" fillId="0" borderId="40" xfId="28" applyFont="1" applyBorder="1" applyAlignment="1">
      <alignment horizontal="center" vertical="center"/>
    </xf>
    <xf numFmtId="0" fontId="5" fillId="0" borderId="21" xfId="28" applyFont="1" applyBorder="1" applyAlignment="1">
      <alignment horizontal="center" vertical="center"/>
    </xf>
    <xf numFmtId="0" fontId="5" fillId="0" borderId="0" xfId="28"/>
    <xf numFmtId="0" fontId="20" fillId="21" borderId="12" xfId="28" applyFont="1" applyFill="1" applyBorder="1" applyAlignment="1">
      <alignment horizontal="center" vertical="center"/>
    </xf>
    <xf numFmtId="0" fontId="20" fillId="20" borderId="41" xfId="28" applyFont="1" applyFill="1" applyBorder="1" applyAlignment="1">
      <alignment horizontal="center" vertical="center"/>
    </xf>
    <xf numFmtId="0" fontId="20" fillId="20" borderId="42" xfId="28" applyFont="1" applyFill="1" applyBorder="1" applyAlignment="1">
      <alignment horizontal="center" vertical="center"/>
    </xf>
    <xf numFmtId="0" fontId="20" fillId="20" borderId="43" xfId="28" applyFont="1" applyFill="1" applyBorder="1" applyAlignment="1">
      <alignment horizontal="center" vertical="center"/>
    </xf>
    <xf numFmtId="0" fontId="20" fillId="21" borderId="13" xfId="28" applyFont="1" applyFill="1" applyBorder="1" applyAlignment="1">
      <alignment horizontal="center" vertical="center"/>
    </xf>
    <xf numFmtId="14" fontId="5" fillId="0" borderId="44" xfId="28" applyNumberFormat="1" applyBorder="1" applyAlignment="1" applyProtection="1">
      <alignment horizontal="center" vertical="center"/>
      <protection locked="0"/>
    </xf>
    <xf numFmtId="0" fontId="5" fillId="0" borderId="44" xfId="28" applyFont="1" applyBorder="1" applyAlignment="1" applyProtection="1">
      <alignment horizontal="center" vertical="center"/>
      <protection locked="0"/>
    </xf>
    <xf numFmtId="0" fontId="5" fillId="0" borderId="18" xfId="28" applyBorder="1" applyAlignment="1" applyProtection="1">
      <alignment horizontal="center" vertical="center"/>
      <protection locked="0"/>
    </xf>
    <xf numFmtId="0" fontId="5" fillId="0" borderId="37" xfId="28" applyBorder="1" applyAlignment="1" applyProtection="1">
      <alignment horizontal="center" vertical="center"/>
      <protection locked="0"/>
    </xf>
    <xf numFmtId="0" fontId="20" fillId="21" borderId="20" xfId="28" applyFont="1" applyFill="1" applyBorder="1" applyAlignment="1">
      <alignment horizontal="center" vertical="center"/>
    </xf>
    <xf numFmtId="0" fontId="5" fillId="0" borderId="45" xfId="28" applyFont="1" applyBorder="1" applyAlignment="1" applyProtection="1">
      <alignment horizontal="center" vertical="center" wrapText="1"/>
      <protection locked="0"/>
    </xf>
    <xf numFmtId="0" fontId="5" fillId="0" borderId="21" xfId="28" applyFont="1" applyBorder="1" applyAlignment="1" applyProtection="1">
      <alignment horizontal="center" vertical="center" wrapText="1"/>
      <protection locked="0"/>
    </xf>
    <xf numFmtId="0" fontId="5" fillId="0" borderId="46" xfId="28" applyFont="1" applyBorder="1" applyAlignment="1" applyProtection="1">
      <alignment horizontal="center" vertical="center" wrapText="1"/>
      <protection locked="0"/>
    </xf>
    <xf numFmtId="0" fontId="5" fillId="0" borderId="47" xfId="28" applyFont="1" applyBorder="1" applyAlignment="1">
      <alignment horizontal="center" vertical="center"/>
    </xf>
    <xf numFmtId="0" fontId="5" fillId="0" borderId="42" xfId="28" applyFont="1" applyBorder="1" applyAlignment="1">
      <alignment horizontal="center" vertical="center"/>
    </xf>
    <xf numFmtId="0" fontId="5" fillId="0" borderId="48" xfId="28" applyFont="1" applyBorder="1" applyAlignment="1">
      <alignment horizontal="center" vertical="center"/>
    </xf>
    <xf numFmtId="0" fontId="5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8" xfId="29" applyBorder="1" applyAlignment="1">
      <alignment horizontal="center" vertical="center"/>
    </xf>
    <xf numFmtId="0" fontId="5" fillId="0" borderId="19" xfId="29" applyBorder="1" applyAlignment="1">
      <alignment horizontal="center" vertical="center"/>
    </xf>
    <xf numFmtId="0" fontId="5" fillId="0" borderId="11" xfId="29" applyFont="1" applyBorder="1" applyAlignment="1">
      <alignment horizontal="center" vertical="center"/>
    </xf>
    <xf numFmtId="0" fontId="5" fillId="0" borderId="13" xfId="29" applyFont="1" applyBorder="1" applyAlignment="1">
      <alignment horizontal="center" vertical="center"/>
    </xf>
    <xf numFmtId="0" fontId="0" fillId="0" borderId="0" xfId="0" applyFont="1"/>
    <xf numFmtId="0" fontId="5" fillId="0" borderId="21" xfId="29" applyBorder="1" applyAlignment="1">
      <alignment horizontal="center" vertical="center"/>
    </xf>
    <xf numFmtId="0" fontId="5" fillId="0" borderId="22" xfId="29" applyBorder="1" applyAlignment="1">
      <alignment horizontal="center" vertical="center"/>
    </xf>
    <xf numFmtId="0" fontId="20" fillId="21" borderId="49" xfId="28" applyFont="1" applyFill="1" applyBorder="1" applyAlignment="1">
      <alignment horizontal="center" vertical="center"/>
    </xf>
    <xf numFmtId="0" fontId="20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2" fillId="0" borderId="10" xfId="0" applyNumberFormat="1" applyFont="1" applyBorder="1" applyAlignment="1">
      <alignment horizontal="center"/>
    </xf>
    <xf numFmtId="0" fontId="23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5" fillId="0" borderId="47" xfId="0" applyFont="1" applyBorder="1"/>
    <xf numFmtId="0" fontId="5" fillId="0" borderId="42" xfId="0" applyFont="1" applyBorder="1"/>
    <xf numFmtId="0" fontId="0" fillId="0" borderId="29" xfId="0" applyBorder="1"/>
    <xf numFmtId="0" fontId="0" fillId="0" borderId="27" xfId="0" applyBorder="1"/>
    <xf numFmtId="0" fontId="20" fillId="21" borderId="60" xfId="28" applyFont="1" applyFill="1" applyBorder="1" applyAlignment="1">
      <alignment horizontal="center" vertical="center" wrapText="1"/>
    </xf>
    <xf numFmtId="0" fontId="5" fillId="0" borderId="61" xfId="28" applyFont="1" applyBorder="1" applyAlignment="1" applyProtection="1">
      <alignment horizontal="center" vertical="center"/>
      <protection locked="0"/>
    </xf>
    <xf numFmtId="0" fontId="5" fillId="0" borderId="28" xfId="28" applyFont="1" applyBorder="1" applyAlignment="1" applyProtection="1">
      <alignment horizontal="center" vertical="center"/>
      <protection locked="0"/>
    </xf>
    <xf numFmtId="0" fontId="5" fillId="0" borderId="26" xfId="28" applyFont="1" applyBorder="1" applyAlignment="1" applyProtection="1">
      <alignment horizontal="center" vertical="center"/>
      <protection locked="0"/>
    </xf>
    <xf numFmtId="0" fontId="5" fillId="0" borderId="39" xfId="29" applyBorder="1" applyAlignment="1">
      <alignment horizontal="center" vertical="center"/>
    </xf>
    <xf numFmtId="0" fontId="5" fillId="0" borderId="40" xfId="29" applyBorder="1" applyAlignment="1">
      <alignment horizontal="center" vertical="center"/>
    </xf>
    <xf numFmtId="0" fontId="5" fillId="0" borderId="62" xfId="29" applyFont="1" applyBorder="1" applyAlignment="1">
      <alignment horizontal="center" vertical="center"/>
    </xf>
    <xf numFmtId="0" fontId="5" fillId="0" borderId="63" xfId="29" applyBorder="1" applyAlignment="1">
      <alignment horizontal="center" vertical="center"/>
    </xf>
    <xf numFmtId="0" fontId="5" fillId="0" borderId="64" xfId="29" applyBorder="1" applyAlignment="1">
      <alignment horizontal="center" vertical="center"/>
    </xf>
    <xf numFmtId="0" fontId="5" fillId="0" borderId="19" xfId="28" applyFont="1" applyBorder="1" applyAlignment="1">
      <alignment horizontal="center" vertical="center"/>
    </xf>
    <xf numFmtId="0" fontId="5" fillId="0" borderId="22" xfId="28" applyFont="1" applyBorder="1" applyAlignment="1">
      <alignment horizontal="center" vertical="center"/>
    </xf>
    <xf numFmtId="0" fontId="20" fillId="21" borderId="23" xfId="28" applyFont="1" applyFill="1" applyBorder="1" applyAlignment="1">
      <alignment horizontal="center" vertical="center" wrapText="1"/>
    </xf>
    <xf numFmtId="0" fontId="5" fillId="0" borderId="41" xfId="28" applyFont="1" applyBorder="1" applyAlignment="1">
      <alignment horizontal="center" vertical="center"/>
    </xf>
    <xf numFmtId="0" fontId="5" fillId="0" borderId="44" xfId="28" applyFont="1" applyBorder="1" applyAlignment="1">
      <alignment horizontal="center" vertical="center"/>
    </xf>
    <xf numFmtId="0" fontId="5" fillId="0" borderId="45" xfId="28" applyFont="1" applyBorder="1" applyAlignment="1">
      <alignment horizontal="center" vertical="center"/>
    </xf>
    <xf numFmtId="0" fontId="5" fillId="27" borderId="65" xfId="28" applyFont="1" applyFill="1" applyBorder="1" applyAlignment="1">
      <alignment horizontal="center" vertical="center"/>
    </xf>
    <xf numFmtId="0" fontId="5" fillId="27" borderId="65" xfId="28" applyFill="1" applyBorder="1" applyAlignment="1">
      <alignment horizontal="center" vertical="center"/>
    </xf>
    <xf numFmtId="0" fontId="5" fillId="27" borderId="17" xfId="28" applyFill="1" applyBorder="1" applyAlignment="1">
      <alignment horizontal="center" vertical="center"/>
    </xf>
    <xf numFmtId="0" fontId="5" fillId="0" borderId="20" xfId="29" applyFont="1" applyBorder="1" applyAlignment="1">
      <alignment horizontal="center" vertical="center"/>
    </xf>
    <xf numFmtId="0" fontId="5" fillId="0" borderId="66" xfId="28" applyFont="1" applyBorder="1" applyAlignment="1">
      <alignment horizontal="center" vertical="center"/>
    </xf>
    <xf numFmtId="0" fontId="5" fillId="0" borderId="67" xfId="28" applyFont="1" applyBorder="1" applyAlignment="1">
      <alignment horizontal="center" vertical="center"/>
    </xf>
    <xf numFmtId="0" fontId="5" fillId="0" borderId="63" xfId="28" applyFont="1" applyBorder="1" applyAlignment="1">
      <alignment horizontal="center" vertical="center"/>
    </xf>
    <xf numFmtId="0" fontId="5" fillId="27" borderId="68" xfId="28" applyFill="1" applyBorder="1" applyAlignment="1">
      <alignment horizontal="center" vertical="center"/>
    </xf>
    <xf numFmtId="0" fontId="5" fillId="0" borderId="69" xfId="28" applyFont="1" applyBorder="1" applyAlignment="1">
      <alignment horizontal="center" vertical="center"/>
    </xf>
    <xf numFmtId="0" fontId="5" fillId="0" borderId="64" xfId="28" applyFont="1" applyBorder="1" applyAlignment="1">
      <alignment horizontal="center" vertical="center"/>
    </xf>
    <xf numFmtId="0" fontId="5" fillId="20" borderId="70" xfId="28" applyFont="1" applyFill="1" applyBorder="1" applyAlignment="1" applyProtection="1">
      <alignment horizontal="center" vertical="center"/>
      <protection locked="0"/>
    </xf>
    <xf numFmtId="0" fontId="5" fillId="0" borderId="71" xfId="28" applyFont="1" applyBorder="1" applyAlignment="1" applyProtection="1">
      <alignment horizontal="center" vertical="center"/>
      <protection locked="0"/>
    </xf>
    <xf numFmtId="0" fontId="5" fillId="0" borderId="62" xfId="28" applyFont="1" applyBorder="1" applyAlignment="1" applyProtection="1">
      <alignment horizontal="center" vertical="center"/>
      <protection locked="0"/>
    </xf>
    <xf numFmtId="0" fontId="5" fillId="0" borderId="72" xfId="28" applyFont="1" applyBorder="1" applyAlignment="1">
      <alignment horizontal="center" vertical="center"/>
    </xf>
    <xf numFmtId="0" fontId="5" fillId="0" borderId="73" xfId="28" applyBorder="1" applyAlignment="1">
      <alignment horizontal="center" vertical="center"/>
    </xf>
    <xf numFmtId="0" fontId="5" fillId="0" borderId="34" xfId="28" applyFont="1" applyBorder="1" applyAlignment="1">
      <alignment horizontal="center" vertical="center"/>
    </xf>
    <xf numFmtId="0" fontId="5" fillId="24" borderId="49" xfId="28" applyFill="1" applyBorder="1" applyAlignment="1">
      <alignment horizontal="center" vertical="center"/>
    </xf>
    <xf numFmtId="0" fontId="5" fillId="0" borderId="0" xfId="28" applyNumberFormat="1" applyAlignment="1" applyProtection="1">
      <alignment horizontal="center" vertical="center"/>
    </xf>
    <xf numFmtId="3" fontId="5" fillId="0" borderId="13" xfId="28" applyNumberFormat="1" applyBorder="1" applyAlignment="1">
      <alignment horizontal="center" vertical="center"/>
    </xf>
    <xf numFmtId="3" fontId="5" fillId="0" borderId="20" xfId="28" applyNumberFormat="1" applyBorder="1" applyAlignment="1">
      <alignment horizontal="center" vertical="center"/>
    </xf>
    <xf numFmtId="3" fontId="5" fillId="0" borderId="73" xfId="28" applyNumberFormat="1" applyBorder="1" applyAlignment="1">
      <alignment horizontal="center" vertical="center"/>
    </xf>
    <xf numFmtId="166" fontId="5" fillId="0" borderId="13" xfId="28" applyNumberFormat="1" applyBorder="1" applyAlignment="1">
      <alignment horizontal="center" vertical="center"/>
    </xf>
    <xf numFmtId="166" fontId="5" fillId="0" borderId="73" xfId="28" applyNumberFormat="1" applyBorder="1" applyAlignment="1">
      <alignment horizontal="center" vertical="center"/>
    </xf>
    <xf numFmtId="166" fontId="5" fillId="0" borderId="20" xfId="28" applyNumberFormat="1" applyBorder="1" applyAlignment="1">
      <alignment horizontal="center" vertical="center"/>
    </xf>
    <xf numFmtId="3" fontId="5" fillId="27" borderId="12" xfId="28" applyNumberFormat="1" applyFill="1" applyBorder="1" applyAlignment="1">
      <alignment horizontal="center" vertical="center"/>
    </xf>
    <xf numFmtId="166" fontId="5" fillId="0" borderId="32" xfId="28" applyNumberFormat="1" applyBorder="1" applyAlignment="1">
      <alignment horizontal="center" vertical="center"/>
    </xf>
    <xf numFmtId="0" fontId="5" fillId="28" borderId="0" xfId="28" applyFill="1" applyBorder="1" applyAlignment="1">
      <alignment horizontal="center" vertical="center"/>
    </xf>
    <xf numFmtId="0" fontId="5" fillId="28" borderId="75" xfId="28" applyFont="1" applyFill="1" applyBorder="1" applyAlignment="1">
      <alignment horizontal="center" vertical="center"/>
    </xf>
    <xf numFmtId="0" fontId="5" fillId="28" borderId="75" xfId="28" applyFill="1" applyBorder="1" applyAlignment="1">
      <alignment horizontal="center" vertical="center"/>
    </xf>
    <xf numFmtId="0" fontId="5" fillId="28" borderId="76" xfId="28" applyFill="1" applyBorder="1" applyAlignment="1">
      <alignment horizontal="center" vertical="center"/>
    </xf>
    <xf numFmtId="0" fontId="5" fillId="28" borderId="77" xfId="28" applyFill="1" applyBorder="1" applyAlignment="1">
      <alignment horizontal="center" vertical="center"/>
    </xf>
    <xf numFmtId="0" fontId="20" fillId="28" borderId="78" xfId="28" applyFont="1" applyFill="1" applyBorder="1" applyAlignment="1">
      <alignment horizontal="center" vertical="center"/>
    </xf>
    <xf numFmtId="0" fontId="5" fillId="28" borderId="79" xfId="28" applyFont="1" applyFill="1" applyBorder="1" applyAlignment="1">
      <alignment horizontal="center" vertical="center"/>
    </xf>
    <xf numFmtId="0" fontId="5" fillId="28" borderId="79" xfId="28" applyFill="1" applyBorder="1" applyAlignment="1">
      <alignment horizontal="center" vertical="center"/>
    </xf>
    <xf numFmtId="166" fontId="5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20" fillId="29" borderId="0" xfId="28" applyFont="1" applyFill="1" applyBorder="1" applyAlignment="1">
      <alignment horizontal="center" vertical="center"/>
    </xf>
    <xf numFmtId="0" fontId="20" fillId="30" borderId="0" xfId="28" applyFont="1" applyFill="1" applyBorder="1" applyAlignment="1">
      <alignment horizontal="center" vertical="center"/>
    </xf>
    <xf numFmtId="164" fontId="5" fillId="28" borderId="0" xfId="28" applyNumberFormat="1" applyFill="1" applyBorder="1" applyAlignment="1">
      <alignment horizontal="center" vertical="center"/>
    </xf>
    <xf numFmtId="0" fontId="5" fillId="28" borderId="59" xfId="28" applyFill="1" applyBorder="1" applyAlignment="1">
      <alignment horizontal="center" vertical="center"/>
    </xf>
    <xf numFmtId="0" fontId="5" fillId="28" borderId="50" xfId="28" applyFill="1" applyBorder="1" applyAlignment="1">
      <alignment horizontal="center" vertical="center"/>
    </xf>
    <xf numFmtId="3" fontId="5" fillId="0" borderId="12" xfId="28" applyNumberFormat="1" applyBorder="1" applyAlignment="1" applyProtection="1">
      <alignment horizontal="center" vertical="center"/>
      <protection locked="0"/>
    </xf>
    <xf numFmtId="164" fontId="5" fillId="0" borderId="12" xfId="28" applyNumberFormat="1" applyBorder="1" applyAlignment="1" applyProtection="1">
      <alignment horizontal="center" vertical="center"/>
      <protection locked="0"/>
    </xf>
    <xf numFmtId="0" fontId="5" fillId="20" borderId="80" xfId="28" applyFont="1" applyFill="1" applyBorder="1" applyAlignment="1" applyProtection="1">
      <alignment horizontal="center" vertical="center"/>
      <protection locked="0"/>
    </xf>
    <xf numFmtId="0" fontId="5" fillId="0" borderId="81" xfId="28" applyFont="1" applyBorder="1" applyAlignment="1" applyProtection="1">
      <alignment horizontal="center" vertical="center"/>
      <protection locked="0"/>
    </xf>
    <xf numFmtId="0" fontId="5" fillId="0" borderId="20" xfId="28" applyFont="1" applyBorder="1" applyAlignment="1" applyProtection="1">
      <alignment horizontal="center" vertical="center"/>
      <protection locked="0"/>
    </xf>
    <xf numFmtId="0" fontId="5" fillId="0" borderId="59" xfId="28" applyBorder="1" applyAlignment="1">
      <alignment horizontal="center" vertical="center"/>
    </xf>
    <xf numFmtId="0" fontId="5" fillId="0" borderId="32" xfId="28" applyFont="1" applyBorder="1" applyAlignment="1" applyProtection="1">
      <alignment horizontal="center" vertical="center"/>
    </xf>
    <xf numFmtId="166" fontId="5" fillId="0" borderId="32" xfId="28" applyNumberFormat="1" applyFont="1" applyBorder="1" applyAlignment="1" applyProtection="1">
      <alignment horizontal="center" vertical="center"/>
    </xf>
    <xf numFmtId="0" fontId="5" fillId="0" borderId="13" xfId="28" applyFont="1" applyBorder="1" applyAlignment="1" applyProtection="1">
      <alignment horizontal="center" vertical="center"/>
    </xf>
    <xf numFmtId="166" fontId="5" fillId="0" borderId="13" xfId="28" applyNumberFormat="1" applyFont="1" applyBorder="1" applyAlignment="1" applyProtection="1">
      <alignment horizontal="center" vertical="center"/>
    </xf>
    <xf numFmtId="0" fontId="5" fillId="0" borderId="20" xfId="28" applyFont="1" applyBorder="1" applyAlignment="1" applyProtection="1">
      <alignment horizontal="center" vertical="center"/>
    </xf>
    <xf numFmtId="166" fontId="5" fillId="0" borderId="20" xfId="28" applyNumberFormat="1" applyFont="1" applyBorder="1" applyAlignment="1" applyProtection="1">
      <alignment horizontal="center" vertical="center"/>
    </xf>
    <xf numFmtId="0" fontId="5" fillId="0" borderId="82" xfId="28" applyFont="1" applyBorder="1" applyAlignment="1" applyProtection="1">
      <alignment horizontal="center" vertical="center"/>
    </xf>
    <xf numFmtId="0" fontId="5" fillId="0" borderId="83" xfId="28" applyFont="1" applyBorder="1" applyAlignment="1" applyProtection="1">
      <alignment horizontal="center" vertical="center"/>
    </xf>
    <xf numFmtId="0" fontId="5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5" fillId="0" borderId="18" xfId="28" applyNumberFormat="1" applyBorder="1" applyAlignment="1" applyProtection="1">
      <alignment horizontal="center" vertical="center"/>
    </xf>
    <xf numFmtId="14" fontId="5" fillId="0" borderId="37" xfId="28" applyNumberFormat="1" applyBorder="1" applyAlignment="1" applyProtection="1">
      <alignment horizontal="center" vertical="center"/>
    </xf>
    <xf numFmtId="0" fontId="5" fillId="0" borderId="44" xfId="28" applyBorder="1" applyAlignment="1" applyProtection="1">
      <alignment horizontal="center" vertical="center"/>
      <protection locked="0"/>
    </xf>
    <xf numFmtId="0" fontId="5" fillId="0" borderId="41" xfId="28" applyFont="1" applyBorder="1" applyAlignment="1" applyProtection="1">
      <alignment horizontal="center" vertical="center" wrapText="1"/>
    </xf>
    <xf numFmtId="0" fontId="5" fillId="0" borderId="61" xfId="28" applyFont="1" applyBorder="1" applyAlignment="1" applyProtection="1">
      <alignment horizontal="center" vertical="center" wrapText="1"/>
    </xf>
    <xf numFmtId="0" fontId="5" fillId="0" borderId="44" xfId="28" applyFont="1" applyBorder="1" applyAlignment="1" applyProtection="1">
      <alignment horizontal="center" vertical="center" wrapText="1"/>
    </xf>
    <xf numFmtId="0" fontId="5" fillId="0" borderId="28" xfId="28" applyFont="1" applyBorder="1" applyAlignment="1" applyProtection="1">
      <alignment horizontal="center" vertical="center" wrapText="1"/>
    </xf>
    <xf numFmtId="0" fontId="5" fillId="0" borderId="45" xfId="28" applyFont="1" applyBorder="1" applyAlignment="1" applyProtection="1">
      <alignment horizontal="center" vertical="center" wrapText="1"/>
    </xf>
    <xf numFmtId="0" fontId="5" fillId="0" borderId="81" xfId="28" applyFont="1" applyBorder="1" applyAlignment="1" applyProtection="1">
      <alignment horizontal="center" vertical="center" wrapText="1"/>
    </xf>
    <xf numFmtId="14" fontId="5" fillId="0" borderId="44" xfId="28" applyNumberFormat="1" applyBorder="1" applyAlignment="1" applyProtection="1">
      <alignment horizontal="center" vertical="center"/>
    </xf>
    <xf numFmtId="165" fontId="5" fillId="0" borderId="25" xfId="28" applyNumberFormat="1" applyFont="1" applyBorder="1" applyAlignment="1" applyProtection="1">
      <alignment horizontal="center" vertical="center"/>
      <protection locked="0"/>
    </xf>
    <xf numFmtId="0" fontId="5" fillId="0" borderId="25" xfId="28" applyFont="1" applyBorder="1" applyAlignment="1" applyProtection="1">
      <alignment horizontal="center" vertical="center"/>
      <protection locked="0"/>
    </xf>
    <xf numFmtId="0" fontId="5" fillId="0" borderId="70" xfId="28" applyFont="1" applyBorder="1" applyAlignment="1" applyProtection="1">
      <alignment horizontal="center" vertical="center"/>
      <protection locked="0"/>
    </xf>
    <xf numFmtId="0" fontId="5" fillId="0" borderId="85" xfId="28" applyFont="1" applyBorder="1" applyAlignment="1" applyProtection="1">
      <alignment horizontal="center" vertical="center"/>
      <protection locked="0"/>
    </xf>
    <xf numFmtId="0" fontId="5" fillId="0" borderId="29" xfId="28" applyFont="1" applyBorder="1" applyAlignment="1">
      <alignment horizontal="center" vertical="center"/>
    </xf>
    <xf numFmtId="0" fontId="5" fillId="0" borderId="86" xfId="28" applyFont="1" applyBorder="1" applyAlignment="1">
      <alignment horizontal="center" vertical="center"/>
    </xf>
    <xf numFmtId="0" fontId="5" fillId="0" borderId="87" xfId="28" applyFont="1" applyBorder="1" applyAlignment="1">
      <alignment horizontal="center" vertical="center"/>
    </xf>
    <xf numFmtId="0" fontId="5" fillId="0" borderId="63" xfId="28" applyBorder="1" applyAlignment="1">
      <alignment horizontal="center" vertical="center"/>
    </xf>
    <xf numFmtId="0" fontId="5" fillId="0" borderId="87" xfId="28" applyBorder="1" applyAlignment="1">
      <alignment horizontal="center" vertical="center"/>
    </xf>
    <xf numFmtId="0" fontId="5" fillId="0" borderId="88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9" xfId="0" applyFont="1" applyBorder="1" applyAlignment="1" applyProtection="1">
      <alignment horizontal="center" vertical="center"/>
      <protection locked="0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164" fontId="5" fillId="0" borderId="49" xfId="28" applyNumberFormat="1" applyBorder="1" applyAlignment="1">
      <alignment horizontal="center" vertical="center"/>
    </xf>
    <xf numFmtId="0" fontId="5" fillId="0" borderId="80" xfId="28" applyFont="1" applyBorder="1" applyAlignment="1" applyProtection="1">
      <alignment horizontal="center" vertical="center"/>
      <protection locked="0"/>
    </xf>
    <xf numFmtId="0" fontId="5" fillId="0" borderId="102" xfId="28" applyFont="1" applyBorder="1" applyAlignment="1" applyProtection="1">
      <alignment horizontal="center" vertical="center"/>
      <protection locked="0"/>
    </xf>
    <xf numFmtId="0" fontId="5" fillId="0" borderId="20" xfId="28" applyFont="1" applyBorder="1" applyAlignment="1">
      <alignment horizontal="center" vertical="center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0" xfId="0" quotePrefix="1"/>
    <xf numFmtId="0" fontId="0" fillId="0" borderId="110" xfId="0" quotePrefix="1" applyBorder="1"/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1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3" fillId="0" borderId="0" xfId="45"/>
    <xf numFmtId="0" fontId="3" fillId="0" borderId="0" xfId="46"/>
    <xf numFmtId="0" fontId="0" fillId="0" borderId="108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left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04" xfId="0" applyBorder="1" applyProtection="1">
      <protection locked="0"/>
    </xf>
    <xf numFmtId="0" fontId="0" fillId="0" borderId="118" xfId="0" applyBorder="1" applyAlignment="1">
      <alignment horizontal="center"/>
    </xf>
    <xf numFmtId="0" fontId="5" fillId="0" borderId="119" xfId="28" applyBorder="1" applyAlignment="1">
      <alignment horizontal="center" vertical="center"/>
    </xf>
    <xf numFmtId="9" fontId="4" fillId="0" borderId="120" xfId="41" applyBorder="1" applyAlignment="1">
      <alignment horizontal="center" vertical="center"/>
    </xf>
    <xf numFmtId="0" fontId="0" fillId="0" borderId="121" xfId="0" applyBorder="1" applyAlignment="1">
      <alignment horizontal="center"/>
    </xf>
    <xf numFmtId="0" fontId="5" fillId="0" borderId="122" xfId="28" applyBorder="1" applyAlignment="1">
      <alignment horizontal="center" vertical="center"/>
    </xf>
    <xf numFmtId="9" fontId="4" fillId="0" borderId="123" xfId="41" applyBorder="1" applyAlignment="1">
      <alignment horizontal="center" vertical="center"/>
    </xf>
    <xf numFmtId="0" fontId="5" fillId="0" borderId="123" xfId="28" applyBorder="1" applyAlignment="1">
      <alignment horizontal="center" vertical="center"/>
    </xf>
    <xf numFmtId="0" fontId="0" fillId="0" borderId="124" xfId="0" applyBorder="1" applyAlignment="1">
      <alignment horizontal="center"/>
    </xf>
    <xf numFmtId="0" fontId="5" fillId="0" borderId="125" xfId="28" applyBorder="1" applyAlignment="1">
      <alignment horizontal="center" vertical="center"/>
    </xf>
    <xf numFmtId="0" fontId="5" fillId="0" borderId="117" xfId="28" applyBorder="1" applyAlignment="1">
      <alignment horizontal="center" vertical="center"/>
    </xf>
    <xf numFmtId="0" fontId="20" fillId="21" borderId="32" xfId="28" applyFont="1" applyFill="1" applyBorder="1" applyAlignment="1" applyProtection="1">
      <alignment horizontal="center" vertical="center" wrapText="1"/>
    </xf>
    <xf numFmtId="0" fontId="5" fillId="0" borderId="0" xfId="28" applyAlignment="1" applyProtection="1">
      <alignment horizontal="center" vertic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36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46" xfId="0" applyBorder="1" applyAlignment="1">
      <alignment horizontal="left"/>
    </xf>
    <xf numFmtId="0" fontId="0" fillId="0" borderId="139" xfId="0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1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8" xfId="0" applyBorder="1" applyAlignment="1">
      <alignment horizontal="left"/>
    </xf>
    <xf numFmtId="0" fontId="26" fillId="0" borderId="129" xfId="0" applyFont="1" applyBorder="1" applyAlignment="1">
      <alignment horizontal="center"/>
    </xf>
    <xf numFmtId="0" fontId="26" fillId="0" borderId="130" xfId="0" applyFont="1" applyBorder="1" applyAlignment="1">
      <alignment horizontal="center"/>
    </xf>
    <xf numFmtId="0" fontId="26" fillId="0" borderId="131" xfId="0" applyFont="1" applyBorder="1" applyAlignment="1">
      <alignment horizontal="center"/>
    </xf>
    <xf numFmtId="0" fontId="26" fillId="0" borderId="134" xfId="0" applyFont="1" applyBorder="1" applyAlignment="1">
      <alignment horizontal="center"/>
    </xf>
    <xf numFmtId="0" fontId="26" fillId="0" borderId="135" xfId="0" applyFont="1" applyBorder="1" applyAlignment="1">
      <alignment horizontal="center"/>
    </xf>
    <xf numFmtId="0" fontId="26" fillId="0" borderId="132" xfId="0" applyFont="1" applyBorder="1" applyAlignment="1">
      <alignment horizontal="center"/>
    </xf>
    <xf numFmtId="0" fontId="5" fillId="0" borderId="149" xfId="28" applyBorder="1" applyAlignment="1">
      <alignment horizontal="center" vertical="center"/>
    </xf>
    <xf numFmtId="0" fontId="5" fillId="0" borderId="91" xfId="28" applyBorder="1" applyAlignment="1">
      <alignment horizontal="center" vertical="center"/>
    </xf>
    <xf numFmtId="0" fontId="5" fillId="0" borderId="147" xfId="28" applyNumberFormat="1" applyBorder="1" applyAlignment="1" applyProtection="1">
      <alignment horizontal="center" vertical="center"/>
    </xf>
    <xf numFmtId="0" fontId="5" fillId="0" borderId="150" xfId="28" applyBorder="1" applyAlignment="1">
      <alignment horizontal="center" vertical="center"/>
    </xf>
    <xf numFmtId="0" fontId="5" fillId="0" borderId="151" xfId="28" applyBorder="1" applyAlignment="1">
      <alignment horizontal="center" vertical="center"/>
    </xf>
    <xf numFmtId="0" fontId="5" fillId="0" borderId="152" xfId="28" applyNumberFormat="1" applyBorder="1" applyAlignment="1" applyProtection="1">
      <alignment horizontal="center" vertical="center"/>
    </xf>
    <xf numFmtId="0" fontId="5" fillId="0" borderId="153" xfId="28" applyBorder="1" applyAlignment="1">
      <alignment horizontal="center" vertical="center"/>
    </xf>
    <xf numFmtId="0" fontId="5" fillId="0" borderId="154" xfId="28" applyBorder="1" applyAlignment="1">
      <alignment horizontal="center" vertical="center"/>
    </xf>
    <xf numFmtId="0" fontId="5" fillId="0" borderId="155" xfId="28" applyNumberFormat="1" applyBorder="1" applyAlignment="1" applyProtection="1">
      <alignment horizontal="center" vertical="center"/>
    </xf>
    <xf numFmtId="0" fontId="5" fillId="0" borderId="157" xfId="28" applyBorder="1" applyAlignment="1">
      <alignment horizontal="center" vertical="center"/>
    </xf>
    <xf numFmtId="0" fontId="5" fillId="0" borderId="158" xfId="28" applyNumberFormat="1" applyBorder="1" applyAlignment="1" applyProtection="1">
      <alignment horizontal="center" vertical="center"/>
    </xf>
    <xf numFmtId="0" fontId="5" fillId="0" borderId="156" xfId="28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3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13" xfId="0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5" fillId="0" borderId="14" xfId="28" applyFont="1" applyBorder="1" applyAlignment="1" applyProtection="1">
      <alignment horizontal="center" vertical="center"/>
    </xf>
    <xf numFmtId="166" fontId="5" fillId="0" borderId="14" xfId="28" applyNumberFormat="1" applyFont="1" applyBorder="1" applyAlignment="1" applyProtection="1">
      <alignment horizontal="center" vertical="center"/>
    </xf>
    <xf numFmtId="0" fontId="5" fillId="0" borderId="73" xfId="28" applyFont="1" applyBorder="1" applyAlignment="1" applyProtection="1">
      <alignment horizontal="center" vertical="center"/>
    </xf>
    <xf numFmtId="166" fontId="5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5" fillId="0" borderId="34" xfId="28" applyNumberFormat="1" applyBorder="1" applyAlignment="1">
      <alignment horizontal="center" vertical="center"/>
    </xf>
    <xf numFmtId="166" fontId="5" fillId="0" borderId="35" xfId="28" applyNumberFormat="1" applyBorder="1" applyAlignment="1">
      <alignment horizontal="center" vertical="center"/>
    </xf>
    <xf numFmtId="166" fontId="5" fillId="0" borderId="80" xfId="28" applyNumberFormat="1" applyBorder="1" applyAlignment="1">
      <alignment horizontal="center" vertical="center"/>
    </xf>
    <xf numFmtId="0" fontId="5" fillId="0" borderId="0" xfId="28" applyFont="1" applyFill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26" fillId="0" borderId="133" xfId="0" applyFont="1" applyBorder="1" applyAlignment="1">
      <alignment horizontal="center"/>
    </xf>
    <xf numFmtId="0" fontId="26" fillId="0" borderId="119" xfId="0" applyFont="1" applyBorder="1" applyAlignment="1">
      <alignment horizontal="center"/>
    </xf>
    <xf numFmtId="0" fontId="20" fillId="0" borderId="0" xfId="28" applyFont="1" applyFill="1" applyBorder="1" applyAlignment="1">
      <alignment horizontal="center" vertical="center"/>
    </xf>
    <xf numFmtId="0" fontId="0" fillId="0" borderId="106" xfId="0" applyBorder="1" applyProtection="1">
      <protection locked="0"/>
    </xf>
    <xf numFmtId="0" fontId="0" fillId="0" borderId="16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1" xfId="0" quotePrefix="1" applyBorder="1" applyAlignment="1">
      <alignment horizontal="center"/>
    </xf>
    <xf numFmtId="0" fontId="0" fillId="0" borderId="163" xfId="0" applyBorder="1"/>
    <xf numFmtId="0" fontId="0" fillId="0" borderId="164" xfId="0" applyBorder="1"/>
    <xf numFmtId="0" fontId="0" fillId="0" borderId="162" xfId="0" applyBorder="1"/>
    <xf numFmtId="0" fontId="26" fillId="0" borderId="162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Protection="1">
      <protection locked="0"/>
    </xf>
    <xf numFmtId="0" fontId="0" fillId="0" borderId="166" xfId="0" applyBorder="1"/>
    <xf numFmtId="0" fontId="0" fillId="0" borderId="166" xfId="0" applyBorder="1" applyAlignment="1">
      <alignment horizontal="center"/>
    </xf>
    <xf numFmtId="0" fontId="0" fillId="0" borderId="47" xfId="0" applyBorder="1"/>
    <xf numFmtId="0" fontId="0" fillId="0" borderId="137" xfId="0" applyBorder="1"/>
    <xf numFmtId="0" fontId="0" fillId="0" borderId="146" xfId="0" applyBorder="1"/>
    <xf numFmtId="0" fontId="0" fillId="0" borderId="91" xfId="0" applyBorder="1"/>
    <xf numFmtId="0" fontId="0" fillId="0" borderId="168" xfId="0" applyBorder="1"/>
    <xf numFmtId="0" fontId="0" fillId="0" borderId="170" xfId="0" applyBorder="1"/>
    <xf numFmtId="0" fontId="0" fillId="0" borderId="171" xfId="0" applyBorder="1"/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26" fillId="0" borderId="167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2" xfId="0" applyBorder="1" applyAlignment="1">
      <alignment horizontal="center"/>
    </xf>
    <xf numFmtId="0" fontId="0" fillId="0" borderId="172" xfId="0" applyBorder="1"/>
    <xf numFmtId="0" fontId="0" fillId="0" borderId="172" xfId="0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26" fillId="0" borderId="137" xfId="0" applyFont="1" applyBorder="1" applyAlignment="1">
      <alignment horizontal="center"/>
    </xf>
    <xf numFmtId="0" fontId="20" fillId="21" borderId="65" xfId="28" applyFont="1" applyFill="1" applyBorder="1" applyAlignment="1">
      <alignment horizontal="center" vertical="center"/>
    </xf>
    <xf numFmtId="0" fontId="5" fillId="0" borderId="101" xfId="28" applyFont="1" applyBorder="1" applyAlignment="1" applyProtection="1">
      <alignment horizontal="center" vertical="center" wrapText="1"/>
      <protection locked="0"/>
    </xf>
    <xf numFmtId="0" fontId="5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5" fillId="0" borderId="177" xfId="0" applyNumberFormat="1" applyFont="1" applyBorder="1" applyAlignment="1" applyProtection="1">
      <alignment vertical="center"/>
      <protection locked="0"/>
    </xf>
    <xf numFmtId="3" fontId="5" fillId="0" borderId="178" xfId="28" applyNumberFormat="1" applyBorder="1" applyAlignment="1" applyProtection="1">
      <alignment horizontal="center" vertical="center"/>
      <protection locked="0"/>
    </xf>
    <xf numFmtId="0" fontId="5" fillId="28" borderId="0" xfId="28" applyFont="1" applyFill="1" applyBorder="1" applyAlignment="1">
      <alignment horizontal="center" vertical="center"/>
    </xf>
    <xf numFmtId="0" fontId="20" fillId="21" borderId="179" xfId="28" applyFont="1" applyFill="1" applyBorder="1" applyAlignment="1">
      <alignment horizontal="center" vertical="center"/>
    </xf>
    <xf numFmtId="0" fontId="20" fillId="21" borderId="180" xfId="28" applyFont="1" applyFill="1" applyBorder="1" applyAlignment="1">
      <alignment horizontal="center" vertical="center"/>
    </xf>
    <xf numFmtId="0" fontId="20" fillId="24" borderId="180" xfId="28" applyFont="1" applyFill="1" applyBorder="1" applyAlignment="1">
      <alignment horizontal="center" vertical="center"/>
    </xf>
    <xf numFmtId="0" fontId="20" fillId="24" borderId="181" xfId="28" applyFont="1" applyFill="1" applyBorder="1" applyAlignment="1">
      <alignment horizontal="center" vertical="center"/>
    </xf>
    <xf numFmtId="0" fontId="20" fillId="20" borderId="182" xfId="28" applyFont="1" applyFill="1" applyBorder="1" applyAlignment="1">
      <alignment horizontal="center" vertical="center"/>
    </xf>
    <xf numFmtId="0" fontId="20" fillId="20" borderId="183" xfId="28" applyFont="1" applyFill="1" applyBorder="1" applyAlignment="1">
      <alignment horizontal="center" vertical="center"/>
    </xf>
    <xf numFmtId="0" fontId="5" fillId="0" borderId="175" xfId="28" applyBorder="1" applyAlignment="1">
      <alignment horizontal="center" vertical="center"/>
    </xf>
    <xf numFmtId="0" fontId="5" fillId="0" borderId="175" xfId="28" applyFont="1" applyBorder="1" applyAlignment="1">
      <alignment horizontal="center" vertical="center"/>
    </xf>
    <xf numFmtId="0" fontId="5" fillId="0" borderId="178" xfId="28" applyFont="1" applyBorder="1" applyAlignment="1">
      <alignment horizontal="center" vertical="center"/>
    </xf>
    <xf numFmtId="0" fontId="20" fillId="20" borderId="184" xfId="28" applyFont="1" applyFill="1" applyBorder="1" applyAlignment="1">
      <alignment horizontal="center" vertical="center"/>
    </xf>
    <xf numFmtId="0" fontId="5" fillId="0" borderId="185" xfId="28" applyBorder="1" applyAlignment="1">
      <alignment horizontal="center" vertical="center"/>
    </xf>
    <xf numFmtId="0" fontId="5" fillId="0" borderId="175" xfId="28" applyBorder="1" applyAlignment="1">
      <alignment horizontal="center" vertical="center" wrapText="1"/>
    </xf>
    <xf numFmtId="0" fontId="5" fillId="0" borderId="177" xfId="28" applyBorder="1" applyAlignment="1">
      <alignment horizontal="center" vertical="center"/>
    </xf>
    <xf numFmtId="0" fontId="5" fillId="0" borderId="186" xfId="28" applyBorder="1" applyAlignment="1">
      <alignment horizontal="center" vertical="center"/>
    </xf>
    <xf numFmtId="0" fontId="5" fillId="0" borderId="187" xfId="28" applyBorder="1" applyAlignment="1">
      <alignment horizontal="center" vertical="center" wrapText="1"/>
    </xf>
    <xf numFmtId="0" fontId="5" fillId="0" borderId="188" xfId="28" applyBorder="1" applyAlignment="1">
      <alignment horizontal="center" vertical="center"/>
    </xf>
    <xf numFmtId="0" fontId="5" fillId="0" borderId="176" xfId="28" applyBorder="1" applyAlignment="1">
      <alignment horizontal="center" vertical="center"/>
    </xf>
    <xf numFmtId="0" fontId="20" fillId="20" borderId="189" xfId="28" applyFont="1" applyFill="1" applyBorder="1" applyAlignment="1">
      <alignment horizontal="center" vertical="center"/>
    </xf>
    <xf numFmtId="0" fontId="20" fillId="20" borderId="190" xfId="28" applyFont="1" applyFill="1" applyBorder="1" applyAlignment="1">
      <alignment horizontal="center" vertical="center"/>
    </xf>
    <xf numFmtId="0" fontId="5" fillId="0" borderId="191" xfId="28" applyBorder="1" applyAlignment="1">
      <alignment horizontal="center" vertical="center"/>
    </xf>
    <xf numFmtId="0" fontId="5" fillId="21" borderId="175" xfId="28" applyFill="1" applyBorder="1" applyAlignment="1">
      <alignment horizontal="center" vertical="center"/>
    </xf>
    <xf numFmtId="0" fontId="20" fillId="20" borderId="192" xfId="28" applyFont="1" applyFill="1" applyBorder="1" applyAlignment="1">
      <alignment horizontal="center" vertical="center"/>
    </xf>
    <xf numFmtId="0" fontId="5" fillId="21" borderId="187" xfId="28" applyFill="1" applyBorder="1" applyAlignment="1">
      <alignment horizontal="center" vertical="center"/>
    </xf>
    <xf numFmtId="0" fontId="5" fillId="0" borderId="187" xfId="28" applyBorder="1" applyAlignment="1">
      <alignment horizontal="center" vertical="center"/>
    </xf>
    <xf numFmtId="164" fontId="5" fillId="0" borderId="175" xfId="28" applyNumberFormat="1" applyBorder="1" applyAlignment="1">
      <alignment horizontal="center" vertical="center"/>
    </xf>
    <xf numFmtId="3" fontId="5" fillId="0" borderId="175" xfId="28" applyNumberFormat="1" applyBorder="1" applyAlignment="1">
      <alignment horizontal="center" vertical="center"/>
    </xf>
    <xf numFmtId="3" fontId="5" fillId="27" borderId="175" xfId="28" applyNumberFormat="1" applyFill="1" applyBorder="1" applyAlignment="1">
      <alignment horizontal="center" vertical="center"/>
    </xf>
    <xf numFmtId="0" fontId="20" fillId="20" borderId="193" xfId="28" applyFont="1" applyFill="1" applyBorder="1" applyAlignment="1">
      <alignment horizontal="center" vertical="center"/>
    </xf>
    <xf numFmtId="164" fontId="5" fillId="0" borderId="187" xfId="28" applyNumberFormat="1" applyBorder="1" applyAlignment="1">
      <alignment horizontal="center" vertical="center"/>
    </xf>
    <xf numFmtId="3" fontId="5" fillId="0" borderId="175" xfId="28" applyNumberFormat="1" applyBorder="1" applyAlignment="1" applyProtection="1">
      <alignment horizontal="center" vertical="center"/>
    </xf>
    <xf numFmtId="3" fontId="5" fillId="0" borderId="187" xfId="28" applyNumberFormat="1" applyBorder="1" applyAlignment="1" applyProtection="1">
      <alignment horizontal="center" vertical="center"/>
      <protection locked="0"/>
    </xf>
    <xf numFmtId="3" fontId="5" fillId="27" borderId="187" xfId="28" applyNumberFormat="1" applyFill="1" applyBorder="1" applyAlignment="1">
      <alignment horizontal="center" vertical="center"/>
    </xf>
    <xf numFmtId="3" fontId="5" fillId="31" borderId="162" xfId="28" applyNumberFormat="1" applyFill="1" applyBorder="1" applyAlignment="1">
      <alignment horizontal="center" vertical="center"/>
    </xf>
    <xf numFmtId="164" fontId="5" fillId="0" borderId="175" xfId="28" applyNumberFormat="1" applyBorder="1" applyAlignment="1" applyProtection="1">
      <alignment horizontal="center" vertical="center"/>
      <protection locked="0"/>
    </xf>
    <xf numFmtId="0" fontId="20" fillId="20" borderId="194" xfId="28" applyFont="1" applyFill="1" applyBorder="1" applyAlignment="1">
      <alignment horizontal="center" vertical="center"/>
    </xf>
    <xf numFmtId="164" fontId="5" fillId="0" borderId="195" xfId="28" applyNumberFormat="1" applyBorder="1" applyAlignment="1" applyProtection="1">
      <alignment horizontal="center" vertical="center"/>
      <protection locked="0"/>
    </xf>
    <xf numFmtId="0" fontId="20" fillId="21" borderId="196" xfId="28" applyFont="1" applyFill="1" applyBorder="1" applyAlignment="1">
      <alignment horizontal="center" vertical="center"/>
    </xf>
    <xf numFmtId="0" fontId="20" fillId="21" borderId="74" xfId="28" applyFont="1" applyFill="1" applyBorder="1" applyAlignment="1">
      <alignment horizontal="center" vertical="center"/>
    </xf>
    <xf numFmtId="0" fontId="20" fillId="21" borderId="198" xfId="28" applyFont="1" applyFill="1" applyBorder="1" applyAlignment="1">
      <alignment horizontal="center" vertical="center"/>
    </xf>
    <xf numFmtId="0" fontId="20" fillId="21" borderId="199" xfId="28" applyFont="1" applyFill="1" applyBorder="1" applyAlignment="1">
      <alignment horizontal="center" vertical="center"/>
    </xf>
    <xf numFmtId="0" fontId="20" fillId="21" borderId="200" xfId="28" applyFont="1" applyFill="1" applyBorder="1" applyAlignment="1">
      <alignment horizontal="center" vertical="center"/>
    </xf>
    <xf numFmtId="0" fontId="20" fillId="28" borderId="201" xfId="28" applyFont="1" applyFill="1" applyBorder="1" applyAlignment="1">
      <alignment horizontal="center" vertical="center"/>
    </xf>
    <xf numFmtId="0" fontId="5" fillId="28" borderId="201" xfId="28" applyFont="1" applyFill="1" applyBorder="1" applyAlignment="1">
      <alignment horizontal="center" vertical="center"/>
    </xf>
    <xf numFmtId="0" fontId="5" fillId="28" borderId="74" xfId="28" applyFont="1" applyFill="1" applyBorder="1" applyAlignment="1">
      <alignment horizontal="center" vertical="center"/>
    </xf>
    <xf numFmtId="0" fontId="20" fillId="20" borderId="202" xfId="28" applyFont="1" applyFill="1" applyBorder="1" applyAlignment="1">
      <alignment horizontal="center" vertical="center"/>
    </xf>
    <xf numFmtId="0" fontId="5" fillId="28" borderId="203" xfId="28" applyFill="1" applyBorder="1" applyAlignment="1">
      <alignment horizontal="center" vertical="center"/>
    </xf>
    <xf numFmtId="0" fontId="20" fillId="21" borderId="202" xfId="28" applyFont="1" applyFill="1" applyBorder="1" applyAlignment="1">
      <alignment horizontal="center" vertical="center"/>
    </xf>
    <xf numFmtId="0" fontId="20" fillId="20" borderId="204" xfId="28" applyFont="1" applyFill="1" applyBorder="1" applyAlignment="1">
      <alignment horizontal="center" vertical="center"/>
    </xf>
    <xf numFmtId="0" fontId="20" fillId="20" borderId="207" xfId="28" applyFont="1" applyFill="1" applyBorder="1" applyAlignment="1">
      <alignment horizontal="center" vertical="center"/>
    </xf>
    <xf numFmtId="0" fontId="5" fillId="28" borderId="208" xfId="28" applyFill="1" applyBorder="1" applyAlignment="1">
      <alignment horizontal="center" vertical="center"/>
    </xf>
    <xf numFmtId="0" fontId="20" fillId="21" borderId="209" xfId="28" applyFont="1" applyFill="1" applyBorder="1" applyAlignment="1">
      <alignment horizontal="center" vertical="center"/>
    </xf>
    <xf numFmtId="0" fontId="5" fillId="28" borderId="76" xfId="28" applyFont="1" applyFill="1" applyBorder="1" applyAlignment="1">
      <alignment horizontal="center" vertical="center"/>
    </xf>
    <xf numFmtId="0" fontId="5" fillId="28" borderId="77" xfId="28" applyFont="1" applyFill="1" applyBorder="1" applyAlignment="1">
      <alignment horizontal="center" vertical="center"/>
    </xf>
    <xf numFmtId="0" fontId="5" fillId="28" borderId="78" xfId="28" applyFill="1" applyBorder="1" applyAlignment="1">
      <alignment horizontal="center" vertical="center"/>
    </xf>
    <xf numFmtId="0" fontId="5" fillId="28" borderId="74" xfId="28" applyFill="1" applyBorder="1" applyAlignment="1">
      <alignment horizontal="center" vertical="center"/>
    </xf>
    <xf numFmtId="0" fontId="5" fillId="28" borderId="210" xfId="28" applyFill="1" applyBorder="1" applyAlignment="1">
      <alignment horizontal="center" vertical="center"/>
    </xf>
    <xf numFmtId="3" fontId="5" fillId="0" borderId="211" xfId="28" applyNumberFormat="1" applyBorder="1" applyAlignment="1" applyProtection="1">
      <alignment horizontal="center" vertical="center"/>
      <protection locked="0"/>
    </xf>
    <xf numFmtId="3" fontId="5" fillId="0" borderId="212" xfId="28" applyNumberForma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/>
    </xf>
    <xf numFmtId="0" fontId="0" fillId="0" borderId="144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59" xfId="0" applyBorder="1" applyProtection="1">
      <protection locked="0"/>
    </xf>
    <xf numFmtId="0" fontId="5" fillId="32" borderId="178" xfId="28" applyFont="1" applyFill="1" applyBorder="1" applyAlignment="1" applyProtection="1">
      <alignment horizontal="center" vertical="center"/>
      <protection locked="0"/>
    </xf>
    <xf numFmtId="0" fontId="5" fillId="32" borderId="36" xfId="28" applyFont="1" applyFill="1" applyBorder="1" applyAlignment="1" applyProtection="1">
      <alignment horizontal="center" vertical="center"/>
      <protection locked="0"/>
    </xf>
    <xf numFmtId="0" fontId="5" fillId="32" borderId="37" xfId="28" applyFont="1" applyFill="1" applyBorder="1" applyAlignment="1" applyProtection="1">
      <alignment horizontal="center" vertical="center"/>
      <protection locked="0"/>
    </xf>
    <xf numFmtId="0" fontId="5" fillId="32" borderId="214" xfId="28" applyFont="1" applyFill="1" applyBorder="1" applyAlignment="1" applyProtection="1">
      <alignment horizontal="center" vertical="center"/>
      <protection locked="0"/>
    </xf>
    <xf numFmtId="0" fontId="5" fillId="32" borderId="213" xfId="28" applyFont="1" applyFill="1" applyBorder="1" applyAlignment="1" applyProtection="1">
      <alignment horizontal="center" vertical="center"/>
      <protection locked="0"/>
    </xf>
    <xf numFmtId="3" fontId="5" fillId="0" borderId="215" xfId="28" applyNumberFormat="1" applyBorder="1" applyAlignment="1" applyProtection="1">
      <alignment horizontal="center" vertical="center"/>
      <protection locked="0"/>
    </xf>
    <xf numFmtId="3" fontId="5" fillId="0" borderId="216" xfId="28" applyNumberFormat="1" applyBorder="1" applyAlignment="1" applyProtection="1">
      <alignment horizontal="center" vertical="center"/>
      <protection locked="0"/>
    </xf>
    <xf numFmtId="3" fontId="5" fillId="0" borderId="217" xfId="28" applyNumberFormat="1" applyBorder="1" applyAlignment="1" applyProtection="1">
      <alignment horizontal="center" vertical="center"/>
      <protection locked="0"/>
    </xf>
    <xf numFmtId="0" fontId="20" fillId="20" borderId="212" xfId="28" applyFont="1" applyFill="1" applyBorder="1" applyAlignment="1">
      <alignment horizontal="center" vertical="center"/>
    </xf>
    <xf numFmtId="0" fontId="20" fillId="20" borderId="218" xfId="28" applyFont="1" applyFill="1" applyBorder="1" applyAlignment="1">
      <alignment horizontal="center" vertical="center"/>
    </xf>
    <xf numFmtId="3" fontId="5" fillId="0" borderId="211" xfId="28" applyNumberFormat="1" applyFont="1" applyBorder="1" applyAlignment="1" applyProtection="1">
      <alignment horizontal="center" vertical="center"/>
      <protection locked="0"/>
    </xf>
    <xf numFmtId="0" fontId="5" fillId="0" borderId="219" xfId="28" applyFont="1" applyBorder="1" applyAlignment="1" applyProtection="1">
      <alignment horizontal="center" vertical="center"/>
      <protection locked="0"/>
    </xf>
    <xf numFmtId="0" fontId="5" fillId="0" borderId="191" xfId="28" applyFont="1" applyBorder="1" applyAlignment="1" applyProtection="1">
      <alignment horizontal="center" vertical="center"/>
      <protection locked="0"/>
    </xf>
    <xf numFmtId="0" fontId="5" fillId="0" borderId="216" xfId="28" applyFont="1" applyBorder="1" applyAlignment="1" applyProtection="1">
      <alignment horizontal="center" vertical="center"/>
      <protection locked="0"/>
    </xf>
    <xf numFmtId="0" fontId="5" fillId="0" borderId="220" xfId="28" applyFont="1" applyBorder="1" applyAlignment="1" applyProtection="1">
      <alignment horizontal="center" vertical="center"/>
      <protection locked="0"/>
    </xf>
    <xf numFmtId="0" fontId="5" fillId="0" borderId="217" xfId="28" applyFont="1" applyBorder="1" applyAlignment="1" applyProtection="1">
      <alignment horizontal="center" vertical="center"/>
      <protection locked="0"/>
    </xf>
    <xf numFmtId="0" fontId="20" fillId="21" borderId="221" xfId="28" applyNumberFormat="1" applyFont="1" applyFill="1" applyBorder="1" applyAlignment="1" applyProtection="1">
      <alignment horizontal="center" vertical="center"/>
    </xf>
    <xf numFmtId="0" fontId="5" fillId="0" borderId="196" xfId="28" applyBorder="1" applyAlignment="1" applyProtection="1">
      <alignment horizontal="center" vertical="center"/>
      <protection locked="0"/>
    </xf>
    <xf numFmtId="0" fontId="5" fillId="0" borderId="216" xfId="28" applyBorder="1" applyAlignment="1" applyProtection="1">
      <alignment horizontal="center" vertical="center"/>
      <protection locked="0"/>
    </xf>
    <xf numFmtId="0" fontId="5" fillId="0" borderId="222" xfId="28" applyBorder="1" applyAlignment="1" applyProtection="1">
      <alignment horizontal="center" vertical="center"/>
      <protection locked="0"/>
    </xf>
    <xf numFmtId="0" fontId="5" fillId="0" borderId="223" xfId="28" applyBorder="1" applyAlignment="1" applyProtection="1">
      <alignment horizontal="center" vertical="center"/>
      <protection locked="0"/>
    </xf>
    <xf numFmtId="0" fontId="5" fillId="0" borderId="220" xfId="28" applyBorder="1" applyAlignment="1" applyProtection="1">
      <alignment horizontal="center" vertical="center"/>
      <protection locked="0"/>
    </xf>
    <xf numFmtId="0" fontId="5" fillId="0" borderId="217" xfId="28" applyBorder="1" applyAlignment="1" applyProtection="1">
      <alignment horizontal="center" vertical="center"/>
      <protection locked="0"/>
    </xf>
    <xf numFmtId="0" fontId="20" fillId="21" borderId="224" xfId="28" applyFont="1" applyFill="1" applyBorder="1" applyAlignment="1">
      <alignment horizontal="center" vertical="center" wrapText="1"/>
    </xf>
    <xf numFmtId="0" fontId="20" fillId="21" borderId="225" xfId="28" applyFont="1" applyFill="1" applyBorder="1" applyAlignment="1">
      <alignment horizontal="center" vertical="center" wrapText="1"/>
    </xf>
    <xf numFmtId="0" fontId="5" fillId="0" borderId="222" xfId="28" applyFont="1" applyBorder="1" applyAlignment="1" applyProtection="1">
      <alignment horizontal="center" vertical="center"/>
      <protection locked="0"/>
    </xf>
    <xf numFmtId="0" fontId="5" fillId="0" borderId="0" xfId="28" applyFont="1" applyBorder="1" applyAlignment="1" applyProtection="1">
      <alignment horizontal="center" vertical="center"/>
      <protection locked="0"/>
    </xf>
    <xf numFmtId="0" fontId="20" fillId="21" borderId="226" xfId="28" applyFont="1" applyFill="1" applyBorder="1" applyAlignment="1">
      <alignment horizontal="center" vertical="center" wrapText="1"/>
    </xf>
    <xf numFmtId="0" fontId="5" fillId="0" borderId="227" xfId="28" applyFont="1" applyBorder="1" applyAlignment="1" applyProtection="1">
      <alignment horizontal="center" vertical="center"/>
      <protection locked="0"/>
    </xf>
    <xf numFmtId="0" fontId="5" fillId="0" borderId="229" xfId="28" applyFont="1" applyBorder="1" applyAlignment="1">
      <alignment horizontal="center" vertical="center"/>
    </xf>
    <xf numFmtId="0" fontId="5" fillId="0" borderId="163" xfId="28" applyFont="1" applyBorder="1" applyAlignment="1" applyProtection="1">
      <alignment horizontal="center" vertical="center"/>
      <protection locked="0"/>
    </xf>
    <xf numFmtId="0" fontId="5" fillId="0" borderId="230" xfId="28" applyFont="1" applyBorder="1" applyAlignment="1" applyProtection="1">
      <alignment horizontal="center" vertical="center"/>
      <protection locked="0"/>
    </xf>
    <xf numFmtId="0" fontId="5" fillId="0" borderId="185" xfId="28" applyFont="1" applyBorder="1" applyAlignment="1">
      <alignment horizontal="center" vertical="center"/>
    </xf>
    <xf numFmtId="3" fontId="5" fillId="0" borderId="185" xfId="28" applyNumberFormat="1" applyBorder="1" applyAlignment="1">
      <alignment horizontal="center" vertical="center"/>
    </xf>
    <xf numFmtId="166" fontId="5" fillId="0" borderId="185" xfId="28" applyNumberFormat="1" applyBorder="1" applyAlignment="1">
      <alignment horizontal="center" vertical="center"/>
    </xf>
    <xf numFmtId="0" fontId="5" fillId="0" borderId="73" xfId="28" applyFont="1" applyBorder="1" applyAlignment="1">
      <alignment horizontal="center" vertical="center"/>
    </xf>
    <xf numFmtId="0" fontId="5" fillId="0" borderId="231" xfId="28" applyBorder="1" applyAlignment="1" applyProtection="1">
      <alignment horizontal="center" vertical="center"/>
      <protection locked="0"/>
    </xf>
    <xf numFmtId="0" fontId="5" fillId="0" borderId="232" xfId="28" applyFont="1" applyBorder="1" applyAlignment="1" applyProtection="1">
      <alignment horizontal="center" vertical="center"/>
      <protection locked="0"/>
    </xf>
    <xf numFmtId="0" fontId="5" fillId="0" borderId="231" xfId="28" applyFont="1" applyBorder="1" applyAlignment="1" applyProtection="1">
      <alignment horizontal="center" vertical="center"/>
      <protection locked="0"/>
    </xf>
    <xf numFmtId="0" fontId="5" fillId="0" borderId="228" xfId="28" applyFont="1" applyBorder="1" applyAlignment="1" applyProtection="1">
      <alignment horizontal="center" vertical="center"/>
      <protection locked="0"/>
    </xf>
    <xf numFmtId="10" fontId="0" fillId="0" borderId="0" xfId="0" applyNumberFormat="1"/>
    <xf numFmtId="3" fontId="0" fillId="0" borderId="0" xfId="0" applyNumberFormat="1"/>
    <xf numFmtId="0" fontId="20" fillId="21" borderId="233" xfId="28" applyFont="1" applyFill="1" applyBorder="1" applyAlignment="1">
      <alignment horizontal="center" vertical="center"/>
    </xf>
    <xf numFmtId="0" fontId="20" fillId="21" borderId="17" xfId="28" applyFont="1" applyFill="1" applyBorder="1" applyAlignment="1">
      <alignment horizontal="center" vertical="center"/>
    </xf>
    <xf numFmtId="49" fontId="25" fillId="0" borderId="177" xfId="0" applyNumberFormat="1" applyFont="1" applyBorder="1" applyAlignment="1" applyProtection="1">
      <alignment vertical="center"/>
      <protection locked="0"/>
    </xf>
    <xf numFmtId="49" fontId="25" fillId="0" borderId="90" xfId="0" applyNumberFormat="1" applyFont="1" applyBorder="1" applyAlignment="1" applyProtection="1">
      <alignment vertical="center"/>
      <protection locked="0"/>
    </xf>
    <xf numFmtId="49" fontId="25" fillId="0" borderId="87" xfId="0" applyNumberFormat="1" applyFont="1" applyBorder="1" applyAlignment="1" applyProtection="1">
      <alignment vertical="center"/>
      <protection locked="0"/>
    </xf>
    <xf numFmtId="0" fontId="27" fillId="0" borderId="0" xfId="28" applyFont="1" applyBorder="1" applyAlignment="1" applyProtection="1">
      <alignment horizontal="center" vertical="center" wrapText="1"/>
      <protection locked="0"/>
    </xf>
    <xf numFmtId="0" fontId="0" fillId="0" borderId="108" xfId="0" applyBorder="1" applyAlignment="1">
      <alignment horizontal="center"/>
    </xf>
    <xf numFmtId="0" fontId="5" fillId="0" borderId="44" xfId="28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08" xfId="0" applyBorder="1" applyAlignment="1">
      <alignment horizontal="center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08" xfId="0" applyBorder="1" applyAlignment="1">
      <alignment horizontal="left"/>
    </xf>
    <xf numFmtId="0" fontId="0" fillId="0" borderId="108" xfId="0" applyBorder="1" applyAlignment="1"/>
    <xf numFmtId="0" fontId="0" fillId="0" borderId="0" xfId="0"/>
    <xf numFmtId="0" fontId="0" fillId="0" borderId="108" xfId="0" applyBorder="1" applyAlignment="1">
      <alignment horizontal="center"/>
    </xf>
    <xf numFmtId="4" fontId="0" fillId="0" borderId="0" xfId="0" applyNumberFormat="1"/>
    <xf numFmtId="0" fontId="0" fillId="0" borderId="108" xfId="0" applyBorder="1" applyAlignment="1">
      <alignment horizontal="left"/>
    </xf>
    <xf numFmtId="49" fontId="25" fillId="0" borderId="252" xfId="0" applyNumberFormat="1" applyFont="1" applyBorder="1" applyAlignment="1" applyProtection="1">
      <alignment vertical="center"/>
      <protection locked="0"/>
    </xf>
    <xf numFmtId="0" fontId="20" fillId="21" borderId="197" xfId="28" applyFont="1" applyFill="1" applyBorder="1" applyAlignment="1">
      <alignment horizontal="center" vertical="center"/>
    </xf>
    <xf numFmtId="49" fontId="25" fillId="0" borderId="252" xfId="0" applyNumberFormat="1" applyFont="1" applyBorder="1" applyAlignment="1" applyProtection="1">
      <alignment horizontal="center" vertical="center"/>
      <protection locked="0"/>
    </xf>
    <xf numFmtId="0" fontId="20" fillId="21" borderId="205" xfId="28" applyFont="1" applyFill="1" applyBorder="1" applyAlignment="1">
      <alignment horizontal="center" vertical="center"/>
    </xf>
    <xf numFmtId="0" fontId="20" fillId="21" borderId="206" xfId="28" applyFont="1" applyFill="1" applyBorder="1" applyAlignment="1">
      <alignment horizontal="center" vertical="center"/>
    </xf>
    <xf numFmtId="0" fontId="20" fillId="21" borderId="197" xfId="28" applyFont="1" applyFill="1" applyBorder="1" applyAlignment="1">
      <alignment horizontal="center" vertical="center"/>
    </xf>
    <xf numFmtId="0" fontId="0" fillId="0" borderId="114" xfId="0" applyBorder="1" applyAlignment="1">
      <alignment horizontal="left"/>
    </xf>
    <xf numFmtId="0" fontId="0" fillId="0" borderId="115" xfId="0" applyBorder="1" applyAlignment="1">
      <alignment horizontal="left"/>
    </xf>
    <xf numFmtId="0" fontId="26" fillId="0" borderId="0" xfId="0" applyFont="1" applyAlignment="1">
      <alignment horizontal="center"/>
    </xf>
    <xf numFmtId="0" fontId="20" fillId="21" borderId="92" xfId="28" applyFont="1" applyFill="1" applyBorder="1" applyAlignment="1">
      <alignment horizontal="center" vertical="center" wrapText="1"/>
    </xf>
    <xf numFmtId="0" fontId="20" fillId="21" borderId="93" xfId="28" applyFont="1" applyFill="1" applyBorder="1" applyAlignment="1">
      <alignment horizontal="center" vertical="center" wrapText="1"/>
    </xf>
    <xf numFmtId="0" fontId="20" fillId="21" borderId="94" xfId="28" applyFont="1" applyFill="1" applyBorder="1" applyAlignment="1">
      <alignment horizontal="center" vertical="center" wrapText="1"/>
    </xf>
    <xf numFmtId="0" fontId="20" fillId="21" borderId="95" xfId="28" applyFont="1" applyFill="1" applyBorder="1" applyAlignment="1">
      <alignment horizontal="center" vertical="center" wrapText="1"/>
    </xf>
    <xf numFmtId="0" fontId="20" fillId="21" borderId="96" xfId="28" applyFont="1" applyFill="1" applyBorder="1" applyAlignment="1">
      <alignment horizontal="center" vertical="center" wrapText="1"/>
    </xf>
    <xf numFmtId="0" fontId="20" fillId="21" borderId="97" xfId="28" applyFont="1" applyFill="1" applyBorder="1" applyAlignment="1">
      <alignment horizontal="center" vertical="center" wrapText="1"/>
    </xf>
    <xf numFmtId="0" fontId="20" fillId="21" borderId="98" xfId="28" applyFont="1" applyFill="1" applyBorder="1" applyAlignment="1">
      <alignment horizontal="center" vertical="center" wrapText="1"/>
    </xf>
    <xf numFmtId="0" fontId="20" fillId="21" borderId="99" xfId="28" applyFont="1" applyFill="1" applyBorder="1" applyAlignment="1">
      <alignment horizontal="center" vertical="center" wrapText="1"/>
    </xf>
    <xf numFmtId="0" fontId="20" fillId="21" borderId="100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6" fillId="27" borderId="114" xfId="0" applyFont="1" applyFill="1" applyBorder="1" applyAlignment="1" applyProtection="1">
      <alignment horizontal="center"/>
    </xf>
    <xf numFmtId="0" fontId="26" fillId="27" borderId="115" xfId="0" applyFont="1" applyFill="1" applyBorder="1" applyAlignment="1" applyProtection="1">
      <alignment horizontal="center"/>
    </xf>
    <xf numFmtId="0" fontId="26" fillId="27" borderId="126" xfId="0" applyFont="1" applyFill="1" applyBorder="1" applyAlignment="1" applyProtection="1">
      <alignment horizontal="center"/>
    </xf>
    <xf numFmtId="0" fontId="26" fillId="27" borderId="127" xfId="0" applyFont="1" applyFill="1" applyBorder="1" applyAlignment="1" applyProtection="1">
      <alignment horizontal="center"/>
    </xf>
    <xf numFmtId="0" fontId="26" fillId="27" borderId="128" xfId="0" applyFont="1" applyFill="1" applyBorder="1" applyAlignment="1" applyProtection="1">
      <alignment horizontal="center"/>
    </xf>
  </cellXfs>
  <cellStyles count="63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10" xfId="83"/>
    <cellStyle name="Calculation 11" xfId="76"/>
    <cellStyle name="Calculation 12" xfId="84"/>
    <cellStyle name="Calculation 13" xfId="75"/>
    <cellStyle name="Calculation 14" xfId="85"/>
    <cellStyle name="Calculation 15" xfId="74"/>
    <cellStyle name="Calculation 16" xfId="86"/>
    <cellStyle name="Calculation 17" xfId="73"/>
    <cellStyle name="Calculation 18" xfId="87"/>
    <cellStyle name="Calculation 19" xfId="130"/>
    <cellStyle name="Calculation 2" xfId="53"/>
    <cellStyle name="Calculation 2 10" xfId="305"/>
    <cellStyle name="Calculation 2 11" xfId="330"/>
    <cellStyle name="Calculation 2 12" xfId="354"/>
    <cellStyle name="Calculation 2 13" xfId="378"/>
    <cellStyle name="Calculation 2 14" xfId="401"/>
    <cellStyle name="Calculation 2 15" xfId="424"/>
    <cellStyle name="Calculation 2 16" xfId="448"/>
    <cellStyle name="Calculation 2 17" xfId="470"/>
    <cellStyle name="Calculation 2 18" xfId="494"/>
    <cellStyle name="Calculation 2 19" xfId="520"/>
    <cellStyle name="Calculation 2 2" xfId="107"/>
    <cellStyle name="Calculation 2 20" xfId="545"/>
    <cellStyle name="Calculation 2 21" xfId="569"/>
    <cellStyle name="Calculation 2 22" xfId="593"/>
    <cellStyle name="Calculation 2 23" xfId="617"/>
    <cellStyle name="Calculation 2 3" xfId="131"/>
    <cellStyle name="Calculation 2 4" xfId="156"/>
    <cellStyle name="Calculation 2 5" xfId="181"/>
    <cellStyle name="Calculation 2 6" xfId="207"/>
    <cellStyle name="Calculation 2 7" xfId="232"/>
    <cellStyle name="Calculation 2 8" xfId="256"/>
    <cellStyle name="Calculation 2 9" xfId="281"/>
    <cellStyle name="Calculation 20" xfId="88"/>
    <cellStyle name="Calculation 21" xfId="231"/>
    <cellStyle name="Calculation 22" xfId="106"/>
    <cellStyle name="Calculation 23" xfId="280"/>
    <cellStyle name="Calculation 24" xfId="206"/>
    <cellStyle name="Calculation 25" xfId="329"/>
    <cellStyle name="Calculation 3" xfId="54"/>
    <cellStyle name="Calculation 3 10" xfId="306"/>
    <cellStyle name="Calculation 3 11" xfId="331"/>
    <cellStyle name="Calculation 3 12" xfId="355"/>
    <cellStyle name="Calculation 3 13" xfId="379"/>
    <cellStyle name="Calculation 3 14" xfId="402"/>
    <cellStyle name="Calculation 3 15" xfId="425"/>
    <cellStyle name="Calculation 3 16" xfId="449"/>
    <cellStyle name="Calculation 3 17" xfId="471"/>
    <cellStyle name="Calculation 3 18" xfId="495"/>
    <cellStyle name="Calculation 3 19" xfId="521"/>
    <cellStyle name="Calculation 3 2" xfId="108"/>
    <cellStyle name="Calculation 3 20" xfId="546"/>
    <cellStyle name="Calculation 3 21" xfId="570"/>
    <cellStyle name="Calculation 3 22" xfId="594"/>
    <cellStyle name="Calculation 3 23" xfId="618"/>
    <cellStyle name="Calculation 3 3" xfId="132"/>
    <cellStyle name="Calculation 3 4" xfId="157"/>
    <cellStyle name="Calculation 3 5" xfId="182"/>
    <cellStyle name="Calculation 3 6" xfId="208"/>
    <cellStyle name="Calculation 3 7" xfId="233"/>
    <cellStyle name="Calculation 3 8" xfId="257"/>
    <cellStyle name="Calculation 3 9" xfId="282"/>
    <cellStyle name="Calculation 4" xfId="81"/>
    <cellStyle name="Calculation 5" xfId="79"/>
    <cellStyle name="Calculation 6" xfId="82"/>
    <cellStyle name="Calculation 7" xfId="77"/>
    <cellStyle name="Calculation 8" xfId="80"/>
    <cellStyle name="Calculation 9" xfId="78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3 10" xfId="201"/>
    <cellStyle name="Heading 3 11" xfId="226"/>
    <cellStyle name="Heading 3 12" xfId="251"/>
    <cellStyle name="Heading 3 13" xfId="275"/>
    <cellStyle name="Heading 3 14" xfId="300"/>
    <cellStyle name="Heading 3 15" xfId="324"/>
    <cellStyle name="Heading 3 16" xfId="349"/>
    <cellStyle name="Heading 3 17" xfId="373"/>
    <cellStyle name="Heading 3 18" xfId="396"/>
    <cellStyle name="Heading 3 19" xfId="419"/>
    <cellStyle name="Heading 3 2" xfId="52"/>
    <cellStyle name="Heading 3 2 2" xfId="155"/>
    <cellStyle name="Heading 3 2 3" xfId="493"/>
    <cellStyle name="Heading 3 2 4" xfId="519"/>
    <cellStyle name="Heading 3 2 5" xfId="544"/>
    <cellStyle name="Heading 3 2 6" xfId="568"/>
    <cellStyle name="Heading 3 2 7" xfId="592"/>
    <cellStyle name="Heading 3 2 8" xfId="616"/>
    <cellStyle name="Heading 3 20" xfId="443"/>
    <cellStyle name="Heading 3 21" xfId="346"/>
    <cellStyle name="Heading 3 22" xfId="370"/>
    <cellStyle name="Heading 3 23" xfId="461"/>
    <cellStyle name="Heading 3 24" xfId="483"/>
    <cellStyle name="Heading 3 25" xfId="509"/>
    <cellStyle name="Heading 3 3" xfId="47"/>
    <cellStyle name="Heading 3 3 2" xfId="150"/>
    <cellStyle name="Heading 3 3 3" xfId="488"/>
    <cellStyle name="Heading 3 3 4" xfId="514"/>
    <cellStyle name="Heading 3 3 5" xfId="539"/>
    <cellStyle name="Heading 3 3 6" xfId="563"/>
    <cellStyle name="Heading 3 3 7" xfId="587"/>
    <cellStyle name="Heading 3 3 8" xfId="611"/>
    <cellStyle name="Heading 3 4" xfId="89"/>
    <cellStyle name="Heading 3 5" xfId="72"/>
    <cellStyle name="Heading 3 6" xfId="101"/>
    <cellStyle name="Heading 3 7" xfId="70"/>
    <cellStyle name="Heading 3 8" xfId="90"/>
    <cellStyle name="Heading 3 9" xfId="180"/>
    <cellStyle name="Heading 4" xfId="35" builtinId="19" customBuiltin="1"/>
    <cellStyle name="Input" xfId="36" builtinId="20" customBuiltin="1"/>
    <cellStyle name="Input 10" xfId="123"/>
    <cellStyle name="Input 11" xfId="120"/>
    <cellStyle name="Input 12" xfId="144"/>
    <cellStyle name="Input 13" xfId="121"/>
    <cellStyle name="Input 14" xfId="172"/>
    <cellStyle name="Input 15" xfId="198"/>
    <cellStyle name="Input 16" xfId="223"/>
    <cellStyle name="Input 17" xfId="248"/>
    <cellStyle name="Input 18" xfId="272"/>
    <cellStyle name="Input 19" xfId="297"/>
    <cellStyle name="Input 2" xfId="51"/>
    <cellStyle name="Input 2 10" xfId="304"/>
    <cellStyle name="Input 2 11" xfId="328"/>
    <cellStyle name="Input 2 12" xfId="353"/>
    <cellStyle name="Input 2 13" xfId="377"/>
    <cellStyle name="Input 2 14" xfId="400"/>
    <cellStyle name="Input 2 15" xfId="423"/>
    <cellStyle name="Input 2 16" xfId="447"/>
    <cellStyle name="Input 2 17" xfId="469"/>
    <cellStyle name="Input 2 18" xfId="492"/>
    <cellStyle name="Input 2 19" xfId="518"/>
    <cellStyle name="Input 2 2" xfId="105"/>
    <cellStyle name="Input 2 20" xfId="543"/>
    <cellStyle name="Input 2 21" xfId="567"/>
    <cellStyle name="Input 2 22" xfId="591"/>
    <cellStyle name="Input 2 23" xfId="615"/>
    <cellStyle name="Input 2 3" xfId="129"/>
    <cellStyle name="Input 2 4" xfId="154"/>
    <cellStyle name="Input 2 5" xfId="179"/>
    <cellStyle name="Input 2 6" xfId="205"/>
    <cellStyle name="Input 2 7" xfId="230"/>
    <cellStyle name="Input 2 8" xfId="255"/>
    <cellStyle name="Input 2 9" xfId="279"/>
    <cellStyle name="Input 20" xfId="321"/>
    <cellStyle name="Input 21" xfId="440"/>
    <cellStyle name="Input 22" xfId="463"/>
    <cellStyle name="Input 23" xfId="485"/>
    <cellStyle name="Input 24" xfId="511"/>
    <cellStyle name="Input 25" xfId="536"/>
    <cellStyle name="Input 3" xfId="56"/>
    <cellStyle name="Input 3 10" xfId="308"/>
    <cellStyle name="Input 3 11" xfId="333"/>
    <cellStyle name="Input 3 12" xfId="357"/>
    <cellStyle name="Input 3 13" xfId="381"/>
    <cellStyle name="Input 3 14" xfId="404"/>
    <cellStyle name="Input 3 15" xfId="427"/>
    <cellStyle name="Input 3 16" xfId="451"/>
    <cellStyle name="Input 3 17" xfId="473"/>
    <cellStyle name="Input 3 18" xfId="497"/>
    <cellStyle name="Input 3 19" xfId="523"/>
    <cellStyle name="Input 3 2" xfId="110"/>
    <cellStyle name="Input 3 20" xfId="548"/>
    <cellStyle name="Input 3 21" xfId="572"/>
    <cellStyle name="Input 3 22" xfId="596"/>
    <cellStyle name="Input 3 23" xfId="620"/>
    <cellStyle name="Input 3 3" xfId="134"/>
    <cellStyle name="Input 3 4" xfId="159"/>
    <cellStyle name="Input 3 5" xfId="184"/>
    <cellStyle name="Input 3 6" xfId="210"/>
    <cellStyle name="Input 3 7" xfId="235"/>
    <cellStyle name="Input 3 8" xfId="259"/>
    <cellStyle name="Input 3 9" xfId="284"/>
    <cellStyle name="Input 4" xfId="91"/>
    <cellStyle name="Input 5" xfId="71"/>
    <cellStyle name="Input 6" xfId="92"/>
    <cellStyle name="Input 7" xfId="98"/>
    <cellStyle name="Input 8" xfId="66"/>
    <cellStyle name="Input 9" xfId="69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2 10" xfId="224"/>
    <cellStyle name="Normal 2 11" xfId="249"/>
    <cellStyle name="Normal 2 12" xfId="273"/>
    <cellStyle name="Normal 2 13" xfId="298"/>
    <cellStyle name="Normal 2 14" xfId="322"/>
    <cellStyle name="Normal 2 15" xfId="347"/>
    <cellStyle name="Normal 2 16" xfId="371"/>
    <cellStyle name="Normal 2 17" xfId="394"/>
    <cellStyle name="Normal 2 18" xfId="417"/>
    <cellStyle name="Normal 2 19" xfId="441"/>
    <cellStyle name="Normal 2 2" xfId="57"/>
    <cellStyle name="Normal 2 2 10" xfId="309"/>
    <cellStyle name="Normal 2 2 11" xfId="334"/>
    <cellStyle name="Normal 2 2 12" xfId="358"/>
    <cellStyle name="Normal 2 2 13" xfId="382"/>
    <cellStyle name="Normal 2 2 14" xfId="405"/>
    <cellStyle name="Normal 2 2 15" xfId="428"/>
    <cellStyle name="Normal 2 2 16" xfId="452"/>
    <cellStyle name="Normal 2 2 17" xfId="474"/>
    <cellStyle name="Normal 2 2 18" xfId="498"/>
    <cellStyle name="Normal 2 2 19" xfId="524"/>
    <cellStyle name="Normal 2 2 2" xfId="111"/>
    <cellStyle name="Normal 2 2 20" xfId="549"/>
    <cellStyle name="Normal 2 2 21" xfId="573"/>
    <cellStyle name="Normal 2 2 22" xfId="597"/>
    <cellStyle name="Normal 2 2 23" xfId="621"/>
    <cellStyle name="Normal 2 2 3" xfId="135"/>
    <cellStyle name="Normal 2 2 4" xfId="160"/>
    <cellStyle name="Normal 2 2 5" xfId="185"/>
    <cellStyle name="Normal 2 2 6" xfId="211"/>
    <cellStyle name="Normal 2 2 7" xfId="236"/>
    <cellStyle name="Normal 2 2 8" xfId="260"/>
    <cellStyle name="Normal 2 2 9" xfId="285"/>
    <cellStyle name="Normal 2 20" xfId="464"/>
    <cellStyle name="Normal 2 21" xfId="486"/>
    <cellStyle name="Normal 2 22" xfId="512"/>
    <cellStyle name="Normal 2 23" xfId="537"/>
    <cellStyle name="Normal 2 24" xfId="561"/>
    <cellStyle name="Normal 2 25" xfId="585"/>
    <cellStyle name="Normal 2 26" xfId="609"/>
    <cellStyle name="Normal 2 3" xfId="59"/>
    <cellStyle name="Normal 2 3 10" xfId="311"/>
    <cellStyle name="Normal 2 3 11" xfId="336"/>
    <cellStyle name="Normal 2 3 12" xfId="360"/>
    <cellStyle name="Normal 2 3 13" xfId="384"/>
    <cellStyle name="Normal 2 3 14" xfId="407"/>
    <cellStyle name="Normal 2 3 15" xfId="430"/>
    <cellStyle name="Normal 2 3 16" xfId="454"/>
    <cellStyle name="Normal 2 3 17" xfId="476"/>
    <cellStyle name="Normal 2 3 18" xfId="500"/>
    <cellStyle name="Normal 2 3 19" xfId="526"/>
    <cellStyle name="Normal 2 3 2" xfId="113"/>
    <cellStyle name="Normal 2 3 20" xfId="551"/>
    <cellStyle name="Normal 2 3 21" xfId="575"/>
    <cellStyle name="Normal 2 3 22" xfId="599"/>
    <cellStyle name="Normal 2 3 23" xfId="623"/>
    <cellStyle name="Normal 2 3 3" xfId="137"/>
    <cellStyle name="Normal 2 3 4" xfId="162"/>
    <cellStyle name="Normal 2 3 5" xfId="187"/>
    <cellStyle name="Normal 2 3 6" xfId="213"/>
    <cellStyle name="Normal 2 3 7" xfId="238"/>
    <cellStyle name="Normal 2 3 8" xfId="262"/>
    <cellStyle name="Normal 2 3 9" xfId="287"/>
    <cellStyle name="Normal 2 4" xfId="64"/>
    <cellStyle name="Normal 2 4 10" xfId="316"/>
    <cellStyle name="Normal 2 4 11" xfId="341"/>
    <cellStyle name="Normal 2 4 12" xfId="365"/>
    <cellStyle name="Normal 2 4 13" xfId="389"/>
    <cellStyle name="Normal 2 4 14" xfId="412"/>
    <cellStyle name="Normal 2 4 15" xfId="435"/>
    <cellStyle name="Normal 2 4 16" xfId="459"/>
    <cellStyle name="Normal 2 4 17" xfId="481"/>
    <cellStyle name="Normal 2 4 18" xfId="505"/>
    <cellStyle name="Normal 2 4 19" xfId="531"/>
    <cellStyle name="Normal 2 4 2" xfId="118"/>
    <cellStyle name="Normal 2 4 20" xfId="556"/>
    <cellStyle name="Normal 2 4 21" xfId="580"/>
    <cellStyle name="Normal 2 4 22" xfId="604"/>
    <cellStyle name="Normal 2 4 23" xfId="628"/>
    <cellStyle name="Normal 2 4 3" xfId="142"/>
    <cellStyle name="Normal 2 4 4" xfId="167"/>
    <cellStyle name="Normal 2 4 5" xfId="192"/>
    <cellStyle name="Normal 2 4 6" xfId="218"/>
    <cellStyle name="Normal 2 4 7" xfId="243"/>
    <cellStyle name="Normal 2 4 8" xfId="267"/>
    <cellStyle name="Normal 2 4 9" xfId="292"/>
    <cellStyle name="Normal 2 5" xfId="99"/>
    <cellStyle name="Normal 2 6" xfId="124"/>
    <cellStyle name="Normal 2 7" xfId="148"/>
    <cellStyle name="Normal 2 8" xfId="174"/>
    <cellStyle name="Normal 2 9" xfId="199"/>
    <cellStyle name="Normal 4" xfId="46"/>
    <cellStyle name="Normal 4 10" xfId="225"/>
    <cellStyle name="Normal 4 11" xfId="250"/>
    <cellStyle name="Normal 4 12" xfId="274"/>
    <cellStyle name="Normal 4 13" xfId="299"/>
    <cellStyle name="Normal 4 14" xfId="323"/>
    <cellStyle name="Normal 4 15" xfId="348"/>
    <cellStyle name="Normal 4 16" xfId="372"/>
    <cellStyle name="Normal 4 17" xfId="395"/>
    <cellStyle name="Normal 4 18" xfId="418"/>
    <cellStyle name="Normal 4 19" xfId="442"/>
    <cellStyle name="Normal 4 2" xfId="58"/>
    <cellStyle name="Normal 4 2 10" xfId="310"/>
    <cellStyle name="Normal 4 2 11" xfId="335"/>
    <cellStyle name="Normal 4 2 12" xfId="359"/>
    <cellStyle name="Normal 4 2 13" xfId="383"/>
    <cellStyle name="Normal 4 2 14" xfId="406"/>
    <cellStyle name="Normal 4 2 15" xfId="429"/>
    <cellStyle name="Normal 4 2 16" xfId="453"/>
    <cellStyle name="Normal 4 2 17" xfId="475"/>
    <cellStyle name="Normal 4 2 18" xfId="499"/>
    <cellStyle name="Normal 4 2 19" xfId="525"/>
    <cellStyle name="Normal 4 2 2" xfId="112"/>
    <cellStyle name="Normal 4 2 20" xfId="550"/>
    <cellStyle name="Normal 4 2 21" xfId="574"/>
    <cellStyle name="Normal 4 2 22" xfId="598"/>
    <cellStyle name="Normal 4 2 23" xfId="622"/>
    <cellStyle name="Normal 4 2 3" xfId="136"/>
    <cellStyle name="Normal 4 2 4" xfId="161"/>
    <cellStyle name="Normal 4 2 5" xfId="186"/>
    <cellStyle name="Normal 4 2 6" xfId="212"/>
    <cellStyle name="Normal 4 2 7" xfId="237"/>
    <cellStyle name="Normal 4 2 8" xfId="261"/>
    <cellStyle name="Normal 4 2 9" xfId="286"/>
    <cellStyle name="Normal 4 20" xfId="465"/>
    <cellStyle name="Normal 4 21" xfId="487"/>
    <cellStyle name="Normal 4 22" xfId="513"/>
    <cellStyle name="Normal 4 23" xfId="538"/>
    <cellStyle name="Normal 4 24" xfId="562"/>
    <cellStyle name="Normal 4 25" xfId="586"/>
    <cellStyle name="Normal 4 26" xfId="610"/>
    <cellStyle name="Normal 4 3" xfId="60"/>
    <cellStyle name="Normal 4 3 10" xfId="312"/>
    <cellStyle name="Normal 4 3 11" xfId="337"/>
    <cellStyle name="Normal 4 3 12" xfId="361"/>
    <cellStyle name="Normal 4 3 13" xfId="385"/>
    <cellStyle name="Normal 4 3 14" xfId="408"/>
    <cellStyle name="Normal 4 3 15" xfId="431"/>
    <cellStyle name="Normal 4 3 16" xfId="455"/>
    <cellStyle name="Normal 4 3 17" xfId="477"/>
    <cellStyle name="Normal 4 3 18" xfId="501"/>
    <cellStyle name="Normal 4 3 19" xfId="527"/>
    <cellStyle name="Normal 4 3 2" xfId="114"/>
    <cellStyle name="Normal 4 3 20" xfId="552"/>
    <cellStyle name="Normal 4 3 21" xfId="576"/>
    <cellStyle name="Normal 4 3 22" xfId="600"/>
    <cellStyle name="Normal 4 3 23" xfId="624"/>
    <cellStyle name="Normal 4 3 3" xfId="138"/>
    <cellStyle name="Normal 4 3 4" xfId="163"/>
    <cellStyle name="Normal 4 3 5" xfId="188"/>
    <cellStyle name="Normal 4 3 6" xfId="214"/>
    <cellStyle name="Normal 4 3 7" xfId="239"/>
    <cellStyle name="Normal 4 3 8" xfId="263"/>
    <cellStyle name="Normal 4 3 9" xfId="288"/>
    <cellStyle name="Normal 4 4" xfId="65"/>
    <cellStyle name="Normal 4 4 10" xfId="317"/>
    <cellStyle name="Normal 4 4 11" xfId="342"/>
    <cellStyle name="Normal 4 4 12" xfId="366"/>
    <cellStyle name="Normal 4 4 13" xfId="390"/>
    <cellStyle name="Normal 4 4 14" xfId="413"/>
    <cellStyle name="Normal 4 4 15" xfId="436"/>
    <cellStyle name="Normal 4 4 16" xfId="460"/>
    <cellStyle name="Normal 4 4 17" xfId="482"/>
    <cellStyle name="Normal 4 4 18" xfId="506"/>
    <cellStyle name="Normal 4 4 19" xfId="532"/>
    <cellStyle name="Normal 4 4 2" xfId="119"/>
    <cellStyle name="Normal 4 4 20" xfId="557"/>
    <cellStyle name="Normal 4 4 21" xfId="581"/>
    <cellStyle name="Normal 4 4 22" xfId="605"/>
    <cellStyle name="Normal 4 4 23" xfId="629"/>
    <cellStyle name="Normal 4 4 3" xfId="143"/>
    <cellStyle name="Normal 4 4 4" xfId="168"/>
    <cellStyle name="Normal 4 4 5" xfId="193"/>
    <cellStyle name="Normal 4 4 6" xfId="219"/>
    <cellStyle name="Normal 4 4 7" xfId="244"/>
    <cellStyle name="Normal 4 4 8" xfId="268"/>
    <cellStyle name="Normal 4 4 9" xfId="293"/>
    <cellStyle name="Normal 4 5" xfId="100"/>
    <cellStyle name="Normal 4 6" xfId="125"/>
    <cellStyle name="Normal 4 7" xfId="149"/>
    <cellStyle name="Normal 4 8" xfId="175"/>
    <cellStyle name="Normal 4 9" xfId="200"/>
    <cellStyle name="Note" xfId="39" builtinId="10" customBuiltin="1"/>
    <cellStyle name="Note 10" xfId="147"/>
    <cellStyle name="Note 11" xfId="195"/>
    <cellStyle name="Note 12" xfId="220"/>
    <cellStyle name="Note 13" xfId="245"/>
    <cellStyle name="Note 14" xfId="269"/>
    <cellStyle name="Note 15" xfId="294"/>
    <cellStyle name="Note 16" xfId="318"/>
    <cellStyle name="Note 17" xfId="343"/>
    <cellStyle name="Note 18" xfId="367"/>
    <cellStyle name="Note 19" xfId="391"/>
    <cellStyle name="Note 2" xfId="55"/>
    <cellStyle name="Note 2 10" xfId="307"/>
    <cellStyle name="Note 2 11" xfId="332"/>
    <cellStyle name="Note 2 12" xfId="356"/>
    <cellStyle name="Note 2 13" xfId="380"/>
    <cellStyle name="Note 2 14" xfId="403"/>
    <cellStyle name="Note 2 15" xfId="426"/>
    <cellStyle name="Note 2 16" xfId="450"/>
    <cellStyle name="Note 2 17" xfId="472"/>
    <cellStyle name="Note 2 18" xfId="496"/>
    <cellStyle name="Note 2 19" xfId="522"/>
    <cellStyle name="Note 2 2" xfId="109"/>
    <cellStyle name="Note 2 20" xfId="547"/>
    <cellStyle name="Note 2 21" xfId="571"/>
    <cellStyle name="Note 2 22" xfId="595"/>
    <cellStyle name="Note 2 23" xfId="619"/>
    <cellStyle name="Note 2 3" xfId="133"/>
    <cellStyle name="Note 2 4" xfId="158"/>
    <cellStyle name="Note 2 5" xfId="183"/>
    <cellStyle name="Note 2 6" xfId="209"/>
    <cellStyle name="Note 2 7" xfId="234"/>
    <cellStyle name="Note 2 8" xfId="258"/>
    <cellStyle name="Note 2 9" xfId="283"/>
    <cellStyle name="Note 20" xfId="414"/>
    <cellStyle name="Note 21" xfId="437"/>
    <cellStyle name="Note 22" xfId="507"/>
    <cellStyle name="Note 23" xfId="533"/>
    <cellStyle name="Note 24" xfId="558"/>
    <cellStyle name="Note 25" xfId="582"/>
    <cellStyle name="Note 26" xfId="606"/>
    <cellStyle name="Note 3" xfId="50"/>
    <cellStyle name="Note 3 10" xfId="303"/>
    <cellStyle name="Note 3 11" xfId="327"/>
    <cellStyle name="Note 3 12" xfId="352"/>
    <cellStyle name="Note 3 13" xfId="376"/>
    <cellStyle name="Note 3 14" xfId="399"/>
    <cellStyle name="Note 3 15" xfId="422"/>
    <cellStyle name="Note 3 16" xfId="446"/>
    <cellStyle name="Note 3 17" xfId="468"/>
    <cellStyle name="Note 3 18" xfId="491"/>
    <cellStyle name="Note 3 19" xfId="517"/>
    <cellStyle name="Note 3 2" xfId="104"/>
    <cellStyle name="Note 3 20" xfId="542"/>
    <cellStyle name="Note 3 21" xfId="566"/>
    <cellStyle name="Note 3 22" xfId="590"/>
    <cellStyle name="Note 3 23" xfId="614"/>
    <cellStyle name="Note 3 3" xfId="128"/>
    <cellStyle name="Note 3 4" xfId="153"/>
    <cellStyle name="Note 3 5" xfId="178"/>
    <cellStyle name="Note 3 6" xfId="204"/>
    <cellStyle name="Note 3 7" xfId="229"/>
    <cellStyle name="Note 3 8" xfId="254"/>
    <cellStyle name="Note 3 9" xfId="278"/>
    <cellStyle name="Note 4" xfId="61"/>
    <cellStyle name="Note 4 10" xfId="313"/>
    <cellStyle name="Note 4 11" xfId="338"/>
    <cellStyle name="Note 4 12" xfId="362"/>
    <cellStyle name="Note 4 13" xfId="386"/>
    <cellStyle name="Note 4 14" xfId="409"/>
    <cellStyle name="Note 4 15" xfId="432"/>
    <cellStyle name="Note 4 16" xfId="456"/>
    <cellStyle name="Note 4 17" xfId="478"/>
    <cellStyle name="Note 4 18" xfId="502"/>
    <cellStyle name="Note 4 19" xfId="528"/>
    <cellStyle name="Note 4 2" xfId="115"/>
    <cellStyle name="Note 4 20" xfId="553"/>
    <cellStyle name="Note 4 21" xfId="577"/>
    <cellStyle name="Note 4 22" xfId="601"/>
    <cellStyle name="Note 4 23" xfId="625"/>
    <cellStyle name="Note 4 3" xfId="139"/>
    <cellStyle name="Note 4 4" xfId="164"/>
    <cellStyle name="Note 4 5" xfId="189"/>
    <cellStyle name="Note 4 6" xfId="215"/>
    <cellStyle name="Note 4 7" xfId="240"/>
    <cellStyle name="Note 4 8" xfId="264"/>
    <cellStyle name="Note 4 9" xfId="289"/>
    <cellStyle name="Note 5" xfId="93"/>
    <cellStyle name="Note 6" xfId="68"/>
    <cellStyle name="Note 7" xfId="95"/>
    <cellStyle name="Note 8" xfId="169"/>
    <cellStyle name="Note 9" xfId="145"/>
    <cellStyle name="Output" xfId="40" builtinId="21" customBuiltin="1"/>
    <cellStyle name="Output 10" xfId="196"/>
    <cellStyle name="Output 11" xfId="221"/>
    <cellStyle name="Output 12" xfId="246"/>
    <cellStyle name="Output 13" xfId="270"/>
    <cellStyle name="Output 14" xfId="295"/>
    <cellStyle name="Output 15" xfId="319"/>
    <cellStyle name="Output 16" xfId="344"/>
    <cellStyle name="Output 17" xfId="368"/>
    <cellStyle name="Output 18" xfId="392"/>
    <cellStyle name="Output 19" xfId="415"/>
    <cellStyle name="Output 2" xfId="49"/>
    <cellStyle name="Output 2 10" xfId="302"/>
    <cellStyle name="Output 2 11" xfId="326"/>
    <cellStyle name="Output 2 12" xfId="351"/>
    <cellStyle name="Output 2 13" xfId="375"/>
    <cellStyle name="Output 2 14" xfId="398"/>
    <cellStyle name="Output 2 15" xfId="421"/>
    <cellStyle name="Output 2 16" xfId="445"/>
    <cellStyle name="Output 2 17" xfId="467"/>
    <cellStyle name="Output 2 18" xfId="490"/>
    <cellStyle name="Output 2 19" xfId="516"/>
    <cellStyle name="Output 2 2" xfId="103"/>
    <cellStyle name="Output 2 20" xfId="541"/>
    <cellStyle name="Output 2 21" xfId="565"/>
    <cellStyle name="Output 2 22" xfId="589"/>
    <cellStyle name="Output 2 23" xfId="613"/>
    <cellStyle name="Output 2 3" xfId="127"/>
    <cellStyle name="Output 2 4" xfId="152"/>
    <cellStyle name="Output 2 5" xfId="177"/>
    <cellStyle name="Output 2 6" xfId="203"/>
    <cellStyle name="Output 2 7" xfId="228"/>
    <cellStyle name="Output 2 8" xfId="253"/>
    <cellStyle name="Output 2 9" xfId="277"/>
    <cellStyle name="Output 20" xfId="438"/>
    <cellStyle name="Output 21" xfId="508"/>
    <cellStyle name="Output 22" xfId="534"/>
    <cellStyle name="Output 23" xfId="559"/>
    <cellStyle name="Output 24" xfId="583"/>
    <cellStyle name="Output 25" xfId="607"/>
    <cellStyle name="Output 3" xfId="62"/>
    <cellStyle name="Output 3 10" xfId="314"/>
    <cellStyle name="Output 3 11" xfId="339"/>
    <cellStyle name="Output 3 12" xfId="363"/>
    <cellStyle name="Output 3 13" xfId="387"/>
    <cellStyle name="Output 3 14" xfId="410"/>
    <cellStyle name="Output 3 15" xfId="433"/>
    <cellStyle name="Output 3 16" xfId="457"/>
    <cellStyle name="Output 3 17" xfId="479"/>
    <cellStyle name="Output 3 18" xfId="503"/>
    <cellStyle name="Output 3 19" xfId="529"/>
    <cellStyle name="Output 3 2" xfId="116"/>
    <cellStyle name="Output 3 20" xfId="554"/>
    <cellStyle name="Output 3 21" xfId="578"/>
    <cellStyle name="Output 3 22" xfId="602"/>
    <cellStyle name="Output 3 23" xfId="626"/>
    <cellStyle name="Output 3 3" xfId="140"/>
    <cellStyle name="Output 3 4" xfId="165"/>
    <cellStyle name="Output 3 5" xfId="190"/>
    <cellStyle name="Output 3 6" xfId="216"/>
    <cellStyle name="Output 3 7" xfId="241"/>
    <cellStyle name="Output 3 8" xfId="265"/>
    <cellStyle name="Output 3 9" xfId="290"/>
    <cellStyle name="Output 4" xfId="94"/>
    <cellStyle name="Output 5" xfId="67"/>
    <cellStyle name="Output 6" xfId="96"/>
    <cellStyle name="Output 7" xfId="170"/>
    <cellStyle name="Output 8" xfId="194"/>
    <cellStyle name="Output 9" xfId="171"/>
    <cellStyle name="Percent" xfId="41" builtinId="5"/>
    <cellStyle name="Title" xfId="42" builtinId="15" customBuiltin="1"/>
    <cellStyle name="Total" xfId="43" builtinId="25" customBuiltin="1"/>
    <cellStyle name="Total 10" xfId="247"/>
    <cellStyle name="Total 11" xfId="271"/>
    <cellStyle name="Total 12" xfId="296"/>
    <cellStyle name="Total 13" xfId="320"/>
    <cellStyle name="Total 14" xfId="345"/>
    <cellStyle name="Total 15" xfId="369"/>
    <cellStyle name="Total 16" xfId="393"/>
    <cellStyle name="Total 17" xfId="416"/>
    <cellStyle name="Total 18" xfId="439"/>
    <cellStyle name="Total 19" xfId="462"/>
    <cellStyle name="Total 2" xfId="48"/>
    <cellStyle name="Total 2 10" xfId="301"/>
    <cellStyle name="Total 2 11" xfId="325"/>
    <cellStyle name="Total 2 12" xfId="350"/>
    <cellStyle name="Total 2 13" xfId="374"/>
    <cellStyle name="Total 2 14" xfId="397"/>
    <cellStyle name="Total 2 15" xfId="420"/>
    <cellStyle name="Total 2 16" xfId="444"/>
    <cellStyle name="Total 2 17" xfId="466"/>
    <cellStyle name="Total 2 18" xfId="489"/>
    <cellStyle name="Total 2 19" xfId="515"/>
    <cellStyle name="Total 2 2" xfId="102"/>
    <cellStyle name="Total 2 20" xfId="540"/>
    <cellStyle name="Total 2 21" xfId="564"/>
    <cellStyle name="Total 2 22" xfId="588"/>
    <cellStyle name="Total 2 23" xfId="612"/>
    <cellStyle name="Total 2 3" xfId="126"/>
    <cellStyle name="Total 2 4" xfId="151"/>
    <cellStyle name="Total 2 5" xfId="176"/>
    <cellStyle name="Total 2 6" xfId="202"/>
    <cellStyle name="Total 2 7" xfId="227"/>
    <cellStyle name="Total 2 8" xfId="252"/>
    <cellStyle name="Total 2 9" xfId="276"/>
    <cellStyle name="Total 20" xfId="484"/>
    <cellStyle name="Total 21" xfId="510"/>
    <cellStyle name="Total 22" xfId="535"/>
    <cellStyle name="Total 23" xfId="560"/>
    <cellStyle name="Total 24" xfId="584"/>
    <cellStyle name="Total 25" xfId="608"/>
    <cellStyle name="Total 3" xfId="63"/>
    <cellStyle name="Total 3 10" xfId="315"/>
    <cellStyle name="Total 3 11" xfId="340"/>
    <cellStyle name="Total 3 12" xfId="364"/>
    <cellStyle name="Total 3 13" xfId="388"/>
    <cellStyle name="Total 3 14" xfId="411"/>
    <cellStyle name="Total 3 15" xfId="434"/>
    <cellStyle name="Total 3 16" xfId="458"/>
    <cellStyle name="Total 3 17" xfId="480"/>
    <cellStyle name="Total 3 18" xfId="504"/>
    <cellStyle name="Total 3 19" xfId="530"/>
    <cellStyle name="Total 3 2" xfId="117"/>
    <cellStyle name="Total 3 20" xfId="555"/>
    <cellStyle name="Total 3 21" xfId="579"/>
    <cellStyle name="Total 3 22" xfId="603"/>
    <cellStyle name="Total 3 23" xfId="627"/>
    <cellStyle name="Total 3 3" xfId="141"/>
    <cellStyle name="Total 3 4" xfId="166"/>
    <cellStyle name="Total 3 5" xfId="191"/>
    <cellStyle name="Total 3 6" xfId="217"/>
    <cellStyle name="Total 3 7" xfId="242"/>
    <cellStyle name="Total 3 8" xfId="266"/>
    <cellStyle name="Total 3 9" xfId="291"/>
    <cellStyle name="Total 4" xfId="97"/>
    <cellStyle name="Total 5" xfId="122"/>
    <cellStyle name="Total 6" xfId="146"/>
    <cellStyle name="Total 7" xfId="173"/>
    <cellStyle name="Total 8" xfId="197"/>
    <cellStyle name="Total 9" xfId="222"/>
    <cellStyle name="Warning Text" xfId="44" builtinId="11" customBuiltin="1"/>
  </cellStyles>
  <dxfs count="46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varyColors val="0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invertIfNegative val="0"/>
          <c:cat>
            <c:strRef>
              <c:f>DCC!$A$2:$A$50</c:f>
              <c:strCache>
                <c:ptCount val="49"/>
                <c:pt idx="0">
                  <c:v>Aishani</c:v>
                </c:pt>
                <c:pt idx="1">
                  <c:v>Altezza</c:v>
                </c:pt>
                <c:pt idx="2">
                  <c:v>Boeyah</c:v>
                </c:pt>
                <c:pt idx="3">
                  <c:v>Bofe</c:v>
                </c:pt>
                <c:pt idx="4">
                  <c:v>Brownale</c:v>
                </c:pt>
                <c:pt idx="5">
                  <c:v>Càrétàkér</c:v>
                </c:pt>
                <c:pt idx="6">
                  <c:v>Celechon</c:v>
                </c:pt>
                <c:pt idx="7">
                  <c:v>Dumface</c:v>
                </c:pt>
                <c:pt idx="8">
                  <c:v>Eárendil</c:v>
                </c:pt>
                <c:pt idx="9">
                  <c:v>Halfhorns</c:v>
                </c:pt>
                <c:pt idx="10">
                  <c:v>Harkar</c:v>
                </c:pt>
                <c:pt idx="11">
                  <c:v>Hlianna</c:v>
                </c:pt>
                <c:pt idx="12">
                  <c:v>Holocené</c:v>
                </c:pt>
                <c:pt idx="13">
                  <c:v>Horiox</c:v>
                </c:pt>
                <c:pt idx="14">
                  <c:v>Hyperïon</c:v>
                </c:pt>
                <c:pt idx="15">
                  <c:v>Izzabella</c:v>
                </c:pt>
                <c:pt idx="16">
                  <c:v>Kinkiey</c:v>
                </c:pt>
                <c:pt idx="17">
                  <c:v>Moldylock</c:v>
                </c:pt>
                <c:pt idx="18">
                  <c:v>Muckyfloor</c:v>
                </c:pt>
                <c:pt idx="19">
                  <c:v>Overqt</c:v>
                </c:pt>
                <c:pt idx="20">
                  <c:v>Páula</c:v>
                </c:pt>
                <c:pt idx="21">
                  <c:v>Píncushion</c:v>
                </c:pt>
                <c:pt idx="22">
                  <c:v>Rougeblood</c:v>
                </c:pt>
                <c:pt idx="23">
                  <c:v>Shinkai</c:v>
                </c:pt>
                <c:pt idx="24">
                  <c:v>Snowies</c:v>
                </c:pt>
                <c:pt idx="25">
                  <c:v>Thiana</c:v>
                </c:pt>
                <c:pt idx="26">
                  <c:v>Wainesha</c:v>
                </c:pt>
                <c:pt idx="27">
                  <c:v>Warjocky</c:v>
                </c:pt>
                <c:pt idx="28">
                  <c:v>Xytree</c:v>
                </c:pt>
                <c:pt idx="29">
                  <c:v>Zibe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invertIfNegative val="0"/>
          <c:cat>
            <c:strRef>
              <c:f>DCC!$A$2:$A$50</c:f>
              <c:strCache>
                <c:ptCount val="49"/>
                <c:pt idx="0">
                  <c:v>Aishani</c:v>
                </c:pt>
                <c:pt idx="1">
                  <c:v>Altezza</c:v>
                </c:pt>
                <c:pt idx="2">
                  <c:v>Boeyah</c:v>
                </c:pt>
                <c:pt idx="3">
                  <c:v>Bofe</c:v>
                </c:pt>
                <c:pt idx="4">
                  <c:v>Brownale</c:v>
                </c:pt>
                <c:pt idx="5">
                  <c:v>Càrétàkér</c:v>
                </c:pt>
                <c:pt idx="6">
                  <c:v>Celechon</c:v>
                </c:pt>
                <c:pt idx="7">
                  <c:v>Dumface</c:v>
                </c:pt>
                <c:pt idx="8">
                  <c:v>Eárendil</c:v>
                </c:pt>
                <c:pt idx="9">
                  <c:v>Halfhorns</c:v>
                </c:pt>
                <c:pt idx="10">
                  <c:v>Harkar</c:v>
                </c:pt>
                <c:pt idx="11">
                  <c:v>Hlianna</c:v>
                </c:pt>
                <c:pt idx="12">
                  <c:v>Holocené</c:v>
                </c:pt>
                <c:pt idx="13">
                  <c:v>Horiox</c:v>
                </c:pt>
                <c:pt idx="14">
                  <c:v>Hyperïon</c:v>
                </c:pt>
                <c:pt idx="15">
                  <c:v>Izzabella</c:v>
                </c:pt>
                <c:pt idx="16">
                  <c:v>Kinkiey</c:v>
                </c:pt>
                <c:pt idx="17">
                  <c:v>Moldylock</c:v>
                </c:pt>
                <c:pt idx="18">
                  <c:v>Muckyfloor</c:v>
                </c:pt>
                <c:pt idx="19">
                  <c:v>Overqt</c:v>
                </c:pt>
                <c:pt idx="20">
                  <c:v>Páula</c:v>
                </c:pt>
                <c:pt idx="21">
                  <c:v>Píncushion</c:v>
                </c:pt>
                <c:pt idx="22">
                  <c:v>Rougeblood</c:v>
                </c:pt>
                <c:pt idx="23">
                  <c:v>Shinkai</c:v>
                </c:pt>
                <c:pt idx="24">
                  <c:v>Snowies</c:v>
                </c:pt>
                <c:pt idx="25">
                  <c:v>Thiana</c:v>
                </c:pt>
                <c:pt idx="26">
                  <c:v>Wainesha</c:v>
                </c:pt>
                <c:pt idx="27">
                  <c:v>Warjocky</c:v>
                </c:pt>
                <c:pt idx="28">
                  <c:v>Xytree</c:v>
                </c:pt>
                <c:pt idx="29">
                  <c:v>Zibe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invertIfNegative val="0"/>
          <c:cat>
            <c:strRef>
              <c:f>DCC!$A$2:$A$50</c:f>
              <c:strCache>
                <c:ptCount val="49"/>
                <c:pt idx="0">
                  <c:v>Aishani</c:v>
                </c:pt>
                <c:pt idx="1">
                  <c:v>Altezza</c:v>
                </c:pt>
                <c:pt idx="2">
                  <c:v>Boeyah</c:v>
                </c:pt>
                <c:pt idx="3">
                  <c:v>Bofe</c:v>
                </c:pt>
                <c:pt idx="4">
                  <c:v>Brownale</c:v>
                </c:pt>
                <c:pt idx="5">
                  <c:v>Càrétàkér</c:v>
                </c:pt>
                <c:pt idx="6">
                  <c:v>Celechon</c:v>
                </c:pt>
                <c:pt idx="7">
                  <c:v>Dumface</c:v>
                </c:pt>
                <c:pt idx="8">
                  <c:v>Eárendil</c:v>
                </c:pt>
                <c:pt idx="9">
                  <c:v>Halfhorns</c:v>
                </c:pt>
                <c:pt idx="10">
                  <c:v>Harkar</c:v>
                </c:pt>
                <c:pt idx="11">
                  <c:v>Hlianna</c:v>
                </c:pt>
                <c:pt idx="12">
                  <c:v>Holocené</c:v>
                </c:pt>
                <c:pt idx="13">
                  <c:v>Horiox</c:v>
                </c:pt>
                <c:pt idx="14">
                  <c:v>Hyperïon</c:v>
                </c:pt>
                <c:pt idx="15">
                  <c:v>Izzabella</c:v>
                </c:pt>
                <c:pt idx="16">
                  <c:v>Kinkiey</c:v>
                </c:pt>
                <c:pt idx="17">
                  <c:v>Moldylock</c:v>
                </c:pt>
                <c:pt idx="18">
                  <c:v>Muckyfloor</c:v>
                </c:pt>
                <c:pt idx="19">
                  <c:v>Overqt</c:v>
                </c:pt>
                <c:pt idx="20">
                  <c:v>Páula</c:v>
                </c:pt>
                <c:pt idx="21">
                  <c:v>Píncushion</c:v>
                </c:pt>
                <c:pt idx="22">
                  <c:v>Rougeblood</c:v>
                </c:pt>
                <c:pt idx="23">
                  <c:v>Shinkai</c:v>
                </c:pt>
                <c:pt idx="24">
                  <c:v>Snowies</c:v>
                </c:pt>
                <c:pt idx="25">
                  <c:v>Thiana</c:v>
                </c:pt>
                <c:pt idx="26">
                  <c:v>Wainesha</c:v>
                </c:pt>
                <c:pt idx="27">
                  <c:v>Warjocky</c:v>
                </c:pt>
                <c:pt idx="28">
                  <c:v>Xytree</c:v>
                </c:pt>
                <c:pt idx="29">
                  <c:v>Zibe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2296288"/>
        <c:axId val="1332279424"/>
      </c:barChart>
      <c:catAx>
        <c:axId val="133229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1332279424"/>
        <c:crosses val="autoZero"/>
        <c:auto val="1"/>
        <c:lblAlgn val="ctr"/>
        <c:lblOffset val="100"/>
        <c:tickLblSkip val="1"/>
        <c:noMultiLvlLbl val="0"/>
      </c:catAx>
      <c:valAx>
        <c:axId val="1332279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1332296288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4056"/>
          <c:h val="6.394319757649336E-2"/>
        </c:manualLayout>
      </c:layout>
      <c:overlay val="0"/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702702702702752E-2"/>
          <c:y val="2.2670025188918676E-2"/>
          <c:w val="0.91135135135135137"/>
          <c:h val="0.7002518891687658"/>
        </c:manualLayout>
      </c:layout>
      <c:barChart>
        <c:barDir val="col"/>
        <c:grouping val="stacked"/>
        <c:varyColors val="0"/>
        <c:ser>
          <c:idx val="0"/>
          <c:order val="0"/>
          <c:tx>
            <c:v>Confirmed</c:v>
          </c:tx>
          <c:invertIfNegative val="0"/>
          <c:cat>
            <c:strRef>
              <c:f>Pat!$A$28:$A$86</c:f>
              <c:strCache>
                <c:ptCount val="59"/>
                <c:pt idx="0">
                  <c:v>Aishani</c:v>
                </c:pt>
                <c:pt idx="1">
                  <c:v>Altezza</c:v>
                </c:pt>
                <c:pt idx="2">
                  <c:v>Boeyah</c:v>
                </c:pt>
                <c:pt idx="3">
                  <c:v>Bofe</c:v>
                </c:pt>
                <c:pt idx="4">
                  <c:v>Brownale</c:v>
                </c:pt>
                <c:pt idx="5">
                  <c:v>Càrétàkér</c:v>
                </c:pt>
                <c:pt idx="6">
                  <c:v>Celechon</c:v>
                </c:pt>
                <c:pt idx="7">
                  <c:v>Dumface</c:v>
                </c:pt>
                <c:pt idx="8">
                  <c:v>Eárendil</c:v>
                </c:pt>
                <c:pt idx="9">
                  <c:v>Halfhorns</c:v>
                </c:pt>
                <c:pt idx="10">
                  <c:v>Harkar</c:v>
                </c:pt>
                <c:pt idx="11">
                  <c:v>Hlianna</c:v>
                </c:pt>
                <c:pt idx="12">
                  <c:v>Holocené</c:v>
                </c:pt>
                <c:pt idx="13">
                  <c:v>Horiox</c:v>
                </c:pt>
                <c:pt idx="14">
                  <c:v>Hyperïon</c:v>
                </c:pt>
                <c:pt idx="15">
                  <c:v>Izzabella</c:v>
                </c:pt>
                <c:pt idx="16">
                  <c:v>Kinkiey</c:v>
                </c:pt>
                <c:pt idx="17">
                  <c:v>Moldylock</c:v>
                </c:pt>
                <c:pt idx="18">
                  <c:v>Muckyfloor</c:v>
                </c:pt>
                <c:pt idx="19">
                  <c:v>Overqt</c:v>
                </c:pt>
                <c:pt idx="20">
                  <c:v>Páula</c:v>
                </c:pt>
                <c:pt idx="21">
                  <c:v>Píncushion</c:v>
                </c:pt>
                <c:pt idx="22">
                  <c:v>Rougeblood</c:v>
                </c:pt>
                <c:pt idx="23">
                  <c:v>Shinkai</c:v>
                </c:pt>
                <c:pt idx="24">
                  <c:v>Snowies</c:v>
                </c:pt>
                <c:pt idx="25">
                  <c:v>Thiana</c:v>
                </c:pt>
                <c:pt idx="26">
                  <c:v>Wainesha</c:v>
                </c:pt>
                <c:pt idx="27">
                  <c:v>Warjocky</c:v>
                </c:pt>
                <c:pt idx="28">
                  <c:v>Xytree</c:v>
                </c:pt>
                <c:pt idx="29">
                  <c:v>Zibe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invertIfNegative val="0"/>
          <c:cat>
            <c:strRef>
              <c:f>Pat!$A$28:$A$86</c:f>
              <c:strCache>
                <c:ptCount val="59"/>
                <c:pt idx="0">
                  <c:v>Aishani</c:v>
                </c:pt>
                <c:pt idx="1">
                  <c:v>Altezza</c:v>
                </c:pt>
                <c:pt idx="2">
                  <c:v>Boeyah</c:v>
                </c:pt>
                <c:pt idx="3">
                  <c:v>Bofe</c:v>
                </c:pt>
                <c:pt idx="4">
                  <c:v>Brownale</c:v>
                </c:pt>
                <c:pt idx="5">
                  <c:v>Càrétàkér</c:v>
                </c:pt>
                <c:pt idx="6">
                  <c:v>Celechon</c:v>
                </c:pt>
                <c:pt idx="7">
                  <c:v>Dumface</c:v>
                </c:pt>
                <c:pt idx="8">
                  <c:v>Eárendil</c:v>
                </c:pt>
                <c:pt idx="9">
                  <c:v>Halfhorns</c:v>
                </c:pt>
                <c:pt idx="10">
                  <c:v>Harkar</c:v>
                </c:pt>
                <c:pt idx="11">
                  <c:v>Hlianna</c:v>
                </c:pt>
                <c:pt idx="12">
                  <c:v>Holocené</c:v>
                </c:pt>
                <c:pt idx="13">
                  <c:v>Horiox</c:v>
                </c:pt>
                <c:pt idx="14">
                  <c:v>Hyperïon</c:v>
                </c:pt>
                <c:pt idx="15">
                  <c:v>Izzabella</c:v>
                </c:pt>
                <c:pt idx="16">
                  <c:v>Kinkiey</c:v>
                </c:pt>
                <c:pt idx="17">
                  <c:v>Moldylock</c:v>
                </c:pt>
                <c:pt idx="18">
                  <c:v>Muckyfloor</c:v>
                </c:pt>
                <c:pt idx="19">
                  <c:v>Overqt</c:v>
                </c:pt>
                <c:pt idx="20">
                  <c:v>Páula</c:v>
                </c:pt>
                <c:pt idx="21">
                  <c:v>Píncushion</c:v>
                </c:pt>
                <c:pt idx="22">
                  <c:v>Rougeblood</c:v>
                </c:pt>
                <c:pt idx="23">
                  <c:v>Shinkai</c:v>
                </c:pt>
                <c:pt idx="24">
                  <c:v>Snowies</c:v>
                </c:pt>
                <c:pt idx="25">
                  <c:v>Thiana</c:v>
                </c:pt>
                <c:pt idx="26">
                  <c:v>Wainesha</c:v>
                </c:pt>
                <c:pt idx="27">
                  <c:v>Warjocky</c:v>
                </c:pt>
                <c:pt idx="28">
                  <c:v>Xytree</c:v>
                </c:pt>
                <c:pt idx="29">
                  <c:v>Zibe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2272352"/>
        <c:axId val="1332285952"/>
      </c:barChart>
      <c:catAx>
        <c:axId val="133227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1332285952"/>
        <c:crosses val="autoZero"/>
        <c:auto val="1"/>
        <c:lblAlgn val="ctr"/>
        <c:lblOffset val="100"/>
        <c:tickLblSkip val="1"/>
        <c:noMultiLvlLbl val="0"/>
      </c:catAx>
      <c:valAx>
        <c:axId val="1332285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1332272352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1901"/>
          <c:y val="0.1763099889591887"/>
          <c:w val="5.5400610058877933E-2"/>
          <c:h val="0.43065934138587486"/>
        </c:manualLayout>
      </c:layout>
      <c:overlay val="0"/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T69"/>
  <sheetViews>
    <sheetView workbookViewId="0">
      <selection activeCell="Q45" sqref="Q45"/>
    </sheetView>
  </sheetViews>
  <sheetFormatPr defaultColWidth="8.7109375" defaultRowHeight="15" customHeight="1" x14ac:dyDescent="0.2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 x14ac:dyDescent="0.2"/>
    <row r="23" spans="1:16" ht="15.75" customHeight="1" thickBot="1" x14ac:dyDescent="0.25"/>
    <row r="24" spans="1:16" ht="15.75" customHeight="1" thickBot="1" x14ac:dyDescent="0.25">
      <c r="B24" s="380" t="s">
        <v>0</v>
      </c>
      <c r="C24" s="381" t="str">
        <f>DCC!B1</f>
        <v>Signups this Month</v>
      </c>
      <c r="D24" s="381" t="str">
        <f>DCC!C1</f>
        <v>Confirmed 10</v>
      </c>
      <c r="E24" s="381" t="str">
        <f>DCC!D1</f>
        <v>Confirmed 25</v>
      </c>
      <c r="F24" s="382" t="s">
        <v>1</v>
      </c>
      <c r="G24" s="383" t="s">
        <v>2</v>
      </c>
      <c r="H24" s="170"/>
      <c r="I24" s="421"/>
      <c r="J24" s="422"/>
      <c r="K24" s="423"/>
      <c r="L24" s="3"/>
      <c r="M24" s="433"/>
      <c r="N24" s="434"/>
    </row>
    <row r="25" spans="1:16" ht="15" customHeight="1" x14ac:dyDescent="0.2">
      <c r="B25" s="384" t="s">
        <v>3</v>
      </c>
      <c r="C25" s="4">
        <f t="array" ref="C25">SUM(('Members Data'!D2:D61="Healer")*(DCC!B2:B61))</f>
        <v>0</v>
      </c>
      <c r="D25" s="4">
        <f t="array" ref="D25">SUM(('Members Data'!D2:D61="Healer")*(DCC!C2:C61))</f>
        <v>0</v>
      </c>
      <c r="E25" s="4">
        <f t="array" ref="E25">SUM(('Members Data'!D2:D61="Healer")*(DCC!D2:D61))</f>
        <v>0</v>
      </c>
      <c r="F25" s="5" t="e">
        <f>(100/D28)*D25</f>
        <v>#DIV/0!</v>
      </c>
      <c r="G25" s="154" t="e">
        <f>(100/E28)*E25</f>
        <v>#DIV/0!</v>
      </c>
      <c r="H25" s="171"/>
      <c r="I25" s="379"/>
      <c r="J25" s="379"/>
      <c r="K25" s="166"/>
      <c r="L25" s="6"/>
      <c r="M25" s="172"/>
      <c r="N25" s="167"/>
    </row>
    <row r="26" spans="1:16" ht="15" customHeight="1" x14ac:dyDescent="0.2">
      <c r="B26" s="385" t="s">
        <v>4</v>
      </c>
      <c r="C26" s="386">
        <f t="array" ref="C26">(SUM(('Members Data'!D2:D61="MDPS")*(DCC!B2:B61)))+(SUM(('Members Data'!D2:D61="RDPS")*(DCC!B2:B61)))</f>
        <v>0</v>
      </c>
      <c r="D26" s="386">
        <f t="array" ref="D26">(SUM(('Members Data'!D2:D61="RDPS")*(DCC!C2:C61)))+(SUM(('Members Data'!D2:D61="MDPS")*(DCC!C2:C61)))</f>
        <v>0</v>
      </c>
      <c r="E26" s="386">
        <f t="array" ref="E26">(SUM(('Members Data'!D2:D61="MDPS")*(DCC!D2:D61)))+(SUM(('Members Data'!D2:D61="RDPS")*(DCC!D2:D61)))</f>
        <v>0</v>
      </c>
      <c r="F26" s="387" t="e">
        <f>(100/D28)*D26</f>
        <v>#DIV/0!</v>
      </c>
      <c r="G26" s="388" t="e">
        <f>(100/E28)*E26</f>
        <v>#DIV/0!</v>
      </c>
      <c r="H26" s="172"/>
      <c r="I26" s="165"/>
      <c r="J26" s="379"/>
      <c r="K26" s="166"/>
      <c r="M26" s="172"/>
      <c r="N26" s="167"/>
    </row>
    <row r="27" spans="1:16" ht="15.75" customHeight="1" thickBot="1" x14ac:dyDescent="0.25">
      <c r="B27" s="389" t="s">
        <v>5</v>
      </c>
      <c r="C27" s="390">
        <f t="array" ref="C27">SUM(('Members Data'!D2:D61="Tank")*(DCC!B2:B61))</f>
        <v>0</v>
      </c>
      <c r="D27" s="390">
        <f t="array" ref="D27">SUM(('Members Data'!D2:D61="Tank")*(DCC!C2:C61))</f>
        <v>0</v>
      </c>
      <c r="E27" s="390">
        <f t="array" ref="E27">SUM(('Members Data'!D2:D61="Tank")*(DCC!D2:D61))</f>
        <v>0</v>
      </c>
      <c r="F27" s="387" t="e">
        <f>(100/D28)*D27</f>
        <v>#DIV/0!</v>
      </c>
      <c r="G27" s="388" t="e">
        <f>(100/E28)*E27</f>
        <v>#DIV/0!</v>
      </c>
      <c r="H27" s="172"/>
      <c r="I27" s="165"/>
      <c r="J27" s="379"/>
      <c r="K27" s="166"/>
      <c r="M27" s="172"/>
      <c r="N27" s="167"/>
    </row>
    <row r="28" spans="1:16" ht="15.75" customHeight="1" thickBot="1" x14ac:dyDescent="0.25">
      <c r="B28" s="424" t="s">
        <v>6</v>
      </c>
      <c r="C28" s="10">
        <f>SUM(C25:C27)</f>
        <v>0</v>
      </c>
      <c r="D28" s="10">
        <f>SUM(D25:D27)</f>
        <v>0</v>
      </c>
      <c r="E28" s="10">
        <f>SUM(E25:E27)</f>
        <v>0</v>
      </c>
      <c r="F28" s="11"/>
      <c r="G28" s="155"/>
      <c r="H28" s="172"/>
      <c r="I28" s="165"/>
      <c r="J28" s="379"/>
      <c r="K28" s="166"/>
      <c r="M28" s="172"/>
      <c r="N28" s="167"/>
    </row>
    <row r="29" spans="1:16" ht="15.75" customHeight="1" thickBot="1" x14ac:dyDescent="0.25">
      <c r="B29" s="425"/>
      <c r="C29" s="165"/>
      <c r="D29" s="165"/>
      <c r="E29" s="165"/>
      <c r="F29" s="165"/>
      <c r="G29" s="165"/>
      <c r="H29" s="165"/>
      <c r="I29" s="165"/>
      <c r="J29" s="165"/>
      <c r="K29" s="167"/>
      <c r="L29" s="47"/>
      <c r="M29" s="172"/>
      <c r="N29" s="167"/>
    </row>
    <row r="30" spans="1:16" ht="15.75" customHeight="1" thickBot="1" x14ac:dyDescent="0.25">
      <c r="B30" s="426" t="s">
        <v>7</v>
      </c>
      <c r="C30" s="12">
        <f>SUM(C31:C33)</f>
        <v>30</v>
      </c>
      <c r="D30" s="13" t="s">
        <v>8</v>
      </c>
      <c r="E30" s="13" t="s">
        <v>9</v>
      </c>
      <c r="F30" s="14" t="s">
        <v>10</v>
      </c>
      <c r="G30" s="165"/>
      <c r="H30" s="418" t="s">
        <v>81</v>
      </c>
      <c r="I30" s="419" t="s">
        <v>82</v>
      </c>
      <c r="J30" s="420" t="s">
        <v>221</v>
      </c>
      <c r="K30" s="504" t="s">
        <v>220</v>
      </c>
      <c r="M30" s="172"/>
      <c r="N30" s="167"/>
    </row>
    <row r="31" spans="1:16" ht="15.75" customHeight="1" thickBot="1" x14ac:dyDescent="0.25">
      <c r="A31" s="47"/>
      <c r="B31" s="427" t="s">
        <v>3</v>
      </c>
      <c r="C31" s="391">
        <f>COUNTIF('Members Data'!D2:D61,"Healer")</f>
        <v>7</v>
      </c>
      <c r="D31" s="392">
        <f>(100/C30)*C31</f>
        <v>23.333333333333336</v>
      </c>
      <c r="E31" s="392">
        <f>(100/25)*6</f>
        <v>24</v>
      </c>
      <c r="F31" s="393">
        <f>(100/10)*3</f>
        <v>30</v>
      </c>
      <c r="G31" s="165"/>
      <c r="H31" s="506" t="s">
        <v>223</v>
      </c>
      <c r="I31" s="507"/>
      <c r="J31" s="507"/>
      <c r="K31" s="508"/>
      <c r="M31" s="416" t="s">
        <v>200</v>
      </c>
      <c r="N31" s="417" t="s">
        <v>199</v>
      </c>
    </row>
    <row r="32" spans="1:16" ht="15.75" customHeight="1" thickBot="1" x14ac:dyDescent="0.25">
      <c r="B32" s="424" t="s">
        <v>5</v>
      </c>
      <c r="C32" s="391">
        <f>COUNTIF('Members Data'!D2:D61,"Tank")</f>
        <v>2</v>
      </c>
      <c r="D32" s="392">
        <f>(100/C30)*C32</f>
        <v>6.666666666666667</v>
      </c>
      <c r="E32" s="392">
        <f>(100/25)*2</f>
        <v>8</v>
      </c>
      <c r="F32" s="393">
        <f>(100/10)*2</f>
        <v>20</v>
      </c>
      <c r="G32" s="165"/>
      <c r="H32" s="384" t="s">
        <v>83</v>
      </c>
      <c r="I32" s="437">
        <v>323232</v>
      </c>
      <c r="J32" s="378">
        <f>I32/100*$F$68</f>
        <v>210100.80000000002</v>
      </c>
      <c r="K32" s="447">
        <f>I32/100*$F$69</f>
        <v>258585.60000000001</v>
      </c>
      <c r="M32" s="437"/>
      <c r="N32" s="436">
        <f>I32</f>
        <v>323232</v>
      </c>
      <c r="P32" s="376"/>
    </row>
    <row r="33" spans="2:20" ht="15.75" customHeight="1" thickBot="1" x14ac:dyDescent="0.25">
      <c r="B33" s="424" t="s">
        <v>4</v>
      </c>
      <c r="C33" s="394">
        <f>COUNTIF('Members Data'!D2:D61,"RDPS")+COUNTIF('Members Data'!D2:D61,"MDPS")</f>
        <v>21</v>
      </c>
      <c r="D33" s="395">
        <f>(100/C30)*C33</f>
        <v>70</v>
      </c>
      <c r="E33" s="395">
        <f>(100/25)*17</f>
        <v>68</v>
      </c>
      <c r="F33" s="396">
        <f>(100/10)*5</f>
        <v>50</v>
      </c>
      <c r="G33" s="165"/>
      <c r="H33" s="385" t="s">
        <v>84</v>
      </c>
      <c r="I33" s="437">
        <v>294748.5</v>
      </c>
      <c r="J33" s="378">
        <f t="shared" ref="J33:J67" si="0">I33/100*$F$68</f>
        <v>191586.52499999999</v>
      </c>
      <c r="K33" s="448">
        <f t="shared" ref="K33:K61" si="1">I33/100*$F$69</f>
        <v>235798.80000000002</v>
      </c>
      <c r="M33" s="437"/>
      <c r="N33" s="436">
        <f t="shared" ref="N33:N54" si="2">I33</f>
        <v>294748.5</v>
      </c>
      <c r="P33" s="376"/>
    </row>
    <row r="34" spans="2:20" ht="15.75" customHeight="1" thickBot="1" x14ac:dyDescent="0.25">
      <c r="B34" s="425"/>
      <c r="C34" s="165"/>
      <c r="D34" s="165"/>
      <c r="E34" s="165"/>
      <c r="F34" s="165"/>
      <c r="G34" s="165"/>
      <c r="H34" s="385" t="s">
        <v>85</v>
      </c>
      <c r="I34" s="437">
        <v>343193</v>
      </c>
      <c r="J34" s="378">
        <f t="shared" si="0"/>
        <v>223075.44999999998</v>
      </c>
      <c r="K34" s="448">
        <f t="shared" si="1"/>
        <v>274554.39999999997</v>
      </c>
      <c r="M34" s="437"/>
      <c r="N34" s="436">
        <f t="shared" si="2"/>
        <v>343193</v>
      </c>
      <c r="P34" s="376"/>
    </row>
    <row r="35" spans="2:20" ht="15.75" customHeight="1" thickBot="1" x14ac:dyDescent="0.25">
      <c r="B35" s="426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65"/>
      <c r="H35" s="385" t="s">
        <v>86</v>
      </c>
      <c r="I35" s="437">
        <v>328603</v>
      </c>
      <c r="J35" s="378">
        <f t="shared" si="0"/>
        <v>213591.95</v>
      </c>
      <c r="K35" s="448">
        <f t="shared" si="1"/>
        <v>262882.40000000002</v>
      </c>
      <c r="L35" s="20"/>
      <c r="M35" s="437"/>
      <c r="N35" s="436">
        <f t="shared" si="2"/>
        <v>328603</v>
      </c>
      <c r="P35" s="376"/>
    </row>
    <row r="36" spans="2:20" ht="15" customHeight="1" x14ac:dyDescent="0.2">
      <c r="B36" s="397" t="s">
        <v>15</v>
      </c>
      <c r="C36" s="21">
        <f>COUNTIF('Members Data'!C2:C61,"Death Knight")</f>
        <v>4</v>
      </c>
      <c r="D36" s="22"/>
      <c r="E36" s="12">
        <f t="array" ref="E36">SUM(('Members Data'!C2:C61="Death Knight")*('Members Data'!D2:D61="Tank"))</f>
        <v>1</v>
      </c>
      <c r="F36" s="23">
        <f>C36-E36</f>
        <v>3</v>
      </c>
      <c r="G36" s="165"/>
      <c r="H36" s="385" t="s">
        <v>88</v>
      </c>
      <c r="I36" s="437">
        <v>398058</v>
      </c>
      <c r="J36" s="378">
        <f t="shared" si="0"/>
        <v>258737.69999999998</v>
      </c>
      <c r="K36" s="448">
        <f t="shared" si="1"/>
        <v>318446.40000000002</v>
      </c>
      <c r="M36" s="437"/>
      <c r="N36" s="436">
        <f t="shared" si="2"/>
        <v>398058</v>
      </c>
      <c r="P36" s="376"/>
    </row>
    <row r="37" spans="2:20" ht="15" customHeight="1" x14ac:dyDescent="0.2">
      <c r="B37" s="398" t="s">
        <v>16</v>
      </c>
      <c r="C37" s="21">
        <f>COUNTIF('Members Data'!C2:C61,"Druid")</f>
        <v>2</v>
      </c>
      <c r="D37" s="386">
        <f t="array" ref="D37">SUM(('Members Data'!C2:C61="Druid")*('Members Data'!D2:D61="Healer"))</f>
        <v>1</v>
      </c>
      <c r="E37" s="386">
        <f t="array" ref="E37">SUM(('Members Data'!C2:C61="Druid")*('Members Data'!D2:D61="Tank"))</f>
        <v>1</v>
      </c>
      <c r="F37" s="399">
        <f>C37-D37-E37</f>
        <v>0</v>
      </c>
      <c r="G37" s="165"/>
      <c r="H37" s="385" t="s">
        <v>87</v>
      </c>
      <c r="I37" s="437">
        <v>245037</v>
      </c>
      <c r="J37" s="378">
        <f t="shared" si="0"/>
        <v>159274.04999999999</v>
      </c>
      <c r="K37" s="448">
        <f t="shared" si="1"/>
        <v>196029.59999999998</v>
      </c>
      <c r="M37" s="437"/>
      <c r="N37" s="436">
        <f t="shared" si="2"/>
        <v>245037</v>
      </c>
      <c r="P37" s="376"/>
    </row>
    <row r="38" spans="2:20" ht="15" customHeight="1" x14ac:dyDescent="0.2">
      <c r="B38" s="398" t="s">
        <v>17</v>
      </c>
      <c r="C38" s="21">
        <f>COUNTIF('Members Data'!C2:C61,"Hunter")</f>
        <v>3</v>
      </c>
      <c r="D38" s="400"/>
      <c r="E38" s="400"/>
      <c r="F38" s="399">
        <f>C38</f>
        <v>3</v>
      </c>
      <c r="G38" s="165"/>
      <c r="H38" s="385" t="s">
        <v>89</v>
      </c>
      <c r="I38" s="437">
        <v>396878</v>
      </c>
      <c r="J38" s="378">
        <f t="shared" si="0"/>
        <v>257970.7</v>
      </c>
      <c r="K38" s="448">
        <f t="shared" si="1"/>
        <v>317502.40000000002</v>
      </c>
      <c r="M38" s="437"/>
      <c r="N38" s="436">
        <f t="shared" si="2"/>
        <v>396878</v>
      </c>
      <c r="P38" s="376"/>
    </row>
    <row r="39" spans="2:20" ht="15" customHeight="1" x14ac:dyDescent="0.2">
      <c r="B39" s="398" t="s">
        <v>18</v>
      </c>
      <c r="C39" s="21">
        <f>COUNTIF('Members Data'!C2:C61,"Mage")</f>
        <v>2</v>
      </c>
      <c r="D39" s="400"/>
      <c r="E39" s="400"/>
      <c r="F39" s="399">
        <f>C39</f>
        <v>2</v>
      </c>
      <c r="G39" s="165"/>
      <c r="H39" s="385" t="s">
        <v>91</v>
      </c>
      <c r="I39" s="437">
        <v>357139.5</v>
      </c>
      <c r="J39" s="378">
        <f t="shared" si="0"/>
        <v>232140.67499999999</v>
      </c>
      <c r="K39" s="448">
        <f t="shared" si="1"/>
        <v>285711.59999999998</v>
      </c>
      <c r="M39" s="437"/>
      <c r="N39" s="436">
        <f t="shared" si="2"/>
        <v>357139.5</v>
      </c>
      <c r="P39" s="376"/>
    </row>
    <row r="40" spans="2:20" ht="15" customHeight="1" x14ac:dyDescent="0.2">
      <c r="B40" s="398" t="s">
        <v>182</v>
      </c>
      <c r="C40" s="21">
        <f>COUNTIF('Members Data'!C2:C61,"Monk")</f>
        <v>1</v>
      </c>
      <c r="D40" s="386">
        <f t="array" ref="D40">SUM(('Members Data'!C2:C61="Monk")*('Members Data'!D2:D61="Healer"))</f>
        <v>0</v>
      </c>
      <c r="E40" s="386">
        <f t="array" ref="E40">SUM(('Members Data'!C2:C61="Monk")*('Members Data'!D2:D61="Tank"))</f>
        <v>0</v>
      </c>
      <c r="F40" s="399">
        <f>C40-D40-E40</f>
        <v>1</v>
      </c>
      <c r="G40" s="165"/>
      <c r="H40" s="385" t="s">
        <v>90</v>
      </c>
      <c r="I40" s="437">
        <v>360798.5</v>
      </c>
      <c r="J40" s="378">
        <f t="shared" si="0"/>
        <v>234519.02499999999</v>
      </c>
      <c r="K40" s="448">
        <f t="shared" si="1"/>
        <v>288638.8</v>
      </c>
      <c r="M40" s="437"/>
      <c r="N40" s="436">
        <f t="shared" si="2"/>
        <v>360798.5</v>
      </c>
      <c r="P40" s="376"/>
    </row>
    <row r="41" spans="2:20" ht="15" customHeight="1" x14ac:dyDescent="0.2">
      <c r="B41" s="398" t="s">
        <v>19</v>
      </c>
      <c r="C41" s="21">
        <f>COUNTIF('Members Data'!C2:C61,"Paladin")</f>
        <v>5</v>
      </c>
      <c r="D41" s="386">
        <f t="array" ref="D41">SUM(('Members Data'!C2:C61="Paladin")*('Members Data'!D2:D61="Healer"))</f>
        <v>3</v>
      </c>
      <c r="E41" s="386">
        <f t="array" ref="E41">SUM(('Members Data'!C2:C61="Paladin")*('Members Data'!D2:D61="Tank"))</f>
        <v>0</v>
      </c>
      <c r="F41" s="399">
        <f>C41-D41-E41</f>
        <v>2</v>
      </c>
      <c r="G41" s="165"/>
      <c r="H41" s="385" t="s">
        <v>92</v>
      </c>
      <c r="I41" s="437">
        <v>338302</v>
      </c>
      <c r="J41" s="378">
        <f t="shared" si="0"/>
        <v>219896.3</v>
      </c>
      <c r="K41" s="448">
        <f t="shared" si="1"/>
        <v>270641.59999999998</v>
      </c>
      <c r="M41" s="437"/>
      <c r="N41" s="436">
        <f t="shared" si="2"/>
        <v>338302</v>
      </c>
      <c r="P41" s="376"/>
    </row>
    <row r="42" spans="2:20" ht="15" customHeight="1" x14ac:dyDescent="0.2">
      <c r="B42" s="398" t="s">
        <v>20</v>
      </c>
      <c r="C42" s="21">
        <f>COUNTIF('Members Data'!C2:C61,"Priest")</f>
        <v>3</v>
      </c>
      <c r="D42" s="386">
        <f t="array" ref="D42">SUM(('Members Data'!C2:C61="Priest")*('Members Data'!D2:D61="Healer"))</f>
        <v>2</v>
      </c>
      <c r="E42" s="400"/>
      <c r="F42" s="399">
        <f>C42-D42</f>
        <v>1</v>
      </c>
      <c r="G42" s="165"/>
      <c r="H42" s="385" t="s">
        <v>173</v>
      </c>
      <c r="I42" s="437">
        <v>342378</v>
      </c>
      <c r="J42" s="378">
        <f t="shared" si="0"/>
        <v>222545.7</v>
      </c>
      <c r="K42" s="448">
        <f t="shared" si="1"/>
        <v>273902.40000000002</v>
      </c>
      <c r="M42" s="437"/>
      <c r="N42" s="436">
        <f t="shared" si="2"/>
        <v>342378</v>
      </c>
    </row>
    <row r="43" spans="2:20" ht="15" customHeight="1" x14ac:dyDescent="0.2">
      <c r="B43" s="398" t="s">
        <v>21</v>
      </c>
      <c r="C43" s="21">
        <f>COUNTIF('Members Data'!C2:C61,"Rogue")</f>
        <v>3</v>
      </c>
      <c r="D43" s="400"/>
      <c r="E43" s="400"/>
      <c r="F43" s="399">
        <f>C43</f>
        <v>3</v>
      </c>
      <c r="G43" s="165"/>
      <c r="H43" s="385" t="s">
        <v>93</v>
      </c>
      <c r="I43" s="437">
        <v>346993</v>
      </c>
      <c r="J43" s="378">
        <f t="shared" si="0"/>
        <v>225545.44999999998</v>
      </c>
      <c r="K43" s="448">
        <f t="shared" si="1"/>
        <v>277594.39999999997</v>
      </c>
      <c r="M43" s="437"/>
      <c r="N43" s="436">
        <f t="shared" si="2"/>
        <v>346993</v>
      </c>
      <c r="P43" s="376"/>
    </row>
    <row r="44" spans="2:20" ht="15" customHeight="1" x14ac:dyDescent="0.2">
      <c r="B44" s="398" t="s">
        <v>22</v>
      </c>
      <c r="C44" s="21">
        <f>COUNTIF('Members Data'!C2:C61,"Shaman")</f>
        <v>2</v>
      </c>
      <c r="D44" s="386">
        <f t="array" ref="D44">SUM(('Members Data'!C2:C61="Shaman")*('Members Data'!D2:D61="Healer"))</f>
        <v>1</v>
      </c>
      <c r="E44" s="400"/>
      <c r="F44" s="399">
        <f>C44-D44</f>
        <v>1</v>
      </c>
      <c r="G44" s="165"/>
      <c r="H44" s="385" t="s">
        <v>94</v>
      </c>
      <c r="I44" s="437">
        <v>336436</v>
      </c>
      <c r="J44" s="378">
        <f t="shared" si="0"/>
        <v>218683.4</v>
      </c>
      <c r="K44" s="448">
        <f t="shared" si="1"/>
        <v>269148.79999999999</v>
      </c>
      <c r="M44" s="437"/>
      <c r="N44" s="436">
        <f t="shared" si="2"/>
        <v>336436</v>
      </c>
      <c r="O44" s="376"/>
      <c r="P44"/>
    </row>
    <row r="45" spans="2:20" ht="15.75" customHeight="1" x14ac:dyDescent="0.2">
      <c r="B45" s="398" t="s">
        <v>30</v>
      </c>
      <c r="C45" s="21">
        <f>COUNTIF('Members Data'!C2:C61,"Warlock")</f>
        <v>3</v>
      </c>
      <c r="D45" s="400"/>
      <c r="E45" s="400"/>
      <c r="F45" s="399">
        <f>C45</f>
        <v>3</v>
      </c>
      <c r="G45" s="165"/>
      <c r="H45" s="385" t="s">
        <v>95</v>
      </c>
      <c r="I45" s="437">
        <v>350933</v>
      </c>
      <c r="J45" s="378">
        <f t="shared" si="0"/>
        <v>228106.44999999998</v>
      </c>
      <c r="K45" s="448">
        <f t="shared" si="1"/>
        <v>280746.40000000002</v>
      </c>
      <c r="M45" s="437"/>
      <c r="N45" s="436">
        <f t="shared" si="2"/>
        <v>350933</v>
      </c>
      <c r="P45" s="376"/>
      <c r="T45" s="448"/>
    </row>
    <row r="46" spans="2:20" ht="15" customHeight="1" thickBot="1" x14ac:dyDescent="0.25">
      <c r="B46" s="401" t="s">
        <v>24</v>
      </c>
      <c r="C46" s="24">
        <f>COUNTIF('Members Data'!C2:C61,"Warrior")</f>
        <v>2</v>
      </c>
      <c r="D46" s="402"/>
      <c r="E46" s="403">
        <f t="array" ref="E46">SUM(('Members Data'!C2:C61="Warrior")*('Members Data'!D2:D61="Tank"))</f>
        <v>0</v>
      </c>
      <c r="F46" s="26">
        <f>C46-E46</f>
        <v>2</v>
      </c>
      <c r="G46" s="165"/>
      <c r="H46" s="385" t="s">
        <v>96</v>
      </c>
      <c r="I46" s="437">
        <v>400466.5</v>
      </c>
      <c r="J46" s="378">
        <f t="shared" si="0"/>
        <v>260303.22500000001</v>
      </c>
      <c r="K46" s="448">
        <f t="shared" si="1"/>
        <v>320373.2</v>
      </c>
      <c r="M46" s="437"/>
      <c r="N46" s="436">
        <f t="shared" si="2"/>
        <v>400466.5</v>
      </c>
      <c r="P46" s="376"/>
    </row>
    <row r="47" spans="2:20" ht="15" customHeight="1" thickBot="1" x14ac:dyDescent="0.25">
      <c r="B47" s="429"/>
      <c r="C47" s="165"/>
      <c r="D47" s="165"/>
      <c r="E47" s="165"/>
      <c r="F47" s="165"/>
      <c r="G47" s="165"/>
      <c r="H47" s="385" t="s">
        <v>97</v>
      </c>
      <c r="I47" s="437">
        <v>286345.5</v>
      </c>
      <c r="J47" s="378">
        <f t="shared" si="0"/>
        <v>186124.57499999998</v>
      </c>
      <c r="K47" s="448">
        <f t="shared" si="1"/>
        <v>229076.4</v>
      </c>
      <c r="M47" s="437"/>
      <c r="N47" s="436">
        <f t="shared" si="2"/>
        <v>286345.5</v>
      </c>
      <c r="P47" s="376"/>
    </row>
    <row r="48" spans="2:20" ht="15" customHeight="1" thickBot="1" x14ac:dyDescent="0.25">
      <c r="B48" s="430" t="s">
        <v>78</v>
      </c>
      <c r="C48" s="27" t="s">
        <v>25</v>
      </c>
      <c r="D48" s="165"/>
      <c r="E48" s="27" t="s">
        <v>113</v>
      </c>
      <c r="F48" s="27" t="s">
        <v>80</v>
      </c>
      <c r="G48" s="165"/>
      <c r="H48" s="385" t="s">
        <v>98</v>
      </c>
      <c r="I48" s="437">
        <v>351221.5</v>
      </c>
      <c r="J48" s="378">
        <f t="shared" si="0"/>
        <v>228293.97500000001</v>
      </c>
      <c r="K48" s="448">
        <f t="shared" si="1"/>
        <v>280977.2</v>
      </c>
      <c r="M48" s="437"/>
      <c r="N48" s="436">
        <f t="shared" si="2"/>
        <v>351221.5</v>
      </c>
      <c r="P48" s="376"/>
    </row>
    <row r="49" spans="2:16" ht="15" customHeight="1" x14ac:dyDescent="0.2">
      <c r="B49" s="428" t="s">
        <v>3</v>
      </c>
      <c r="C49" s="29">
        <f>SUMIF('Members Data'!D2:D61,"Healer",'Members Data'!E2:E61)/COUNTIF('Members Data'!D2:D61,"Healer")</f>
        <v>5.1428571428571432</v>
      </c>
      <c r="D49" s="165"/>
      <c r="E49" s="181">
        <v>7800</v>
      </c>
      <c r="F49" s="163">
        <v>0</v>
      </c>
      <c r="G49" s="165"/>
      <c r="H49" s="385" t="s">
        <v>99</v>
      </c>
      <c r="I49" s="437">
        <v>370185</v>
      </c>
      <c r="J49" s="378">
        <f t="shared" si="0"/>
        <v>240620.25</v>
      </c>
      <c r="K49" s="448">
        <f t="shared" si="1"/>
        <v>296148</v>
      </c>
      <c r="M49" s="437"/>
      <c r="N49" s="436">
        <f t="shared" si="2"/>
        <v>370185</v>
      </c>
      <c r="P49" s="376"/>
    </row>
    <row r="50" spans="2:16" ht="15" customHeight="1" x14ac:dyDescent="0.2">
      <c r="B50" s="385" t="s">
        <v>4</v>
      </c>
      <c r="C50" s="404">
        <f>(SUMIF('Members Data'!D2:D61,"MDPS",'Members Data'!E2:E61)+SUMIF('Members Data'!D2:D61,"RDPS",'Members Data'!E2:E61))/(COUNTIF('Members Data'!D2:D61,"MDPS")+COUNTIF('Members Data'!D2:D61,"RDPS"))</f>
        <v>4.666666666666667</v>
      </c>
      <c r="D50" s="165"/>
      <c r="E50" s="405">
        <f t="shared" ref="E50:E57" si="3">((($E$58-$E$49)/9)*F50)+$E$49</f>
        <v>7911.1111111111113</v>
      </c>
      <c r="F50" s="406">
        <v>1</v>
      </c>
      <c r="G50" s="165"/>
      <c r="H50" s="385" t="s">
        <v>101</v>
      </c>
      <c r="I50" s="437">
        <v>362923</v>
      </c>
      <c r="J50" s="378">
        <f t="shared" si="0"/>
        <v>235899.95</v>
      </c>
      <c r="K50" s="448">
        <f t="shared" si="1"/>
        <v>290338.40000000002</v>
      </c>
      <c r="M50" s="437"/>
      <c r="N50" s="436">
        <f t="shared" si="2"/>
        <v>362923</v>
      </c>
      <c r="P50" s="376"/>
    </row>
    <row r="51" spans="2:16" ht="15" customHeight="1" thickBot="1" x14ac:dyDescent="0.25">
      <c r="B51" s="407" t="s">
        <v>5</v>
      </c>
      <c r="C51" s="408">
        <f>SUMIF('Members Data'!D2:D61,"Tank",'Members Data'!E2:E61)/COUNTIF('Members Data'!D2:D61,"Tank")</f>
        <v>5</v>
      </c>
      <c r="D51" s="165"/>
      <c r="E51" s="405">
        <f t="shared" si="3"/>
        <v>8022.2222222222226</v>
      </c>
      <c r="F51" s="406">
        <v>2</v>
      </c>
      <c r="G51" s="165"/>
      <c r="H51" s="385" t="s">
        <v>102</v>
      </c>
      <c r="I51" s="437">
        <v>253065</v>
      </c>
      <c r="J51" s="378">
        <f t="shared" si="0"/>
        <v>164492.25</v>
      </c>
      <c r="K51" s="448">
        <f t="shared" si="1"/>
        <v>202452</v>
      </c>
      <c r="M51" s="437"/>
      <c r="N51" s="436">
        <f t="shared" si="2"/>
        <v>253065</v>
      </c>
      <c r="P51" s="376"/>
    </row>
    <row r="52" spans="2:16" ht="15" customHeight="1" thickBot="1" x14ac:dyDescent="0.25">
      <c r="B52" s="425"/>
      <c r="C52" s="165"/>
      <c r="D52" s="165"/>
      <c r="E52" s="405">
        <f t="shared" si="3"/>
        <v>8133.333333333333</v>
      </c>
      <c r="F52" s="406">
        <v>3</v>
      </c>
      <c r="G52" s="165"/>
      <c r="H52" s="385" t="s">
        <v>100</v>
      </c>
      <c r="I52" s="437">
        <v>384970</v>
      </c>
      <c r="J52" s="378">
        <f t="shared" si="0"/>
        <v>250230.5</v>
      </c>
      <c r="K52" s="448">
        <f t="shared" si="1"/>
        <v>307976</v>
      </c>
      <c r="M52" s="437"/>
      <c r="N52" s="436">
        <f t="shared" si="2"/>
        <v>384970</v>
      </c>
      <c r="P52" s="376"/>
    </row>
    <row r="53" spans="2:16" ht="15" customHeight="1" x14ac:dyDescent="0.2">
      <c r="B53" s="428" t="s">
        <v>15</v>
      </c>
      <c r="C53" s="29">
        <f>SUMIF('Members Data'!C2:C61,"Death Knight",'Members Data'!E2:E61)/COUNTIF('Members Data'!C2:C61,"Death Knight")</f>
        <v>4.5</v>
      </c>
      <c r="D53" s="165"/>
      <c r="E53" s="405">
        <f t="shared" si="3"/>
        <v>8244.4444444444453</v>
      </c>
      <c r="F53" s="406">
        <v>4</v>
      </c>
      <c r="G53" s="165"/>
      <c r="H53" s="385" t="s">
        <v>103</v>
      </c>
      <c r="I53" s="437">
        <v>243817.5</v>
      </c>
      <c r="J53" s="378">
        <f t="shared" si="0"/>
        <v>158481.375</v>
      </c>
      <c r="K53" s="448">
        <f t="shared" si="1"/>
        <v>195054</v>
      </c>
      <c r="M53" s="437"/>
      <c r="N53" s="436">
        <f t="shared" si="2"/>
        <v>243817.5</v>
      </c>
      <c r="P53" s="376"/>
    </row>
    <row r="54" spans="2:16" ht="15" customHeight="1" thickBot="1" x14ac:dyDescent="0.25">
      <c r="B54" s="385" t="s">
        <v>16</v>
      </c>
      <c r="C54" s="404">
        <f>SUMIF('Members Data'!C2:C61,"Druid",'Members Data'!E2:E61)/COUNTIF('Members Data'!C2:C61,"Druid")</f>
        <v>6.5</v>
      </c>
      <c r="D54" s="165"/>
      <c r="E54" s="409">
        <f t="shared" si="3"/>
        <v>8355.5555555555547</v>
      </c>
      <c r="F54" s="406">
        <v>5</v>
      </c>
      <c r="G54" s="165"/>
      <c r="H54" s="385" t="s">
        <v>104</v>
      </c>
      <c r="I54" s="437">
        <v>361593</v>
      </c>
      <c r="J54" s="378">
        <f t="shared" si="0"/>
        <v>235035.44999999998</v>
      </c>
      <c r="K54" s="449">
        <f t="shared" si="1"/>
        <v>289274.39999999997</v>
      </c>
      <c r="M54" s="437"/>
      <c r="N54" s="436">
        <f t="shared" si="2"/>
        <v>361593</v>
      </c>
      <c r="P54" s="376"/>
    </row>
    <row r="55" spans="2:16" ht="15" customHeight="1" thickBot="1" x14ac:dyDescent="0.25">
      <c r="B55" s="385" t="s">
        <v>17</v>
      </c>
      <c r="C55" s="404">
        <f>SUMIF('Members Data'!C2:C61,"Hunter",'Members Data'!E2:E61)/COUNTIF('Members Data'!C2:C61,"Hunter")</f>
        <v>5.333333333333333</v>
      </c>
      <c r="D55" s="165"/>
      <c r="E55" s="405">
        <f t="shared" si="3"/>
        <v>8466.6666666666661</v>
      </c>
      <c r="F55" s="406">
        <v>6</v>
      </c>
      <c r="G55" s="165"/>
      <c r="H55" s="506" t="s">
        <v>224</v>
      </c>
      <c r="I55" s="507"/>
      <c r="J55" s="507"/>
      <c r="K55" s="508"/>
      <c r="M55" s="506"/>
      <c r="N55" s="508"/>
    </row>
    <row r="56" spans="2:16" ht="15" customHeight="1" x14ac:dyDescent="0.2">
      <c r="B56" s="385" t="s">
        <v>18</v>
      </c>
      <c r="C56" s="404">
        <f>SUMIF('Members Data'!C2:C61,"Mage",'Members Data'!E2:E61)/COUNTIF('Members Data'!C2:C61,"Mage")</f>
        <v>4</v>
      </c>
      <c r="D56" s="165"/>
      <c r="E56" s="405">
        <f t="shared" si="3"/>
        <v>8577.7777777777774</v>
      </c>
      <c r="F56" s="406">
        <v>7</v>
      </c>
      <c r="G56" s="165"/>
      <c r="H56" s="450" t="s">
        <v>107</v>
      </c>
      <c r="I56" s="437"/>
      <c r="J56" s="378">
        <f t="shared" si="0"/>
        <v>0</v>
      </c>
      <c r="K56" s="447">
        <f t="shared" si="1"/>
        <v>0</v>
      </c>
      <c r="L56" s="376"/>
      <c r="M56" s="437"/>
      <c r="N56" s="452">
        <f t="shared" ref="N56:N61" si="4">I56</f>
        <v>0</v>
      </c>
      <c r="P56" s="376"/>
    </row>
    <row r="57" spans="2:16" ht="15" customHeight="1" x14ac:dyDescent="0.2">
      <c r="B57" s="385" t="s">
        <v>19</v>
      </c>
      <c r="C57" s="404">
        <f>SUMIF('Members Data'!C2:C61,"Paladin",'Members Data'!E2:E61)/COUNTIF('Members Data'!C2:C61,"Paladin")</f>
        <v>3.6</v>
      </c>
      <c r="D57" s="165"/>
      <c r="E57" s="405">
        <f t="shared" si="3"/>
        <v>8688.8888888888887</v>
      </c>
      <c r="F57" s="406">
        <v>8</v>
      </c>
      <c r="G57" s="165"/>
      <c r="H57" s="450" t="s">
        <v>172</v>
      </c>
      <c r="I57" s="437"/>
      <c r="J57" s="378">
        <f t="shared" si="0"/>
        <v>0</v>
      </c>
      <c r="K57" s="448">
        <f t="shared" si="1"/>
        <v>0</v>
      </c>
      <c r="M57" s="437"/>
      <c r="N57" s="452">
        <f t="shared" si="4"/>
        <v>0</v>
      </c>
    </row>
    <row r="58" spans="2:16" ht="15" customHeight="1" thickBot="1" x14ac:dyDescent="0.25">
      <c r="B58" s="385" t="s">
        <v>20</v>
      </c>
      <c r="C58" s="404">
        <f>SUMIF('Members Data'!C2:C61,"Priest",'Members Data'!E2:E61)/COUNTIF('Members Data'!C2:C61,"Priest")</f>
        <v>6</v>
      </c>
      <c r="D58" s="165"/>
      <c r="E58" s="410">
        <v>8800</v>
      </c>
      <c r="F58" s="411">
        <v>9</v>
      </c>
      <c r="G58" s="165"/>
      <c r="H58" s="450" t="s">
        <v>108</v>
      </c>
      <c r="I58" s="437"/>
      <c r="J58" s="378">
        <f t="shared" si="0"/>
        <v>0</v>
      </c>
      <c r="K58" s="448">
        <f t="shared" si="1"/>
        <v>0</v>
      </c>
      <c r="L58" s="376"/>
      <c r="M58" s="437"/>
      <c r="N58" s="452">
        <f t="shared" si="4"/>
        <v>0</v>
      </c>
      <c r="P58" s="376"/>
    </row>
    <row r="59" spans="2:16" ht="15" customHeight="1" x14ac:dyDescent="0.2">
      <c r="B59" s="385" t="s">
        <v>21</v>
      </c>
      <c r="C59" s="404">
        <f>SUMIF('Members Data'!C2:C61,"Rogue",'Members Data'!E2:E61)/COUNTIF('Members Data'!C2:C61,"Rogue")</f>
        <v>3.6666666666666665</v>
      </c>
      <c r="D59" s="165"/>
      <c r="E59" s="165"/>
      <c r="F59" s="165"/>
      <c r="G59" s="165"/>
      <c r="H59" s="450" t="s">
        <v>106</v>
      </c>
      <c r="I59" s="437"/>
      <c r="J59" s="378">
        <f t="shared" si="0"/>
        <v>0</v>
      </c>
      <c r="K59" s="448">
        <f t="shared" si="1"/>
        <v>0</v>
      </c>
      <c r="L59" s="376"/>
      <c r="M59" s="437"/>
      <c r="N59" s="452">
        <f t="shared" si="4"/>
        <v>0</v>
      </c>
      <c r="P59" s="376"/>
    </row>
    <row r="60" spans="2:16" ht="15" customHeight="1" x14ac:dyDescent="0.2">
      <c r="B60" s="385" t="s">
        <v>22</v>
      </c>
      <c r="C60" s="404">
        <f>SUMIF('Members Data'!C2:C61,"Shaman",'Members Data'!E2:E61)/COUNTIF('Members Data'!C2:C61,"Shaman")</f>
        <v>6.5</v>
      </c>
      <c r="D60" s="165"/>
      <c r="E60" s="165"/>
      <c r="F60" s="165"/>
      <c r="G60" s="165"/>
      <c r="H60" s="450" t="s">
        <v>105</v>
      </c>
      <c r="I60" s="437"/>
      <c r="J60" s="378">
        <f t="shared" si="0"/>
        <v>0</v>
      </c>
      <c r="K60" s="448">
        <f t="shared" si="1"/>
        <v>0</v>
      </c>
      <c r="L60" s="376"/>
      <c r="M60" s="437"/>
      <c r="N60" s="452">
        <f t="shared" si="4"/>
        <v>0</v>
      </c>
      <c r="P60" s="376"/>
    </row>
    <row r="61" spans="2:16" ht="15" customHeight="1" thickBot="1" x14ac:dyDescent="0.25">
      <c r="B61" s="385" t="s">
        <v>23</v>
      </c>
      <c r="C61" s="404">
        <f>SUMIF('Members Data'!C2:C61,"Warlock",'Members Data'!E2:E61)/COUNTIF('Members Data'!C2:C61,"Warlock")</f>
        <v>5.666666666666667</v>
      </c>
      <c r="D61" s="165"/>
      <c r="E61" s="176"/>
      <c r="F61" s="176"/>
      <c r="G61" s="165"/>
      <c r="H61" s="450" t="s">
        <v>109</v>
      </c>
      <c r="I61" s="437"/>
      <c r="J61" s="378">
        <f t="shared" si="0"/>
        <v>0</v>
      </c>
      <c r="K61" s="449">
        <f t="shared" si="1"/>
        <v>0</v>
      </c>
      <c r="L61" s="376"/>
      <c r="M61" s="437"/>
      <c r="N61" s="452">
        <f t="shared" si="4"/>
        <v>0</v>
      </c>
      <c r="P61" s="376"/>
    </row>
    <row r="62" spans="2:16" ht="15" customHeight="1" thickBot="1" x14ac:dyDescent="0.25">
      <c r="B62" s="407" t="s">
        <v>24</v>
      </c>
      <c r="C62" s="408">
        <f>SUMIF('Members Data'!C2:C61,"Warrior",'Members Data'!E2:E61)/COUNTIF('Members Data'!C2:C61,"Warrior")</f>
        <v>3</v>
      </c>
      <c r="D62" s="165"/>
      <c r="E62" s="177"/>
      <c r="F62" s="178"/>
      <c r="G62" s="165"/>
      <c r="H62" s="506" t="s">
        <v>216</v>
      </c>
      <c r="I62" s="507"/>
      <c r="J62" s="507"/>
      <c r="K62" s="508"/>
      <c r="M62" s="506"/>
      <c r="N62" s="508"/>
    </row>
    <row r="63" spans="2:16" ht="15" customHeight="1" thickBot="1" x14ac:dyDescent="0.25">
      <c r="B63" s="425"/>
      <c r="C63" s="165"/>
      <c r="D63" s="165"/>
      <c r="E63" s="177"/>
      <c r="F63" s="178"/>
      <c r="G63" s="165"/>
      <c r="H63" s="450" t="s">
        <v>110</v>
      </c>
      <c r="I63" s="437">
        <v>500000</v>
      </c>
      <c r="J63" s="447">
        <f t="shared" si="0"/>
        <v>325000</v>
      </c>
      <c r="K63" s="447">
        <f>I63/100*$F$69</f>
        <v>400000</v>
      </c>
      <c r="M63" s="437"/>
      <c r="N63" s="452">
        <f>I63</f>
        <v>500000</v>
      </c>
      <c r="P63" s="376"/>
    </row>
    <row r="64" spans="2:16" ht="15" customHeight="1" thickBot="1" x14ac:dyDescent="0.25">
      <c r="B64" s="426" t="s">
        <v>117</v>
      </c>
      <c r="C64" s="236">
        <f>SUM('Members Data'!E2:E32)/(60-COUNTIF('Members Data'!A2:A61,""))</f>
        <v>4.8</v>
      </c>
      <c r="D64" s="412">
        <f>(SUM(Gear!K2:K61))/(60-COUNTIF(Gear!A2:A61,0))</f>
        <v>8367.7333333333336</v>
      </c>
      <c r="E64" s="177"/>
      <c r="F64" s="178"/>
      <c r="G64" s="165"/>
      <c r="H64" s="450" t="s">
        <v>171</v>
      </c>
      <c r="I64" s="437">
        <v>500000</v>
      </c>
      <c r="J64" s="448">
        <f t="shared" si="0"/>
        <v>325000</v>
      </c>
      <c r="K64" s="448">
        <f>I64/100*$F$69</f>
        <v>400000</v>
      </c>
      <c r="M64" s="437"/>
      <c r="N64" s="452">
        <f>I64</f>
        <v>500000</v>
      </c>
      <c r="P64" s="376"/>
    </row>
    <row r="65" spans="2:16" ht="15" customHeight="1" thickBot="1" x14ac:dyDescent="0.25">
      <c r="B65" s="425"/>
      <c r="C65" s="180"/>
      <c r="D65" s="179"/>
      <c r="E65" s="179"/>
      <c r="F65" s="179"/>
      <c r="G65" s="165"/>
      <c r="H65" s="450" t="s">
        <v>170</v>
      </c>
      <c r="I65" s="437">
        <v>500000</v>
      </c>
      <c r="J65" s="448">
        <f t="shared" si="0"/>
        <v>325000</v>
      </c>
      <c r="K65" s="448">
        <f>I65/100*$F$69</f>
        <v>400000</v>
      </c>
      <c r="M65" s="437"/>
      <c r="N65" s="452">
        <f>I65</f>
        <v>500000</v>
      </c>
    </row>
    <row r="66" spans="2:16" ht="15" customHeight="1" thickBot="1" x14ac:dyDescent="0.25">
      <c r="B66" s="430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65"/>
      <c r="H66" s="450" t="s">
        <v>111</v>
      </c>
      <c r="I66" s="437">
        <v>500000</v>
      </c>
      <c r="J66" s="448">
        <f t="shared" si="0"/>
        <v>325000</v>
      </c>
      <c r="K66" s="448">
        <f>I66/100*$F$69</f>
        <v>400000</v>
      </c>
      <c r="M66" s="437"/>
      <c r="N66" s="452">
        <f>I66</f>
        <v>500000</v>
      </c>
      <c r="P66" s="376"/>
    </row>
    <row r="67" spans="2:16" ht="15" customHeight="1" thickBot="1" x14ac:dyDescent="0.25">
      <c r="B67" s="428" t="s">
        <v>33</v>
      </c>
      <c r="C67" s="182">
        <v>0</v>
      </c>
      <c r="D67" s="182">
        <v>0</v>
      </c>
      <c r="E67" s="182">
        <v>19</v>
      </c>
      <c r="F67" s="182">
        <v>0</v>
      </c>
      <c r="G67" s="165"/>
      <c r="H67" s="451" t="s">
        <v>112</v>
      </c>
      <c r="I67" s="449">
        <v>500000</v>
      </c>
      <c r="J67" s="449">
        <f t="shared" si="0"/>
        <v>325000</v>
      </c>
      <c r="K67" s="449">
        <f>I67/100*$F$69</f>
        <v>400000</v>
      </c>
      <c r="M67" s="437"/>
      <c r="N67" s="452">
        <f>I67</f>
        <v>500000</v>
      </c>
      <c r="P67" s="376"/>
    </row>
    <row r="68" spans="2:16" ht="15" customHeight="1" x14ac:dyDescent="0.2">
      <c r="B68" s="385" t="s">
        <v>31</v>
      </c>
      <c r="C68" s="413">
        <v>6</v>
      </c>
      <c r="D68" s="413">
        <v>3</v>
      </c>
      <c r="E68" s="413">
        <v>0.5</v>
      </c>
      <c r="F68" s="413">
        <v>65</v>
      </c>
      <c r="G68" s="165"/>
      <c r="H68" s="165"/>
      <c r="I68" s="165"/>
      <c r="J68" s="379"/>
      <c r="K68" s="166"/>
      <c r="M68" s="172"/>
      <c r="N68" s="167"/>
    </row>
    <row r="69" spans="2:16" ht="15" customHeight="1" thickBot="1" x14ac:dyDescent="0.25">
      <c r="B69" s="414" t="s">
        <v>120</v>
      </c>
      <c r="C69" s="415">
        <v>8</v>
      </c>
      <c r="D69" s="415">
        <v>5</v>
      </c>
      <c r="E69" s="415">
        <v>0</v>
      </c>
      <c r="F69" s="415">
        <v>80</v>
      </c>
      <c r="G69" s="168"/>
      <c r="H69" s="168"/>
      <c r="I69" s="168"/>
      <c r="J69" s="431"/>
      <c r="K69" s="432"/>
      <c r="M69" s="435"/>
      <c r="N69" s="169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3" sqref="B3"/>
    </sheetView>
  </sheetViews>
  <sheetFormatPr defaultColWidth="8.7109375" defaultRowHeight="15" customHeight="1" x14ac:dyDescent="0.2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 x14ac:dyDescent="0.25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18" t="s">
        <v>41</v>
      </c>
      <c r="J1" s="512" t="s">
        <v>42</v>
      </c>
      <c r="K1" s="512" t="s">
        <v>43</v>
      </c>
      <c r="L1" s="512" t="s">
        <v>44</v>
      </c>
      <c r="M1" s="512" t="s">
        <v>45</v>
      </c>
      <c r="N1" s="512" t="s">
        <v>46</v>
      </c>
      <c r="O1" s="515" t="s">
        <v>47</v>
      </c>
    </row>
    <row r="2" spans="1:18" ht="15.75" customHeight="1" thickBot="1" x14ac:dyDescent="0.25">
      <c r="A2" s="54" t="s">
        <v>48</v>
      </c>
      <c r="B2" s="220">
        <f>'wk1'!H2+2</f>
        <v>41799</v>
      </c>
      <c r="C2" s="211">
        <f>B2</f>
        <v>41799</v>
      </c>
      <c r="D2" s="211">
        <f>C2+1</f>
        <v>41800</v>
      </c>
      <c r="E2" s="211">
        <f>D2</f>
        <v>41800</v>
      </c>
      <c r="F2" s="211">
        <f>E2+3</f>
        <v>41803</v>
      </c>
      <c r="G2" s="211">
        <f>F2</f>
        <v>41803</v>
      </c>
      <c r="H2" s="212">
        <f>G2+1</f>
        <v>41804</v>
      </c>
      <c r="I2" s="519"/>
      <c r="J2" s="513"/>
      <c r="K2" s="513"/>
      <c r="L2" s="513"/>
      <c r="M2" s="513"/>
      <c r="N2" s="513"/>
      <c r="O2" s="516"/>
    </row>
    <row r="3" spans="1:18" ht="15.75" customHeight="1" thickBot="1" x14ac:dyDescent="0.25">
      <c r="A3" s="54" t="s">
        <v>49</v>
      </c>
      <c r="B3" s="491"/>
      <c r="C3" s="61"/>
      <c r="D3" s="491"/>
      <c r="E3" s="61"/>
      <c r="F3" s="61"/>
      <c r="G3" s="61"/>
      <c r="H3" s="491"/>
      <c r="I3" s="519"/>
      <c r="J3" s="513"/>
      <c r="K3" s="513"/>
      <c r="L3" s="513"/>
      <c r="M3" s="513"/>
      <c r="N3" s="513"/>
      <c r="O3" s="516"/>
    </row>
    <row r="4" spans="1:18" ht="15.75" customHeight="1" thickBot="1" x14ac:dyDescent="0.25">
      <c r="A4" s="54" t="s">
        <v>50</v>
      </c>
      <c r="B4" s="213"/>
      <c r="C4" s="61"/>
      <c r="D4" s="61"/>
      <c r="E4" s="61"/>
      <c r="F4" s="61"/>
      <c r="G4" s="61"/>
      <c r="H4" s="62"/>
      <c r="I4" s="519"/>
      <c r="J4" s="513"/>
      <c r="K4" s="513"/>
      <c r="L4" s="513"/>
      <c r="M4" s="513"/>
      <c r="N4" s="513"/>
      <c r="O4" s="516"/>
    </row>
    <row r="5" spans="1:18" ht="30.75" customHeight="1" thickBot="1" x14ac:dyDescent="0.25">
      <c r="A5" s="54" t="s">
        <v>51</v>
      </c>
      <c r="B5" s="64"/>
      <c r="C5" s="65"/>
      <c r="D5" s="65"/>
      <c r="E5" s="65"/>
      <c r="F5" s="65"/>
      <c r="G5" s="65"/>
      <c r="H5" s="66"/>
      <c r="I5" s="519"/>
      <c r="J5" s="513"/>
      <c r="K5" s="513"/>
      <c r="L5" s="513"/>
      <c r="M5" s="513"/>
      <c r="N5" s="513"/>
      <c r="O5" s="516"/>
      <c r="R5" s="71"/>
    </row>
    <row r="6" spans="1:18" ht="30.75" customHeight="1" thickBot="1" x14ac:dyDescent="0.25">
      <c r="A6" s="54" t="s">
        <v>195</v>
      </c>
      <c r="B6" s="374"/>
      <c r="C6" s="374"/>
      <c r="D6" s="374"/>
      <c r="E6" s="374"/>
      <c r="F6" s="374"/>
      <c r="G6" s="374"/>
      <c r="H6" s="489"/>
      <c r="I6" s="519"/>
      <c r="J6" s="513"/>
      <c r="K6" s="513"/>
      <c r="L6" s="513"/>
      <c r="M6" s="513"/>
      <c r="N6" s="513"/>
      <c r="O6" s="516"/>
      <c r="R6" s="71"/>
    </row>
    <row r="7" spans="1:18" x14ac:dyDescent="0.2">
      <c r="A7" s="54" t="s">
        <v>53</v>
      </c>
      <c r="B7" s="214">
        <f t="shared" ref="B7:H7" si="0">COUNTIF(B10:B69,"Confirmed")</f>
        <v>0</v>
      </c>
      <c r="C7" s="214">
        <f t="shared" si="0"/>
        <v>0</v>
      </c>
      <c r="D7" s="214">
        <f t="shared" si="0"/>
        <v>0</v>
      </c>
      <c r="E7" s="214">
        <f t="shared" si="0"/>
        <v>0</v>
      </c>
      <c r="F7" s="214">
        <f t="shared" si="0"/>
        <v>0</v>
      </c>
      <c r="G7" s="214">
        <f t="shared" si="0"/>
        <v>0</v>
      </c>
      <c r="H7" s="215">
        <f t="shared" si="0"/>
        <v>0</v>
      </c>
      <c r="I7" s="519"/>
      <c r="J7" s="513"/>
      <c r="K7" s="513"/>
      <c r="L7" s="513"/>
      <c r="M7" s="513"/>
      <c r="N7" s="513"/>
      <c r="O7" s="516"/>
      <c r="R7" s="71"/>
    </row>
    <row r="8" spans="1:18" x14ac:dyDescent="0.2">
      <c r="A8" s="58" t="s">
        <v>52</v>
      </c>
      <c r="B8" s="216">
        <f t="shared" ref="B8:H8" si="1">COUNTIF(B10:B69,"Standby")</f>
        <v>0</v>
      </c>
      <c r="C8" s="216">
        <f t="shared" si="1"/>
        <v>0</v>
      </c>
      <c r="D8" s="216">
        <f t="shared" si="1"/>
        <v>0</v>
      </c>
      <c r="E8" s="216">
        <f t="shared" si="1"/>
        <v>0</v>
      </c>
      <c r="F8" s="216">
        <f t="shared" si="1"/>
        <v>0</v>
      </c>
      <c r="G8" s="216">
        <f t="shared" si="1"/>
        <v>0</v>
      </c>
      <c r="H8" s="217">
        <f t="shared" si="1"/>
        <v>0</v>
      </c>
      <c r="I8" s="519"/>
      <c r="J8" s="513"/>
      <c r="K8" s="513"/>
      <c r="L8" s="513"/>
      <c r="M8" s="513"/>
      <c r="N8" s="513"/>
      <c r="O8" s="516"/>
      <c r="R8" s="71"/>
    </row>
    <row r="9" spans="1:18" ht="15.75" thickBot="1" x14ac:dyDescent="0.25">
      <c r="A9" s="63" t="s">
        <v>39</v>
      </c>
      <c r="B9" s="218">
        <f t="shared" ref="B9:H9" si="2">COUNTIF(B10:B69,"Out")</f>
        <v>0</v>
      </c>
      <c r="C9" s="218">
        <f t="shared" si="2"/>
        <v>0</v>
      </c>
      <c r="D9" s="218">
        <f t="shared" si="2"/>
        <v>0</v>
      </c>
      <c r="E9" s="218">
        <f t="shared" si="2"/>
        <v>0</v>
      </c>
      <c r="F9" s="218">
        <f t="shared" si="2"/>
        <v>0</v>
      </c>
      <c r="G9" s="218">
        <f t="shared" si="2"/>
        <v>0</v>
      </c>
      <c r="H9" s="219">
        <f t="shared" si="2"/>
        <v>0</v>
      </c>
      <c r="I9" s="520"/>
      <c r="J9" s="514"/>
      <c r="K9" s="514"/>
      <c r="L9" s="514"/>
      <c r="M9" s="514"/>
      <c r="N9" s="514"/>
      <c r="O9" s="517"/>
      <c r="R9" s="71"/>
    </row>
    <row r="10" spans="1:18" ht="15" customHeight="1" x14ac:dyDescent="0.2">
      <c r="A10" s="5" t="str">
        <f>'Members Data'!A2</f>
        <v>Aishani</v>
      </c>
      <c r="B10" s="196"/>
      <c r="C10" s="200"/>
      <c r="D10" s="197"/>
      <c r="E10" s="197"/>
      <c r="F10" s="197"/>
      <c r="G10" s="200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3">COUNTIF(B10:H10,"confirmed")</f>
        <v>0</v>
      </c>
      <c r="N10" s="68">
        <f t="shared" ref="N10:N41" si="4">COUNTIF(B10:H10,"standby")</f>
        <v>0</v>
      </c>
      <c r="O10" s="69">
        <f t="shared" ref="O10:O41" si="5">COUNTIF(B10:H10,"out")</f>
        <v>0</v>
      </c>
      <c r="R10" s="71"/>
    </row>
    <row r="11" spans="1:18" ht="15" customHeight="1" x14ac:dyDescent="0.2">
      <c r="A11" s="9" t="str">
        <f>'Members Data'!A3</f>
        <v>Altezza</v>
      </c>
      <c r="B11" s="492"/>
      <c r="C11" s="200"/>
      <c r="D11" s="200"/>
      <c r="E11" s="200"/>
      <c r="F11" s="200"/>
      <c r="G11" s="200"/>
      <c r="H11" s="493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3"/>
        <v>0</v>
      </c>
      <c r="N11" s="15">
        <f t="shared" si="4"/>
        <v>0</v>
      </c>
      <c r="O11" s="16">
        <f t="shared" si="5"/>
        <v>0</v>
      </c>
      <c r="R11"/>
    </row>
    <row r="12" spans="1:18" ht="15" customHeight="1" x14ac:dyDescent="0.2">
      <c r="A12" s="9" t="str">
        <f>'Members Data'!A4</f>
        <v>Boeyah</v>
      </c>
      <c r="B12" s="492"/>
      <c r="C12" s="200"/>
      <c r="D12" s="200"/>
      <c r="E12" s="200"/>
      <c r="F12" s="200"/>
      <c r="G12" s="200"/>
      <c r="H12" s="493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3"/>
        <v>0</v>
      </c>
      <c r="N12" s="15">
        <f t="shared" si="4"/>
        <v>0</v>
      </c>
      <c r="O12" s="16">
        <f t="shared" si="5"/>
        <v>0</v>
      </c>
      <c r="R12"/>
    </row>
    <row r="13" spans="1:18" ht="15" customHeight="1" x14ac:dyDescent="0.2">
      <c r="A13" s="9" t="str">
        <f>'Members Data'!A5</f>
        <v>Bofe</v>
      </c>
      <c r="B13" s="199"/>
      <c r="C13" s="202"/>
      <c r="D13" s="200"/>
      <c r="E13" s="200"/>
      <c r="F13" s="200"/>
      <c r="G13" s="200"/>
      <c r="H13" s="49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3"/>
        <v>0</v>
      </c>
      <c r="N13" s="15">
        <f t="shared" si="4"/>
        <v>0</v>
      </c>
      <c r="O13" s="16">
        <f t="shared" si="5"/>
        <v>0</v>
      </c>
      <c r="R13"/>
    </row>
    <row r="14" spans="1:18" ht="15" customHeight="1" x14ac:dyDescent="0.2">
      <c r="A14" s="9" t="str">
        <f>'Members Data'!A6</f>
        <v>Brownale</v>
      </c>
      <c r="B14" s="492"/>
      <c r="C14" s="200"/>
      <c r="D14" s="200"/>
      <c r="E14" s="200"/>
      <c r="F14" s="200"/>
      <c r="G14" s="200"/>
      <c r="H14" s="493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3"/>
        <v>0</v>
      </c>
      <c r="N14" s="15">
        <f t="shared" si="4"/>
        <v>0</v>
      </c>
      <c r="O14" s="16">
        <f t="shared" si="5"/>
        <v>0</v>
      </c>
      <c r="R14"/>
    </row>
    <row r="15" spans="1:18" ht="15" customHeight="1" x14ac:dyDescent="0.2">
      <c r="A15" s="9" t="str">
        <f>'Members Data'!A7</f>
        <v>Càrétàkér</v>
      </c>
      <c r="B15" s="492"/>
      <c r="C15" s="200"/>
      <c r="D15" s="200"/>
      <c r="E15" s="200"/>
      <c r="F15" s="200"/>
      <c r="G15" s="200"/>
      <c r="H15" s="493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3"/>
        <v>0</v>
      </c>
      <c r="N15" s="15">
        <f t="shared" si="4"/>
        <v>0</v>
      </c>
      <c r="O15" s="16">
        <f t="shared" si="5"/>
        <v>0</v>
      </c>
      <c r="R15"/>
    </row>
    <row r="16" spans="1:18" ht="15" customHeight="1" x14ac:dyDescent="0.2">
      <c r="A16" s="9" t="str">
        <f>'Members Data'!A8</f>
        <v>Celechon</v>
      </c>
      <c r="B16" s="492"/>
      <c r="C16" s="200"/>
      <c r="D16" s="200"/>
      <c r="E16" s="200"/>
      <c r="F16" s="200"/>
      <c r="G16" s="200"/>
      <c r="H16" s="493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3"/>
        <v>0</v>
      </c>
      <c r="N16" s="15">
        <f t="shared" si="4"/>
        <v>0</v>
      </c>
      <c r="O16" s="16">
        <f t="shared" si="5"/>
        <v>0</v>
      </c>
      <c r="R16"/>
    </row>
    <row r="17" spans="1:18" ht="15" customHeight="1" x14ac:dyDescent="0.2">
      <c r="A17" s="9" t="str">
        <f>'Members Data'!A9</f>
        <v>Dumface</v>
      </c>
      <c r="B17" s="199"/>
      <c r="C17" s="200"/>
      <c r="D17" s="200"/>
      <c r="E17" s="200"/>
      <c r="F17" s="200"/>
      <c r="G17" s="200"/>
      <c r="H17" s="493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3"/>
        <v>0</v>
      </c>
      <c r="N17" s="15">
        <f t="shared" si="4"/>
        <v>0</v>
      </c>
      <c r="O17" s="16">
        <f t="shared" si="5"/>
        <v>0</v>
      </c>
      <c r="R17"/>
    </row>
    <row r="18" spans="1:18" ht="15" customHeight="1" x14ac:dyDescent="0.2">
      <c r="A18" s="9" t="str">
        <f>'Members Data'!A10</f>
        <v>Eárendil</v>
      </c>
      <c r="B18" s="492"/>
      <c r="C18" s="200"/>
      <c r="D18" s="200"/>
      <c r="E18" s="200"/>
      <c r="F18" s="200"/>
      <c r="G18" s="200"/>
      <c r="H18" s="493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3"/>
        <v>0</v>
      </c>
      <c r="N18" s="15">
        <f t="shared" si="4"/>
        <v>0</v>
      </c>
      <c r="O18" s="16">
        <f t="shared" si="5"/>
        <v>0</v>
      </c>
      <c r="R18"/>
    </row>
    <row r="19" spans="1:18" ht="15" customHeight="1" x14ac:dyDescent="0.2">
      <c r="A19" s="9" t="str">
        <f>'Members Data'!A11</f>
        <v>Halfhorns</v>
      </c>
      <c r="B19" s="492"/>
      <c r="C19" s="200"/>
      <c r="D19" s="200"/>
      <c r="E19" s="200"/>
      <c r="F19" s="200"/>
      <c r="G19" s="200"/>
      <c r="H19" s="493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3"/>
        <v>0</v>
      </c>
      <c r="N19" s="15">
        <f t="shared" si="4"/>
        <v>0</v>
      </c>
      <c r="O19" s="16">
        <f t="shared" si="5"/>
        <v>0</v>
      </c>
      <c r="R19"/>
    </row>
    <row r="20" spans="1:18" ht="15" customHeight="1" x14ac:dyDescent="0.2">
      <c r="A20" s="9" t="str">
        <f>'Members Data'!A12</f>
        <v>Harkar</v>
      </c>
      <c r="B20" s="492"/>
      <c r="C20" s="200"/>
      <c r="D20" s="200"/>
      <c r="E20" s="200"/>
      <c r="F20" s="200"/>
      <c r="G20" s="200"/>
      <c r="H20" s="493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3"/>
        <v>0</v>
      </c>
      <c r="N20" s="15">
        <f t="shared" si="4"/>
        <v>0</v>
      </c>
      <c r="O20" s="16">
        <f t="shared" si="5"/>
        <v>0</v>
      </c>
      <c r="R20"/>
    </row>
    <row r="21" spans="1:18" ht="15" customHeight="1" x14ac:dyDescent="0.2">
      <c r="A21" s="9" t="str">
        <f>'Members Data'!A13</f>
        <v>Hlianna</v>
      </c>
      <c r="B21" s="492"/>
      <c r="C21" s="200"/>
      <c r="D21" s="200"/>
      <c r="E21" s="200"/>
      <c r="F21" s="200"/>
      <c r="G21" s="200"/>
      <c r="H21" s="201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3"/>
        <v>0</v>
      </c>
      <c r="N21" s="15">
        <f t="shared" si="4"/>
        <v>0</v>
      </c>
      <c r="O21" s="16">
        <f t="shared" si="5"/>
        <v>0</v>
      </c>
    </row>
    <row r="22" spans="1:18" ht="15" customHeight="1" x14ac:dyDescent="0.2">
      <c r="A22" s="9" t="str">
        <f>'Members Data'!A14</f>
        <v>Holocené</v>
      </c>
      <c r="B22" s="492"/>
      <c r="C22" s="200"/>
      <c r="D22" s="200"/>
      <c r="E22" s="200"/>
      <c r="F22" s="200"/>
      <c r="G22" s="200"/>
      <c r="H22" s="493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3"/>
        <v>0</v>
      </c>
      <c r="N22" s="15">
        <f t="shared" si="4"/>
        <v>0</v>
      </c>
      <c r="O22" s="16">
        <f t="shared" si="5"/>
        <v>0</v>
      </c>
    </row>
    <row r="23" spans="1:18" ht="15" customHeight="1" x14ac:dyDescent="0.2">
      <c r="A23" s="9" t="str">
        <f>'Members Data'!A15</f>
        <v>Horiox</v>
      </c>
      <c r="B23" s="492"/>
      <c r="C23" s="200"/>
      <c r="D23" s="200"/>
      <c r="E23" s="200"/>
      <c r="F23" s="200"/>
      <c r="G23" s="200"/>
      <c r="H23" s="493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3"/>
        <v>0</v>
      </c>
      <c r="N23" s="15">
        <f t="shared" si="4"/>
        <v>0</v>
      </c>
      <c r="O23" s="16">
        <f t="shared" si="5"/>
        <v>0</v>
      </c>
    </row>
    <row r="24" spans="1:18" ht="15" customHeight="1" x14ac:dyDescent="0.2">
      <c r="A24" s="9" t="str">
        <f>'Members Data'!A16</f>
        <v>Hyperïon</v>
      </c>
      <c r="B24" s="492"/>
      <c r="C24" s="200"/>
      <c r="D24" s="200"/>
      <c r="E24" s="200"/>
      <c r="F24" s="200"/>
      <c r="G24" s="200"/>
      <c r="H24" s="493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3"/>
        <v>0</v>
      </c>
      <c r="N24" s="15">
        <f t="shared" si="4"/>
        <v>0</v>
      </c>
      <c r="O24" s="16">
        <f t="shared" si="5"/>
        <v>0</v>
      </c>
    </row>
    <row r="25" spans="1:18" ht="15" customHeight="1" x14ac:dyDescent="0.2">
      <c r="A25" s="9" t="str">
        <f>'Members Data'!A17</f>
        <v>Izzabella</v>
      </c>
      <c r="B25" s="492"/>
      <c r="C25" s="200"/>
      <c r="D25" s="200"/>
      <c r="E25" s="200"/>
      <c r="F25" s="200"/>
      <c r="G25" s="200"/>
      <c r="H25" s="493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3"/>
        <v>0</v>
      </c>
      <c r="N25" s="15">
        <f t="shared" si="4"/>
        <v>0</v>
      </c>
      <c r="O25" s="16">
        <f t="shared" si="5"/>
        <v>0</v>
      </c>
    </row>
    <row r="26" spans="1:18" ht="15" customHeight="1" x14ac:dyDescent="0.2">
      <c r="A26" s="9" t="str">
        <f>'Members Data'!A18</f>
        <v>Kinkiey</v>
      </c>
      <c r="B26" s="492"/>
      <c r="C26" s="200"/>
      <c r="D26" s="200"/>
      <c r="E26" s="200"/>
      <c r="F26" s="200"/>
      <c r="G26" s="200"/>
      <c r="H26" s="493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3"/>
        <v>0</v>
      </c>
      <c r="N26" s="15">
        <f t="shared" si="4"/>
        <v>0</v>
      </c>
      <c r="O26" s="16">
        <f t="shared" si="5"/>
        <v>0</v>
      </c>
    </row>
    <row r="27" spans="1:18" ht="15" customHeight="1" x14ac:dyDescent="0.2">
      <c r="A27" s="9" t="str">
        <f>'Members Data'!A19</f>
        <v>Moldylock</v>
      </c>
      <c r="B27" s="492"/>
      <c r="C27" s="200"/>
      <c r="D27" s="200"/>
      <c r="E27" s="200"/>
      <c r="F27" s="200"/>
      <c r="G27" s="200"/>
      <c r="H27" s="493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3"/>
        <v>0</v>
      </c>
      <c r="N27" s="15">
        <f t="shared" si="4"/>
        <v>0</v>
      </c>
      <c r="O27" s="16">
        <f t="shared" si="5"/>
        <v>0</v>
      </c>
    </row>
    <row r="28" spans="1:18" ht="15" customHeight="1" x14ac:dyDescent="0.2">
      <c r="A28" s="9" t="str">
        <f>'Members Data'!A20</f>
        <v>Muckyfloor</v>
      </c>
      <c r="B28" s="199"/>
      <c r="C28" s="200"/>
      <c r="D28" s="200"/>
      <c r="E28" s="200"/>
      <c r="F28" s="200"/>
      <c r="G28" s="200"/>
      <c r="H28" s="493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3"/>
        <v>0</v>
      </c>
      <c r="N28" s="15">
        <f t="shared" si="4"/>
        <v>0</v>
      </c>
      <c r="O28" s="16">
        <f t="shared" si="5"/>
        <v>0</v>
      </c>
    </row>
    <row r="29" spans="1:18" ht="15" customHeight="1" x14ac:dyDescent="0.2">
      <c r="A29" s="9" t="str">
        <f>'Members Data'!A21</f>
        <v>Overqt</v>
      </c>
      <c r="B29" s="199"/>
      <c r="C29" s="200"/>
      <c r="D29" s="200"/>
      <c r="E29" s="200"/>
      <c r="F29" s="200"/>
      <c r="G29" s="200"/>
      <c r="H29" s="493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3"/>
        <v>0</v>
      </c>
      <c r="N29" s="15">
        <f t="shared" si="4"/>
        <v>0</v>
      </c>
      <c r="O29" s="16">
        <f t="shared" si="5"/>
        <v>0</v>
      </c>
      <c r="Q29"/>
    </row>
    <row r="30" spans="1:18" ht="15" customHeight="1" x14ac:dyDescent="0.2">
      <c r="A30" s="9" t="str">
        <f>'Members Data'!A22</f>
        <v>Páula</v>
      </c>
      <c r="B30" s="492"/>
      <c r="C30" s="200"/>
      <c r="D30" s="200"/>
      <c r="E30" s="200"/>
      <c r="F30" s="200"/>
      <c r="G30" s="200"/>
      <c r="H30" s="493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3"/>
        <v>0</v>
      </c>
      <c r="N30" s="15">
        <f t="shared" si="4"/>
        <v>0</v>
      </c>
      <c r="O30" s="16">
        <f t="shared" si="5"/>
        <v>0</v>
      </c>
      <c r="Q30"/>
    </row>
    <row r="31" spans="1:18" ht="15" customHeight="1" x14ac:dyDescent="0.2">
      <c r="A31" s="9" t="str">
        <f>'Members Data'!A23</f>
        <v>Píncushion</v>
      </c>
      <c r="B31" s="492"/>
      <c r="C31" s="200"/>
      <c r="D31" s="200"/>
      <c r="E31" s="200"/>
      <c r="F31" s="200"/>
      <c r="G31" s="200"/>
      <c r="H31" s="493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3"/>
        <v>0</v>
      </c>
      <c r="N31" s="15">
        <f t="shared" si="4"/>
        <v>0</v>
      </c>
      <c r="O31" s="16">
        <f t="shared" si="5"/>
        <v>0</v>
      </c>
      <c r="Q31"/>
    </row>
    <row r="32" spans="1:18" ht="15" customHeight="1" x14ac:dyDescent="0.2">
      <c r="A32" s="9" t="str">
        <f>'Members Data'!A24</f>
        <v>Rougeblood</v>
      </c>
      <c r="B32" s="492"/>
      <c r="C32" s="200"/>
      <c r="D32" s="200"/>
      <c r="E32" s="200"/>
      <c r="F32" s="200"/>
      <c r="G32" s="200"/>
      <c r="H32" s="493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3"/>
        <v>0</v>
      </c>
      <c r="N32" s="15">
        <f t="shared" si="4"/>
        <v>0</v>
      </c>
      <c r="O32" s="16">
        <f t="shared" si="5"/>
        <v>0</v>
      </c>
      <c r="Q32"/>
    </row>
    <row r="33" spans="1:17" ht="15" customHeight="1" x14ac:dyDescent="0.2">
      <c r="A33" s="9" t="str">
        <f>'Members Data'!A25</f>
        <v>Shinkai</v>
      </c>
      <c r="B33" s="492"/>
      <c r="C33" s="202"/>
      <c r="D33" s="200"/>
      <c r="E33" s="200"/>
      <c r="F33" s="200"/>
      <c r="G33" s="200"/>
      <c r="H33" s="493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3"/>
        <v>0</v>
      </c>
      <c r="N33" s="15">
        <f t="shared" si="4"/>
        <v>0</v>
      </c>
      <c r="O33" s="16">
        <f t="shared" si="5"/>
        <v>0</v>
      </c>
      <c r="Q33"/>
    </row>
    <row r="34" spans="1:17" ht="15" customHeight="1" x14ac:dyDescent="0.2">
      <c r="A34" s="9" t="str">
        <f>'Members Data'!A26</f>
        <v>Snowies</v>
      </c>
      <c r="B34" s="492"/>
      <c r="C34" s="200"/>
      <c r="D34" s="200"/>
      <c r="E34" s="200"/>
      <c r="F34" s="200"/>
      <c r="G34" s="200"/>
      <c r="H34" s="493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3"/>
        <v>0</v>
      </c>
      <c r="N34" s="15">
        <f t="shared" si="4"/>
        <v>0</v>
      </c>
      <c r="O34" s="16">
        <f t="shared" si="5"/>
        <v>0</v>
      </c>
      <c r="Q34"/>
    </row>
    <row r="35" spans="1:17" ht="15" customHeight="1" x14ac:dyDescent="0.2">
      <c r="A35" s="9" t="str">
        <f>'Members Data'!A27</f>
        <v>Thiana</v>
      </c>
      <c r="B35" s="199"/>
      <c r="C35" s="200"/>
      <c r="D35" s="200"/>
      <c r="E35" s="200"/>
      <c r="F35" s="200"/>
      <c r="G35" s="200"/>
      <c r="H35" s="493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3"/>
        <v>0</v>
      </c>
      <c r="N35" s="15">
        <f t="shared" si="4"/>
        <v>0</v>
      </c>
      <c r="O35" s="16">
        <f t="shared" si="5"/>
        <v>0</v>
      </c>
      <c r="Q35"/>
    </row>
    <row r="36" spans="1:17" ht="15" customHeight="1" x14ac:dyDescent="0.2">
      <c r="A36" s="9" t="str">
        <f>'Members Data'!A28</f>
        <v>Wainesha</v>
      </c>
      <c r="B36" s="492"/>
      <c r="C36" s="200"/>
      <c r="D36" s="200"/>
      <c r="E36" s="200"/>
      <c r="F36" s="200"/>
      <c r="G36" s="200"/>
      <c r="H36" s="493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3"/>
        <v>0</v>
      </c>
      <c r="N36" s="15">
        <f t="shared" si="4"/>
        <v>0</v>
      </c>
      <c r="O36" s="16">
        <f t="shared" si="5"/>
        <v>0</v>
      </c>
      <c r="Q36"/>
    </row>
    <row r="37" spans="1:17" ht="15" customHeight="1" x14ac:dyDescent="0.2">
      <c r="A37" s="9" t="str">
        <f>'Members Data'!A29</f>
        <v>Warjocky</v>
      </c>
      <c r="B37" s="492"/>
      <c r="C37" s="200"/>
      <c r="D37" s="200"/>
      <c r="E37" s="200"/>
      <c r="F37" s="200"/>
      <c r="G37" s="200"/>
      <c r="H37" s="493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3"/>
        <v>0</v>
      </c>
      <c r="N37" s="15">
        <f t="shared" si="4"/>
        <v>0</v>
      </c>
      <c r="O37" s="16">
        <f t="shared" si="5"/>
        <v>0</v>
      </c>
      <c r="Q37"/>
    </row>
    <row r="38" spans="1:17" ht="15" customHeight="1" x14ac:dyDescent="0.2">
      <c r="A38" s="9" t="str">
        <f>'Members Data'!A30</f>
        <v>Xytree</v>
      </c>
      <c r="B38" s="492"/>
      <c r="C38" s="200"/>
      <c r="D38" s="200"/>
      <c r="E38" s="200"/>
      <c r="F38" s="200"/>
      <c r="G38" s="200"/>
      <c r="H38" s="493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3"/>
        <v>0</v>
      </c>
      <c r="N38" s="15">
        <f t="shared" si="4"/>
        <v>0</v>
      </c>
      <c r="O38" s="16">
        <f t="shared" si="5"/>
        <v>0</v>
      </c>
      <c r="Q38"/>
    </row>
    <row r="39" spans="1:17" ht="15" customHeight="1" x14ac:dyDescent="0.2">
      <c r="A39" s="9" t="str">
        <f>'Members Data'!A31</f>
        <v>Zibe</v>
      </c>
      <c r="B39" s="492"/>
      <c r="C39" s="200"/>
      <c r="D39" s="200"/>
      <c r="E39" s="200"/>
      <c r="F39" s="200"/>
      <c r="G39" s="200"/>
      <c r="H39" s="493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3"/>
        <v>0</v>
      </c>
      <c r="N39" s="15">
        <f t="shared" si="4"/>
        <v>0</v>
      </c>
      <c r="O39" s="16">
        <f t="shared" si="5"/>
        <v>0</v>
      </c>
      <c r="Q39"/>
    </row>
    <row r="40" spans="1:17" ht="15" customHeight="1" x14ac:dyDescent="0.2">
      <c r="A40" s="9">
        <f>'Members Data'!A32</f>
        <v>0</v>
      </c>
      <c r="B40" s="492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3"/>
        <v>0</v>
      </c>
      <c r="N40" s="15">
        <f t="shared" si="4"/>
        <v>0</v>
      </c>
      <c r="O40" s="16">
        <f t="shared" si="5"/>
        <v>0</v>
      </c>
    </row>
    <row r="41" spans="1:17" ht="15" customHeight="1" x14ac:dyDescent="0.2">
      <c r="A41" s="9">
        <f>'Members Data'!A33</f>
        <v>0</v>
      </c>
      <c r="B41" s="199"/>
      <c r="C41" s="200"/>
      <c r="D41" s="200"/>
      <c r="E41" s="200"/>
      <c r="F41" s="200"/>
      <c r="G41" s="200"/>
      <c r="H41" s="493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3"/>
        <v>0</v>
      </c>
      <c r="N41" s="15">
        <f t="shared" si="4"/>
        <v>0</v>
      </c>
      <c r="O41" s="16">
        <f t="shared" si="5"/>
        <v>0</v>
      </c>
    </row>
    <row r="42" spans="1:17" ht="15" customHeight="1" x14ac:dyDescent="0.2">
      <c r="A42" s="9">
        <f>'Members Data'!A34</f>
        <v>0</v>
      </c>
      <c r="B42" s="492"/>
      <c r="C42" s="200"/>
      <c r="D42" s="200"/>
      <c r="E42" s="200"/>
      <c r="F42" s="200"/>
      <c r="G42" s="200"/>
      <c r="H42" s="493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6">COUNTIF(B42:H42,"confirmed")</f>
        <v>0</v>
      </c>
      <c r="N42" s="15">
        <f t="shared" ref="N42:N68" si="7">COUNTIF(B42:H42,"standby")</f>
        <v>0</v>
      </c>
      <c r="O42" s="16">
        <f t="shared" ref="O42:O68" si="8">COUNTIF(B42:H42,"out")</f>
        <v>0</v>
      </c>
    </row>
    <row r="43" spans="1:17" ht="15" customHeight="1" x14ac:dyDescent="0.2">
      <c r="A43" s="9">
        <f>'Members Data'!A35</f>
        <v>0</v>
      </c>
      <c r="B43" s="199"/>
      <c r="C43" s="200"/>
      <c r="D43" s="200"/>
      <c r="E43" s="200"/>
      <c r="F43" s="200"/>
      <c r="G43" s="200"/>
      <c r="H43" s="493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6"/>
        <v>0</v>
      </c>
      <c r="N43" s="15">
        <f t="shared" si="7"/>
        <v>0</v>
      </c>
      <c r="O43" s="16">
        <f t="shared" si="8"/>
        <v>0</v>
      </c>
    </row>
    <row r="44" spans="1:17" ht="15" customHeight="1" x14ac:dyDescent="0.2">
      <c r="A44" s="9">
        <f>'Members Data'!A36</f>
        <v>0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6"/>
        <v>0</v>
      </c>
      <c r="N44" s="15">
        <f t="shared" si="7"/>
        <v>0</v>
      </c>
      <c r="O44" s="16">
        <f t="shared" si="8"/>
        <v>0</v>
      </c>
    </row>
    <row r="45" spans="1:17" ht="15" customHeight="1" x14ac:dyDescent="0.2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6"/>
        <v>0</v>
      </c>
      <c r="N45" s="15">
        <f t="shared" si="7"/>
        <v>0</v>
      </c>
      <c r="O45" s="16">
        <f t="shared" si="8"/>
        <v>0</v>
      </c>
    </row>
    <row r="46" spans="1:17" ht="15" customHeight="1" x14ac:dyDescent="0.2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6"/>
        <v>0</v>
      </c>
      <c r="N46" s="15">
        <f t="shared" si="7"/>
        <v>0</v>
      </c>
      <c r="O46" s="16">
        <f t="shared" si="8"/>
        <v>0</v>
      </c>
    </row>
    <row r="47" spans="1:17" ht="15" customHeight="1" x14ac:dyDescent="0.2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6"/>
        <v>0</v>
      </c>
      <c r="N47" s="15">
        <f t="shared" si="7"/>
        <v>0</v>
      </c>
      <c r="O47" s="16">
        <f t="shared" si="8"/>
        <v>0</v>
      </c>
    </row>
    <row r="48" spans="1:17" ht="15" customHeight="1" x14ac:dyDescent="0.2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6"/>
        <v>0</v>
      </c>
      <c r="N48" s="15">
        <f t="shared" si="7"/>
        <v>0</v>
      </c>
      <c r="O48" s="16">
        <f t="shared" si="8"/>
        <v>0</v>
      </c>
    </row>
    <row r="49" spans="1:15" ht="15" customHeight="1" x14ac:dyDescent="0.2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6"/>
        <v>0</v>
      </c>
      <c r="N49" s="15">
        <f t="shared" si="7"/>
        <v>0</v>
      </c>
      <c r="O49" s="16">
        <f t="shared" si="8"/>
        <v>0</v>
      </c>
    </row>
    <row r="50" spans="1:15" ht="15" customHeight="1" x14ac:dyDescent="0.2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6"/>
        <v>0</v>
      </c>
      <c r="N50" s="15">
        <f t="shared" si="7"/>
        <v>0</v>
      </c>
      <c r="O50" s="16">
        <f t="shared" si="8"/>
        <v>0</v>
      </c>
    </row>
    <row r="51" spans="1:15" ht="15" customHeight="1" x14ac:dyDescent="0.2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6"/>
        <v>0</v>
      </c>
      <c r="N51" s="15">
        <f t="shared" si="7"/>
        <v>0</v>
      </c>
      <c r="O51" s="16">
        <f t="shared" si="8"/>
        <v>0</v>
      </c>
    </row>
    <row r="52" spans="1:15" ht="15" customHeight="1" x14ac:dyDescent="0.2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6"/>
        <v>0</v>
      </c>
      <c r="N52" s="15">
        <f t="shared" si="7"/>
        <v>0</v>
      </c>
      <c r="O52" s="16">
        <f t="shared" si="8"/>
        <v>0</v>
      </c>
    </row>
    <row r="53" spans="1:15" ht="15" customHeight="1" x14ac:dyDescent="0.2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6"/>
        <v>0</v>
      </c>
      <c r="N53" s="15">
        <f t="shared" si="7"/>
        <v>0</v>
      </c>
      <c r="O53" s="16">
        <f t="shared" si="8"/>
        <v>0</v>
      </c>
    </row>
    <row r="54" spans="1:15" ht="15" customHeight="1" x14ac:dyDescent="0.2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6"/>
        <v>0</v>
      </c>
      <c r="N54" s="15">
        <f t="shared" si="7"/>
        <v>0</v>
      </c>
      <c r="O54" s="16">
        <f t="shared" si="8"/>
        <v>0</v>
      </c>
    </row>
    <row r="55" spans="1:15" ht="15" customHeight="1" x14ac:dyDescent="0.2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6"/>
        <v>0</v>
      </c>
      <c r="N55" s="15">
        <f t="shared" si="7"/>
        <v>0</v>
      </c>
      <c r="O55" s="16">
        <f t="shared" si="8"/>
        <v>0</v>
      </c>
    </row>
    <row r="56" spans="1:15" ht="15" customHeight="1" x14ac:dyDescent="0.2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6"/>
        <v>0</v>
      </c>
      <c r="N56" s="15">
        <f t="shared" si="7"/>
        <v>0</v>
      </c>
      <c r="O56" s="16">
        <f t="shared" si="8"/>
        <v>0</v>
      </c>
    </row>
    <row r="57" spans="1:15" ht="15" customHeight="1" x14ac:dyDescent="0.2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6"/>
        <v>0</v>
      </c>
      <c r="N57" s="15">
        <f t="shared" si="7"/>
        <v>0</v>
      </c>
      <c r="O57" s="16">
        <f t="shared" si="8"/>
        <v>0</v>
      </c>
    </row>
    <row r="58" spans="1:15" ht="15" customHeight="1" x14ac:dyDescent="0.2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6"/>
        <v>0</v>
      </c>
      <c r="N58" s="15">
        <f t="shared" si="7"/>
        <v>0</v>
      </c>
      <c r="O58" s="16">
        <f t="shared" si="8"/>
        <v>0</v>
      </c>
    </row>
    <row r="59" spans="1:15" ht="15" customHeight="1" x14ac:dyDescent="0.2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6"/>
        <v>0</v>
      </c>
      <c r="N59" s="15">
        <f t="shared" si="7"/>
        <v>0</v>
      </c>
      <c r="O59" s="16">
        <f t="shared" si="8"/>
        <v>0</v>
      </c>
    </row>
    <row r="60" spans="1:15" ht="15" customHeight="1" x14ac:dyDescent="0.2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6"/>
        <v>0</v>
      </c>
      <c r="N60" s="15">
        <f t="shared" si="7"/>
        <v>0</v>
      </c>
      <c r="O60" s="16">
        <f t="shared" si="8"/>
        <v>0</v>
      </c>
    </row>
    <row r="61" spans="1:15" ht="15" customHeight="1" x14ac:dyDescent="0.2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6"/>
        <v>0</v>
      </c>
      <c r="N61" s="15">
        <f t="shared" si="7"/>
        <v>0</v>
      </c>
      <c r="O61" s="16">
        <f t="shared" si="8"/>
        <v>0</v>
      </c>
    </row>
    <row r="62" spans="1:15" ht="15" customHeight="1" x14ac:dyDescent="0.2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6"/>
        <v>0</v>
      </c>
      <c r="N62" s="15">
        <f t="shared" si="7"/>
        <v>0</v>
      </c>
      <c r="O62" s="16">
        <f t="shared" si="8"/>
        <v>0</v>
      </c>
    </row>
    <row r="63" spans="1:15" ht="15" customHeight="1" x14ac:dyDescent="0.2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6"/>
        <v>0</v>
      </c>
      <c r="N63" s="15">
        <f t="shared" si="7"/>
        <v>0</v>
      </c>
      <c r="O63" s="16">
        <f t="shared" si="8"/>
        <v>0</v>
      </c>
    </row>
    <row r="64" spans="1:15" ht="15" customHeight="1" x14ac:dyDescent="0.2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6"/>
        <v>0</v>
      </c>
      <c r="N64" s="15">
        <f t="shared" si="7"/>
        <v>0</v>
      </c>
      <c r="O64" s="16">
        <f t="shared" si="8"/>
        <v>0</v>
      </c>
    </row>
    <row r="65" spans="1:15" ht="15" customHeight="1" x14ac:dyDescent="0.2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6"/>
        <v>0</v>
      </c>
      <c r="N65" s="15">
        <f t="shared" si="7"/>
        <v>0</v>
      </c>
      <c r="O65" s="16">
        <f t="shared" si="8"/>
        <v>0</v>
      </c>
    </row>
    <row r="66" spans="1:15" ht="15" customHeight="1" x14ac:dyDescent="0.2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 x14ac:dyDescent="0.2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6"/>
        <v>0</v>
      </c>
      <c r="N67" s="72">
        <f t="shared" si="7"/>
        <v>0</v>
      </c>
      <c r="O67" s="73">
        <f t="shared" si="8"/>
        <v>0</v>
      </c>
    </row>
    <row r="68" spans="1:15" ht="15" customHeight="1" x14ac:dyDescent="0.2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6"/>
        <v>0</v>
      </c>
      <c r="N68" s="72">
        <f t="shared" si="7"/>
        <v>0</v>
      </c>
      <c r="O68" s="73">
        <f t="shared" si="8"/>
        <v>0</v>
      </c>
    </row>
    <row r="69" spans="1:15" ht="15" customHeight="1" thickBot="1" x14ac:dyDescent="0.25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9">COUNTIF(B69:H69,"confirmed")</f>
        <v>0</v>
      </c>
      <c r="N69" s="131">
        <f t="shared" ref="N69:N108" si="10">COUNTIF(B69:H69,"standby")</f>
        <v>0</v>
      </c>
      <c r="O69" s="132">
        <f t="shared" ref="O69:O108" si="11">COUNTIF(B69:H69,"out")</f>
        <v>0</v>
      </c>
    </row>
    <row r="70" spans="1:15" ht="15" customHeight="1" thickTop="1" x14ac:dyDescent="0.2">
      <c r="A70" s="74">
        <f>'Members Data'!A62</f>
        <v>0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9"/>
        <v>0</v>
      </c>
      <c r="N70" s="128">
        <f t="shared" si="10"/>
        <v>0</v>
      </c>
      <c r="O70" s="129">
        <f t="shared" si="11"/>
        <v>0</v>
      </c>
    </row>
    <row r="71" spans="1:15" ht="15" customHeight="1" x14ac:dyDescent="0.2">
      <c r="A71" s="75">
        <f>'Members Data'!A63</f>
        <v>0</v>
      </c>
      <c r="B71" s="199"/>
      <c r="C71" s="200"/>
      <c r="D71" s="200"/>
      <c r="E71" s="200"/>
      <c r="F71" s="202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9"/>
        <v>0</v>
      </c>
      <c r="N71" s="72">
        <f t="shared" si="10"/>
        <v>0</v>
      </c>
      <c r="O71" s="73">
        <f t="shared" si="11"/>
        <v>0</v>
      </c>
    </row>
    <row r="72" spans="1:15" ht="15" customHeight="1" x14ac:dyDescent="0.2">
      <c r="A72" s="75">
        <f>'Members Data'!A64</f>
        <v>0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9"/>
        <v>0</v>
      </c>
      <c r="N72" s="72">
        <f t="shared" si="10"/>
        <v>0</v>
      </c>
      <c r="O72" s="73">
        <f t="shared" si="11"/>
        <v>0</v>
      </c>
    </row>
    <row r="73" spans="1:15" ht="15" customHeight="1" x14ac:dyDescent="0.2">
      <c r="A73" s="75">
        <f>'Members Data'!A65</f>
        <v>0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9"/>
        <v>0</v>
      </c>
      <c r="N73" s="72">
        <f t="shared" si="10"/>
        <v>0</v>
      </c>
      <c r="O73" s="73">
        <f t="shared" si="11"/>
        <v>0</v>
      </c>
    </row>
    <row r="74" spans="1:15" ht="15" customHeight="1" x14ac:dyDescent="0.2">
      <c r="A74" s="75">
        <f>'Members Data'!A66</f>
        <v>0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9"/>
        <v>0</v>
      </c>
      <c r="N74" s="72">
        <f t="shared" si="10"/>
        <v>0</v>
      </c>
      <c r="O74" s="73">
        <f t="shared" si="11"/>
        <v>0</v>
      </c>
    </row>
    <row r="75" spans="1:15" ht="15" customHeight="1" x14ac:dyDescent="0.2">
      <c r="A75" s="75">
        <f>'Members Data'!A67</f>
        <v>0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9"/>
        <v>0</v>
      </c>
      <c r="N75" s="72">
        <f t="shared" si="10"/>
        <v>0</v>
      </c>
      <c r="O75" s="73">
        <f t="shared" si="11"/>
        <v>0</v>
      </c>
    </row>
    <row r="76" spans="1:15" ht="15" customHeight="1" x14ac:dyDescent="0.2">
      <c r="A76" s="75">
        <f>'Members Data'!A68</f>
        <v>0</v>
      </c>
      <c r="B76" s="492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9"/>
        <v>0</v>
      </c>
      <c r="N76" s="72">
        <f t="shared" si="10"/>
        <v>0</v>
      </c>
      <c r="O76" s="73">
        <f t="shared" si="11"/>
        <v>0</v>
      </c>
    </row>
    <row r="77" spans="1:15" ht="15" customHeight="1" x14ac:dyDescent="0.2">
      <c r="A77" s="75">
        <f>'Members Data'!A69</f>
        <v>0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9"/>
        <v>0</v>
      </c>
      <c r="N77" s="72">
        <f t="shared" si="10"/>
        <v>0</v>
      </c>
      <c r="O77" s="73">
        <f t="shared" si="11"/>
        <v>0</v>
      </c>
    </row>
    <row r="78" spans="1:15" ht="15" customHeight="1" x14ac:dyDescent="0.2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9"/>
        <v>0</v>
      </c>
      <c r="N78" s="72">
        <f t="shared" si="10"/>
        <v>0</v>
      </c>
      <c r="O78" s="73">
        <f t="shared" si="11"/>
        <v>0</v>
      </c>
    </row>
    <row r="79" spans="1:15" ht="15" customHeight="1" x14ac:dyDescent="0.2">
      <c r="A79" s="75">
        <f>'Members Data'!A71</f>
        <v>0</v>
      </c>
      <c r="B79" s="199"/>
      <c r="C79" s="200"/>
      <c r="D79" s="200"/>
      <c r="E79" s="200"/>
      <c r="F79" s="200"/>
      <c r="G79" s="200"/>
      <c r="H79" s="493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9"/>
        <v>0</v>
      </c>
      <c r="N79" s="72">
        <f t="shared" si="10"/>
        <v>0</v>
      </c>
      <c r="O79" s="73">
        <f t="shared" si="11"/>
        <v>0</v>
      </c>
    </row>
    <row r="80" spans="1:15" ht="15" customHeight="1" x14ac:dyDescent="0.2">
      <c r="A80" s="75">
        <f>'Members Data'!A72</f>
        <v>0</v>
      </c>
      <c r="B80" s="199"/>
      <c r="C80" s="200"/>
      <c r="D80" s="200"/>
      <c r="E80" s="200"/>
      <c r="F80" s="200"/>
      <c r="G80" s="200"/>
      <c r="H80" s="493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9"/>
        <v>0</v>
      </c>
      <c r="N80" s="72">
        <f t="shared" si="10"/>
        <v>0</v>
      </c>
      <c r="O80" s="73">
        <f t="shared" si="11"/>
        <v>0</v>
      </c>
    </row>
    <row r="81" spans="1:15" ht="15" customHeight="1" x14ac:dyDescent="0.2">
      <c r="A81" s="75">
        <f>'Members Data'!A73</f>
        <v>0</v>
      </c>
      <c r="B81" s="199"/>
      <c r="C81" s="200"/>
      <c r="D81" s="200"/>
      <c r="E81" s="200"/>
      <c r="F81" s="200"/>
      <c r="G81" s="200"/>
      <c r="H81" s="493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9"/>
        <v>0</v>
      </c>
      <c r="N81" s="72">
        <f t="shared" si="10"/>
        <v>0</v>
      </c>
      <c r="O81" s="73">
        <f t="shared" si="11"/>
        <v>0</v>
      </c>
    </row>
    <row r="82" spans="1:15" ht="15" customHeight="1" x14ac:dyDescent="0.2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9"/>
        <v>0</v>
      </c>
      <c r="N82" s="72">
        <f t="shared" si="10"/>
        <v>0</v>
      </c>
      <c r="O82" s="73">
        <f t="shared" si="11"/>
        <v>0</v>
      </c>
    </row>
    <row r="83" spans="1:15" ht="15" customHeight="1" x14ac:dyDescent="0.2">
      <c r="A83" s="75">
        <f>'Members Data'!A75</f>
        <v>0</v>
      </c>
      <c r="B83" s="199"/>
      <c r="C83" s="200"/>
      <c r="D83" s="200"/>
      <c r="E83" s="200"/>
      <c r="F83" s="200"/>
      <c r="G83" s="200"/>
      <c r="H83" s="493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9"/>
        <v>0</v>
      </c>
      <c r="N83" s="72">
        <f t="shared" si="10"/>
        <v>0</v>
      </c>
      <c r="O83" s="73">
        <f t="shared" si="11"/>
        <v>0</v>
      </c>
    </row>
    <row r="84" spans="1:15" ht="15" customHeight="1" x14ac:dyDescent="0.2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9"/>
        <v>0</v>
      </c>
      <c r="N84" s="72">
        <f t="shared" si="10"/>
        <v>0</v>
      </c>
      <c r="O84" s="73">
        <f t="shared" si="11"/>
        <v>0</v>
      </c>
    </row>
    <row r="85" spans="1:15" ht="15" customHeight="1" x14ac:dyDescent="0.2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9"/>
        <v>0</v>
      </c>
      <c r="N85" s="72">
        <f t="shared" si="10"/>
        <v>0</v>
      </c>
      <c r="O85" s="73">
        <f t="shared" si="11"/>
        <v>0</v>
      </c>
    </row>
    <row r="86" spans="1:15" ht="15" customHeight="1" x14ac:dyDescent="0.2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9"/>
        <v>0</v>
      </c>
      <c r="N86" s="72">
        <f t="shared" si="10"/>
        <v>0</v>
      </c>
      <c r="O86" s="73">
        <f t="shared" si="11"/>
        <v>0</v>
      </c>
    </row>
    <row r="87" spans="1:15" ht="15" customHeight="1" x14ac:dyDescent="0.2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9"/>
        <v>0</v>
      </c>
      <c r="N87" s="72">
        <f t="shared" si="10"/>
        <v>0</v>
      </c>
      <c r="O87" s="73">
        <f t="shared" si="11"/>
        <v>0</v>
      </c>
    </row>
    <row r="88" spans="1:15" ht="15" customHeight="1" x14ac:dyDescent="0.2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9"/>
        <v>0</v>
      </c>
      <c r="N88" s="72">
        <f t="shared" si="10"/>
        <v>0</v>
      </c>
      <c r="O88" s="73">
        <f t="shared" si="11"/>
        <v>0</v>
      </c>
    </row>
    <row r="89" spans="1:15" ht="15" customHeight="1" x14ac:dyDescent="0.2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9"/>
        <v>0</v>
      </c>
      <c r="N89" s="72">
        <f t="shared" si="10"/>
        <v>0</v>
      </c>
      <c r="O89" s="73">
        <f t="shared" si="11"/>
        <v>0</v>
      </c>
    </row>
    <row r="90" spans="1:15" ht="15" customHeight="1" x14ac:dyDescent="0.2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9"/>
        <v>0</v>
      </c>
      <c r="N90" s="72">
        <f t="shared" si="10"/>
        <v>0</v>
      </c>
      <c r="O90" s="73">
        <f t="shared" si="11"/>
        <v>0</v>
      </c>
    </row>
    <row r="91" spans="1:15" ht="15" customHeight="1" x14ac:dyDescent="0.2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9"/>
        <v>0</v>
      </c>
      <c r="N91" s="72">
        <f t="shared" si="10"/>
        <v>0</v>
      </c>
      <c r="O91" s="73">
        <f t="shared" si="11"/>
        <v>0</v>
      </c>
    </row>
    <row r="92" spans="1:15" ht="15" customHeight="1" x14ac:dyDescent="0.2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9"/>
        <v>0</v>
      </c>
      <c r="N92" s="72">
        <f t="shared" si="10"/>
        <v>0</v>
      </c>
      <c r="O92" s="73">
        <f t="shared" si="11"/>
        <v>0</v>
      </c>
    </row>
    <row r="93" spans="1:15" ht="15" customHeight="1" x14ac:dyDescent="0.2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9"/>
        <v>0</v>
      </c>
      <c r="N93" s="72">
        <f t="shared" si="10"/>
        <v>0</v>
      </c>
      <c r="O93" s="73">
        <f t="shared" si="11"/>
        <v>0</v>
      </c>
    </row>
    <row r="94" spans="1:15" ht="15" customHeight="1" x14ac:dyDescent="0.2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9"/>
        <v>0</v>
      </c>
      <c r="N94" s="72">
        <f t="shared" si="10"/>
        <v>0</v>
      </c>
      <c r="O94" s="73">
        <f t="shared" si="11"/>
        <v>0</v>
      </c>
    </row>
    <row r="95" spans="1:15" ht="15" customHeight="1" x14ac:dyDescent="0.2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9"/>
        <v>0</v>
      </c>
      <c r="N95" s="72">
        <f t="shared" si="10"/>
        <v>0</v>
      </c>
      <c r="O95" s="73">
        <f t="shared" si="11"/>
        <v>0</v>
      </c>
    </row>
    <row r="96" spans="1:15" ht="15" customHeight="1" x14ac:dyDescent="0.2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9"/>
        <v>0</v>
      </c>
      <c r="N96" s="72">
        <f t="shared" si="10"/>
        <v>0</v>
      </c>
      <c r="O96" s="73">
        <f t="shared" si="11"/>
        <v>0</v>
      </c>
    </row>
    <row r="97" spans="1:15" ht="15" customHeight="1" x14ac:dyDescent="0.2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9"/>
        <v>0</v>
      </c>
      <c r="N97" s="72">
        <f t="shared" si="10"/>
        <v>0</v>
      </c>
      <c r="O97" s="73">
        <f t="shared" si="11"/>
        <v>0</v>
      </c>
    </row>
    <row r="98" spans="1:15" ht="15" customHeight="1" x14ac:dyDescent="0.2">
      <c r="A98" s="75">
        <f>'Members Data'!A90</f>
        <v>0</v>
      </c>
      <c r="B98" s="332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9"/>
        <v>0</v>
      </c>
      <c r="N98" s="72">
        <f t="shared" si="10"/>
        <v>0</v>
      </c>
      <c r="O98" s="73">
        <f t="shared" si="11"/>
        <v>0</v>
      </c>
    </row>
    <row r="99" spans="1:15" ht="15" customHeight="1" x14ac:dyDescent="0.2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9"/>
        <v>0</v>
      </c>
      <c r="N99" s="72">
        <f t="shared" si="10"/>
        <v>0</v>
      </c>
      <c r="O99" s="73">
        <f t="shared" si="11"/>
        <v>0</v>
      </c>
    </row>
    <row r="100" spans="1:15" ht="15" customHeight="1" x14ac:dyDescent="0.2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9"/>
        <v>0</v>
      </c>
      <c r="N100" s="72">
        <f t="shared" si="10"/>
        <v>0</v>
      </c>
      <c r="O100" s="73">
        <f t="shared" si="11"/>
        <v>0</v>
      </c>
    </row>
    <row r="101" spans="1:15" ht="15" customHeight="1" x14ac:dyDescent="0.2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9"/>
        <v>0</v>
      </c>
      <c r="N101" s="72">
        <f t="shared" si="10"/>
        <v>0</v>
      </c>
      <c r="O101" s="73">
        <f t="shared" si="11"/>
        <v>0</v>
      </c>
    </row>
    <row r="102" spans="1:15" ht="15" customHeight="1" x14ac:dyDescent="0.2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9"/>
        <v>0</v>
      </c>
      <c r="N102" s="72">
        <f t="shared" si="10"/>
        <v>0</v>
      </c>
      <c r="O102" s="73">
        <f t="shared" si="11"/>
        <v>0</v>
      </c>
    </row>
    <row r="103" spans="1:15" ht="15" customHeight="1" x14ac:dyDescent="0.2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9"/>
        <v>0</v>
      </c>
      <c r="N103" s="72">
        <f t="shared" si="10"/>
        <v>0</v>
      </c>
      <c r="O103" s="73">
        <f t="shared" si="11"/>
        <v>0</v>
      </c>
    </row>
    <row r="104" spans="1:15" ht="15" customHeight="1" x14ac:dyDescent="0.2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9"/>
        <v>0</v>
      </c>
      <c r="N104" s="72">
        <f t="shared" si="10"/>
        <v>0</v>
      </c>
      <c r="O104" s="73">
        <f t="shared" si="11"/>
        <v>0</v>
      </c>
    </row>
    <row r="105" spans="1:15" ht="15" customHeight="1" x14ac:dyDescent="0.2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9"/>
        <v>0</v>
      </c>
      <c r="N105" s="72">
        <f t="shared" si="10"/>
        <v>0</v>
      </c>
      <c r="O105" s="73">
        <f t="shared" si="11"/>
        <v>0</v>
      </c>
    </row>
    <row r="106" spans="1:15" ht="15" customHeight="1" x14ac:dyDescent="0.2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9"/>
        <v>0</v>
      </c>
      <c r="N106" s="72">
        <f t="shared" si="10"/>
        <v>0</v>
      </c>
      <c r="O106" s="73">
        <f t="shared" si="11"/>
        <v>0</v>
      </c>
    </row>
    <row r="107" spans="1:15" ht="15" customHeight="1" x14ac:dyDescent="0.2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9"/>
        <v>0</v>
      </c>
      <c r="N107" s="72">
        <f t="shared" si="10"/>
        <v>0</v>
      </c>
      <c r="O107" s="73">
        <f t="shared" si="11"/>
        <v>0</v>
      </c>
    </row>
    <row r="108" spans="1:15" ht="15" customHeight="1" thickBot="1" x14ac:dyDescent="0.25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9"/>
        <v>0</v>
      </c>
      <c r="N108" s="77">
        <f t="shared" si="10"/>
        <v>0</v>
      </c>
      <c r="O108" s="78">
        <f t="shared" si="11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4" priority="1" stopIfTrue="1">
      <formula>IF(O10&gt;0,TRUE)</formula>
    </cfRule>
    <cfRule type="expression" dxfId="13" priority="2" stopIfTrue="1">
      <formula>IF(SUM(M10:N10)&gt;1,TRUE)</formula>
    </cfRule>
    <cfRule type="expression" dxfId="12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4" sqref="B3:H4"/>
    </sheetView>
  </sheetViews>
  <sheetFormatPr defaultColWidth="8.7109375" defaultRowHeight="15" customHeight="1" x14ac:dyDescent="0.2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 x14ac:dyDescent="0.25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18" t="s">
        <v>41</v>
      </c>
      <c r="J1" s="512" t="s">
        <v>42</v>
      </c>
      <c r="K1" s="512" t="s">
        <v>43</v>
      </c>
      <c r="L1" s="512" t="s">
        <v>44</v>
      </c>
      <c r="M1" s="512" t="s">
        <v>45</v>
      </c>
      <c r="N1" s="512" t="s">
        <v>46</v>
      </c>
      <c r="O1" s="515" t="s">
        <v>47</v>
      </c>
    </row>
    <row r="2" spans="1:21" ht="15.75" customHeight="1" thickBot="1" x14ac:dyDescent="0.25">
      <c r="A2" s="54" t="s">
        <v>48</v>
      </c>
      <c r="B2" s="220">
        <f>'wk2'!H2+2</f>
        <v>41806</v>
      </c>
      <c r="C2" s="211">
        <f>B2</f>
        <v>41806</v>
      </c>
      <c r="D2" s="211">
        <f>C2+1</f>
        <v>41807</v>
      </c>
      <c r="E2" s="211">
        <f>D2</f>
        <v>41807</v>
      </c>
      <c r="F2" s="211">
        <f>E2+3</f>
        <v>41810</v>
      </c>
      <c r="G2" s="211">
        <f>F2</f>
        <v>41810</v>
      </c>
      <c r="H2" s="212">
        <f>G2+1</f>
        <v>41811</v>
      </c>
      <c r="I2" s="519"/>
      <c r="J2" s="513"/>
      <c r="K2" s="513"/>
      <c r="L2" s="513"/>
      <c r="M2" s="513"/>
      <c r="N2" s="513"/>
      <c r="O2" s="516"/>
    </row>
    <row r="3" spans="1:21" ht="15.75" customHeight="1" thickBot="1" x14ac:dyDescent="0.25">
      <c r="A3" s="54" t="s">
        <v>49</v>
      </c>
      <c r="B3" s="491"/>
      <c r="C3" s="61"/>
      <c r="D3" s="61"/>
      <c r="E3" s="61"/>
      <c r="F3" s="61"/>
      <c r="G3" s="61"/>
      <c r="H3" s="62"/>
      <c r="I3" s="519"/>
      <c r="J3" s="513"/>
      <c r="K3" s="513"/>
      <c r="L3" s="513"/>
      <c r="M3" s="513"/>
      <c r="N3" s="513"/>
      <c r="O3" s="516"/>
    </row>
    <row r="4" spans="1:21" ht="15.75" customHeight="1" thickBot="1" x14ac:dyDescent="0.25">
      <c r="A4" s="54" t="s">
        <v>50</v>
      </c>
      <c r="B4" s="213"/>
      <c r="C4" s="61"/>
      <c r="D4" s="61"/>
      <c r="E4" s="61"/>
      <c r="F4" s="61"/>
      <c r="G4" s="61"/>
      <c r="H4" s="62"/>
      <c r="I4" s="519"/>
      <c r="J4" s="513"/>
      <c r="K4" s="513"/>
      <c r="L4" s="513"/>
      <c r="M4" s="513"/>
      <c r="N4" s="513"/>
      <c r="O4" s="516"/>
    </row>
    <row r="5" spans="1:21" ht="30.75" customHeight="1" thickBot="1" x14ac:dyDescent="0.25">
      <c r="A5" s="54" t="s">
        <v>51</v>
      </c>
      <c r="B5" s="64"/>
      <c r="C5" s="65"/>
      <c r="D5" s="65"/>
      <c r="E5" s="65"/>
      <c r="F5" s="65"/>
      <c r="G5" s="65"/>
      <c r="H5" s="66"/>
      <c r="I5" s="519"/>
      <c r="J5" s="513"/>
      <c r="K5" s="513"/>
      <c r="L5" s="513"/>
      <c r="M5" s="513"/>
      <c r="N5" s="513"/>
      <c r="O5" s="516"/>
      <c r="R5" s="71"/>
    </row>
    <row r="6" spans="1:21" ht="30.75" customHeight="1" thickBot="1" x14ac:dyDescent="0.25">
      <c r="A6" s="54" t="s">
        <v>195</v>
      </c>
      <c r="B6" s="374"/>
      <c r="C6" s="374"/>
      <c r="D6" s="374"/>
      <c r="E6" s="374"/>
      <c r="F6" s="374"/>
      <c r="G6" s="374"/>
      <c r="H6" s="375"/>
      <c r="I6" s="519"/>
      <c r="J6" s="513"/>
      <c r="K6" s="513"/>
      <c r="L6" s="513"/>
      <c r="M6" s="513"/>
      <c r="N6" s="513"/>
      <c r="O6" s="516"/>
      <c r="R6" s="71"/>
    </row>
    <row r="7" spans="1:21" x14ac:dyDescent="0.2">
      <c r="A7" s="54" t="s">
        <v>53</v>
      </c>
      <c r="B7" s="214">
        <f t="shared" ref="B7:H7" si="0">COUNTIF(B10:B69,"Confirmed")</f>
        <v>0</v>
      </c>
      <c r="C7" s="214">
        <f t="shared" si="0"/>
        <v>0</v>
      </c>
      <c r="D7" s="214">
        <f t="shared" si="0"/>
        <v>0</v>
      </c>
      <c r="E7" s="214">
        <f t="shared" si="0"/>
        <v>0</v>
      </c>
      <c r="F7" s="214">
        <f t="shared" si="0"/>
        <v>0</v>
      </c>
      <c r="G7" s="214">
        <f t="shared" si="0"/>
        <v>0</v>
      </c>
      <c r="H7" s="215">
        <f t="shared" si="0"/>
        <v>0</v>
      </c>
      <c r="I7" s="519"/>
      <c r="J7" s="513"/>
      <c r="K7" s="513"/>
      <c r="L7" s="513"/>
      <c r="M7" s="513"/>
      <c r="N7" s="513"/>
      <c r="O7" s="516"/>
      <c r="R7" s="71"/>
    </row>
    <row r="8" spans="1:21" x14ac:dyDescent="0.2">
      <c r="A8" s="58" t="s">
        <v>52</v>
      </c>
      <c r="B8" s="216">
        <f t="shared" ref="B8:H8" si="1">COUNTIF(B10:B69,"Standby")</f>
        <v>0</v>
      </c>
      <c r="C8" s="216">
        <f t="shared" si="1"/>
        <v>0</v>
      </c>
      <c r="D8" s="216">
        <f t="shared" si="1"/>
        <v>0</v>
      </c>
      <c r="E8" s="216">
        <f t="shared" si="1"/>
        <v>0</v>
      </c>
      <c r="F8" s="216">
        <f t="shared" si="1"/>
        <v>0</v>
      </c>
      <c r="G8" s="216">
        <f t="shared" si="1"/>
        <v>0</v>
      </c>
      <c r="H8" s="217">
        <f t="shared" si="1"/>
        <v>0</v>
      </c>
      <c r="I8" s="519"/>
      <c r="J8" s="513"/>
      <c r="K8" s="513"/>
      <c r="L8" s="513"/>
      <c r="M8" s="513"/>
      <c r="N8" s="513"/>
      <c r="O8" s="516"/>
      <c r="R8" s="71"/>
    </row>
    <row r="9" spans="1:21" ht="15.75" thickBot="1" x14ac:dyDescent="0.25">
      <c r="A9" s="63" t="s">
        <v>39</v>
      </c>
      <c r="B9" s="218">
        <f t="shared" ref="B9:H9" si="2">COUNTIF(B10:B69,"Out")</f>
        <v>0</v>
      </c>
      <c r="C9" s="218">
        <f t="shared" si="2"/>
        <v>0</v>
      </c>
      <c r="D9" s="218">
        <f t="shared" si="2"/>
        <v>0</v>
      </c>
      <c r="E9" s="218">
        <f t="shared" si="2"/>
        <v>0</v>
      </c>
      <c r="F9" s="218">
        <f t="shared" si="2"/>
        <v>0</v>
      </c>
      <c r="G9" s="218">
        <f t="shared" si="2"/>
        <v>0</v>
      </c>
      <c r="H9" s="219">
        <f t="shared" si="2"/>
        <v>0</v>
      </c>
      <c r="I9" s="520"/>
      <c r="J9" s="514"/>
      <c r="K9" s="514"/>
      <c r="L9" s="514"/>
      <c r="M9" s="514"/>
      <c r="N9" s="514"/>
      <c r="O9" s="517"/>
      <c r="R9" s="71"/>
    </row>
    <row r="10" spans="1:21" ht="15" customHeight="1" x14ac:dyDescent="0.2">
      <c r="A10" s="5" t="str">
        <f>'Members Data'!A2</f>
        <v>Aishani</v>
      </c>
      <c r="B10" s="196"/>
      <c r="C10" s="197"/>
      <c r="D10" s="197"/>
      <c r="E10" s="197"/>
      <c r="F10" s="197"/>
      <c r="G10" s="197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3">COUNTIF(B10:H10,"confirmed")</f>
        <v>0</v>
      </c>
      <c r="N10" s="68">
        <f t="shared" ref="N10:N41" si="4">COUNTIF(B10:H10,"standby")</f>
        <v>0</v>
      </c>
      <c r="O10" s="69">
        <f t="shared" ref="O10:O41" si="5">COUNTIF(B10:H10,"out")</f>
        <v>0</v>
      </c>
      <c r="R10" s="71"/>
    </row>
    <row r="11" spans="1:21" ht="15" customHeight="1" x14ac:dyDescent="0.2">
      <c r="A11" s="9" t="str">
        <f>'Members Data'!A3</f>
        <v>Altezza</v>
      </c>
      <c r="B11" s="492"/>
      <c r="C11" s="200"/>
      <c r="D11" s="200"/>
      <c r="E11" s="200"/>
      <c r="F11" s="200"/>
      <c r="G11" s="200"/>
      <c r="H11" s="493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3"/>
        <v>0</v>
      </c>
      <c r="N11" s="15">
        <f t="shared" si="4"/>
        <v>0</v>
      </c>
      <c r="O11" s="16">
        <f t="shared" si="5"/>
        <v>0</v>
      </c>
      <c r="Q11"/>
      <c r="U11"/>
    </row>
    <row r="12" spans="1:21" ht="15" customHeight="1" x14ac:dyDescent="0.2">
      <c r="A12" s="9" t="str">
        <f>'Members Data'!A4</f>
        <v>Boeyah</v>
      </c>
      <c r="B12" s="492"/>
      <c r="C12" s="200"/>
      <c r="D12" s="200"/>
      <c r="E12" s="200"/>
      <c r="F12" s="200"/>
      <c r="G12" s="200"/>
      <c r="H12" s="493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3"/>
        <v>0</v>
      </c>
      <c r="N12" s="15">
        <f t="shared" si="4"/>
        <v>0</v>
      </c>
      <c r="O12" s="16">
        <f t="shared" si="5"/>
        <v>0</v>
      </c>
      <c r="Q12"/>
      <c r="U12"/>
    </row>
    <row r="13" spans="1:21" ht="15" customHeight="1" x14ac:dyDescent="0.2">
      <c r="A13" s="9" t="str">
        <f>'Members Data'!A5</f>
        <v>Bofe</v>
      </c>
      <c r="B13" s="492"/>
      <c r="C13" s="200"/>
      <c r="D13" s="200"/>
      <c r="E13" s="200"/>
      <c r="F13" s="200"/>
      <c r="G13" s="200"/>
      <c r="H13" s="493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3"/>
        <v>0</v>
      </c>
      <c r="N13" s="15">
        <f t="shared" si="4"/>
        <v>0</v>
      </c>
      <c r="O13" s="16">
        <f t="shared" si="5"/>
        <v>0</v>
      </c>
      <c r="Q13"/>
      <c r="U13"/>
    </row>
    <row r="14" spans="1:21" ht="15" customHeight="1" x14ac:dyDescent="0.2">
      <c r="A14" s="9" t="str">
        <f>'Members Data'!A6</f>
        <v>Brownale</v>
      </c>
      <c r="B14" s="492"/>
      <c r="C14" s="200"/>
      <c r="D14" s="202"/>
      <c r="E14" s="200"/>
      <c r="F14" s="200"/>
      <c r="G14" s="200"/>
      <c r="H14" s="493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3"/>
        <v>0</v>
      </c>
      <c r="N14" s="15">
        <f t="shared" si="4"/>
        <v>0</v>
      </c>
      <c r="O14" s="16">
        <f t="shared" si="5"/>
        <v>0</v>
      </c>
      <c r="Q14"/>
      <c r="U14"/>
    </row>
    <row r="15" spans="1:21" ht="15" customHeight="1" x14ac:dyDescent="0.2">
      <c r="A15" s="9" t="str">
        <f>'Members Data'!A7</f>
        <v>Càrétàkér</v>
      </c>
      <c r="B15" s="495"/>
      <c r="C15" s="200"/>
      <c r="D15" s="202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3"/>
        <v>0</v>
      </c>
      <c r="N15" s="15">
        <f t="shared" si="4"/>
        <v>0</v>
      </c>
      <c r="O15" s="16">
        <f t="shared" si="5"/>
        <v>0</v>
      </c>
      <c r="Q15"/>
      <c r="U15"/>
    </row>
    <row r="16" spans="1:21" ht="15" customHeight="1" x14ac:dyDescent="0.2">
      <c r="A16" s="9" t="str">
        <f>'Members Data'!A8</f>
        <v>Celechon</v>
      </c>
      <c r="B16" s="492"/>
      <c r="C16" s="200"/>
      <c r="D16" s="200"/>
      <c r="E16" s="200"/>
      <c r="F16" s="200"/>
      <c r="G16" s="200"/>
      <c r="H16" s="493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3"/>
        <v>0</v>
      </c>
      <c r="N16" s="15">
        <f t="shared" si="4"/>
        <v>0</v>
      </c>
      <c r="O16" s="16">
        <f t="shared" si="5"/>
        <v>0</v>
      </c>
      <c r="Q16"/>
      <c r="U16"/>
    </row>
    <row r="17" spans="1:21" ht="15" customHeight="1" x14ac:dyDescent="0.2">
      <c r="A17" s="9" t="str">
        <f>'Members Data'!A9</f>
        <v>Dumface</v>
      </c>
      <c r="B17" s="492"/>
      <c r="C17" s="200"/>
      <c r="D17" s="200"/>
      <c r="E17" s="200"/>
      <c r="F17" s="200"/>
      <c r="G17" s="200"/>
      <c r="H17" s="493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3"/>
        <v>0</v>
      </c>
      <c r="N17" s="15">
        <f t="shared" si="4"/>
        <v>0</v>
      </c>
      <c r="O17" s="16">
        <f t="shared" si="5"/>
        <v>0</v>
      </c>
      <c r="Q17"/>
      <c r="U17"/>
    </row>
    <row r="18" spans="1:21" ht="15" customHeight="1" x14ac:dyDescent="0.2">
      <c r="A18" s="9" t="str">
        <f>'Members Data'!A10</f>
        <v>Eárendil</v>
      </c>
      <c r="B18" s="495"/>
      <c r="C18" s="200"/>
      <c r="D18" s="202"/>
      <c r="E18" s="200"/>
      <c r="F18" s="200"/>
      <c r="G18" s="200"/>
      <c r="H18" s="493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3"/>
        <v>0</v>
      </c>
      <c r="N18" s="15">
        <f t="shared" si="4"/>
        <v>0</v>
      </c>
      <c r="O18" s="16">
        <f t="shared" si="5"/>
        <v>0</v>
      </c>
      <c r="Q18"/>
      <c r="U18"/>
    </row>
    <row r="19" spans="1:21" ht="15" customHeight="1" x14ac:dyDescent="0.2">
      <c r="A19" s="9" t="str">
        <f>'Members Data'!A11</f>
        <v>Halfhorns</v>
      </c>
      <c r="B19" s="492"/>
      <c r="C19" s="200"/>
      <c r="D19" s="200"/>
      <c r="E19" s="200"/>
      <c r="F19" s="200"/>
      <c r="G19" s="200"/>
      <c r="H19" s="493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3"/>
        <v>0</v>
      </c>
      <c r="N19" s="15">
        <f t="shared" si="4"/>
        <v>0</v>
      </c>
      <c r="O19" s="16">
        <f t="shared" si="5"/>
        <v>0</v>
      </c>
      <c r="Q19"/>
      <c r="U19"/>
    </row>
    <row r="20" spans="1:21" ht="15" customHeight="1" x14ac:dyDescent="0.2">
      <c r="A20" s="9" t="str">
        <f>'Members Data'!A12</f>
        <v>Harkar</v>
      </c>
      <c r="B20" s="492"/>
      <c r="C20" s="200"/>
      <c r="D20" s="200"/>
      <c r="E20" s="200"/>
      <c r="F20" s="200"/>
      <c r="G20" s="200"/>
      <c r="H20" s="493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3"/>
        <v>0</v>
      </c>
      <c r="N20" s="15">
        <f t="shared" si="4"/>
        <v>0</v>
      </c>
      <c r="O20" s="16">
        <f t="shared" si="5"/>
        <v>0</v>
      </c>
      <c r="Q20"/>
      <c r="U20"/>
    </row>
    <row r="21" spans="1:21" ht="15" customHeight="1" x14ac:dyDescent="0.2">
      <c r="A21" s="9" t="str">
        <f>'Members Data'!A13</f>
        <v>Hlianna</v>
      </c>
      <c r="B21" s="492"/>
      <c r="C21" s="200"/>
      <c r="D21" s="200"/>
      <c r="E21" s="200"/>
      <c r="F21" s="200"/>
      <c r="G21" s="200"/>
      <c r="H21" s="493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3"/>
        <v>0</v>
      </c>
      <c r="N21" s="15">
        <f t="shared" si="4"/>
        <v>0</v>
      </c>
      <c r="O21" s="16">
        <f t="shared" si="5"/>
        <v>0</v>
      </c>
      <c r="Q21"/>
      <c r="R21"/>
      <c r="U21"/>
    </row>
    <row r="22" spans="1:21" ht="15" customHeight="1" x14ac:dyDescent="0.2">
      <c r="A22" s="9" t="str">
        <f>'Members Data'!A14</f>
        <v>Holocené</v>
      </c>
      <c r="B22" s="492"/>
      <c r="C22" s="200"/>
      <c r="D22" s="200"/>
      <c r="E22" s="200"/>
      <c r="F22" s="200"/>
      <c r="G22" s="200"/>
      <c r="H22" s="493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3"/>
        <v>0</v>
      </c>
      <c r="N22" s="15">
        <f t="shared" si="4"/>
        <v>0</v>
      </c>
      <c r="O22" s="16">
        <f t="shared" si="5"/>
        <v>0</v>
      </c>
      <c r="Q22"/>
      <c r="R22"/>
      <c r="U22"/>
    </row>
    <row r="23" spans="1:21" ht="15" customHeight="1" x14ac:dyDescent="0.2">
      <c r="A23" s="9" t="str">
        <f>'Members Data'!A15</f>
        <v>Horiox</v>
      </c>
      <c r="B23" s="492"/>
      <c r="C23" s="200"/>
      <c r="D23" s="200"/>
      <c r="E23" s="200"/>
      <c r="F23" s="200"/>
      <c r="G23" s="200"/>
      <c r="H23" s="493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3"/>
        <v>0</v>
      </c>
      <c r="N23" s="15">
        <f t="shared" si="4"/>
        <v>0</v>
      </c>
      <c r="O23" s="16">
        <f t="shared" si="5"/>
        <v>0</v>
      </c>
      <c r="Q23"/>
      <c r="U23"/>
    </row>
    <row r="24" spans="1:21" ht="15" customHeight="1" x14ac:dyDescent="0.2">
      <c r="A24" s="9" t="str">
        <f>'Members Data'!A16</f>
        <v>Hyperïon</v>
      </c>
      <c r="B24" s="492"/>
      <c r="C24" s="200"/>
      <c r="D24" s="200"/>
      <c r="E24" s="200"/>
      <c r="F24" s="200"/>
      <c r="G24" s="200"/>
      <c r="H24" s="493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3"/>
        <v>0</v>
      </c>
      <c r="N24" s="15">
        <f t="shared" si="4"/>
        <v>0</v>
      </c>
      <c r="O24" s="16">
        <f t="shared" si="5"/>
        <v>0</v>
      </c>
      <c r="Q24"/>
      <c r="U24"/>
    </row>
    <row r="25" spans="1:21" ht="15" customHeight="1" x14ac:dyDescent="0.2">
      <c r="A25" s="9" t="str">
        <f>'Members Data'!A17</f>
        <v>Izzabella</v>
      </c>
      <c r="B25" s="492"/>
      <c r="C25" s="200"/>
      <c r="D25" s="202"/>
      <c r="E25" s="200"/>
      <c r="F25" s="200"/>
      <c r="G25" s="200"/>
      <c r="H25" s="493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3"/>
        <v>0</v>
      </c>
      <c r="N25" s="15">
        <f t="shared" si="4"/>
        <v>0</v>
      </c>
      <c r="O25" s="16">
        <f t="shared" si="5"/>
        <v>0</v>
      </c>
      <c r="Q25"/>
      <c r="U25"/>
    </row>
    <row r="26" spans="1:21" ht="15" customHeight="1" x14ac:dyDescent="0.2">
      <c r="A26" s="9" t="str">
        <f>'Members Data'!A18</f>
        <v>Kinkiey</v>
      </c>
      <c r="B26" s="492"/>
      <c r="C26" s="200"/>
      <c r="D26" s="200"/>
      <c r="E26" s="200"/>
      <c r="F26" s="200"/>
      <c r="G26" s="200"/>
      <c r="H26" s="493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3"/>
        <v>0</v>
      </c>
      <c r="N26" s="15">
        <f t="shared" si="4"/>
        <v>0</v>
      </c>
      <c r="O26" s="16">
        <f t="shared" si="5"/>
        <v>0</v>
      </c>
      <c r="Q26"/>
      <c r="U26"/>
    </row>
    <row r="27" spans="1:21" ht="15" customHeight="1" x14ac:dyDescent="0.2">
      <c r="A27" s="9" t="str">
        <f>'Members Data'!A19</f>
        <v>Moldylock</v>
      </c>
      <c r="B27" s="492"/>
      <c r="C27" s="200"/>
      <c r="D27" s="200"/>
      <c r="E27" s="200"/>
      <c r="F27" s="200"/>
      <c r="G27" s="200"/>
      <c r="H27" s="493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3"/>
        <v>0</v>
      </c>
      <c r="N27" s="15">
        <f t="shared" si="4"/>
        <v>0</v>
      </c>
      <c r="O27" s="16">
        <f t="shared" si="5"/>
        <v>0</v>
      </c>
      <c r="Q27"/>
      <c r="U27"/>
    </row>
    <row r="28" spans="1:21" ht="15" customHeight="1" x14ac:dyDescent="0.2">
      <c r="A28" s="9" t="str">
        <f>'Members Data'!A20</f>
        <v>Muckyfloor</v>
      </c>
      <c r="B28" s="492"/>
      <c r="C28" s="200"/>
      <c r="D28" s="200"/>
      <c r="E28" s="200"/>
      <c r="F28" s="200"/>
      <c r="G28" s="200"/>
      <c r="H28" s="493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3"/>
        <v>0</v>
      </c>
      <c r="N28" s="15">
        <f t="shared" si="4"/>
        <v>0</v>
      </c>
      <c r="O28" s="16">
        <f t="shared" si="5"/>
        <v>0</v>
      </c>
      <c r="Q28"/>
    </row>
    <row r="29" spans="1:21" ht="15" customHeight="1" x14ac:dyDescent="0.2">
      <c r="A29" s="9" t="str">
        <f>'Members Data'!A21</f>
        <v>Overqt</v>
      </c>
      <c r="B29" s="492"/>
      <c r="C29" s="200"/>
      <c r="D29" s="200"/>
      <c r="E29" s="200"/>
      <c r="F29" s="200"/>
      <c r="G29" s="200"/>
      <c r="H29" s="493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3"/>
        <v>0</v>
      </c>
      <c r="N29" s="15">
        <f t="shared" si="4"/>
        <v>0</v>
      </c>
      <c r="O29" s="16">
        <f t="shared" si="5"/>
        <v>0</v>
      </c>
      <c r="Q29"/>
    </row>
    <row r="30" spans="1:21" ht="15" customHeight="1" x14ac:dyDescent="0.2">
      <c r="A30" s="9" t="str">
        <f>'Members Data'!A22</f>
        <v>Páula</v>
      </c>
      <c r="B30" s="492"/>
      <c r="C30" s="200"/>
      <c r="D30" s="200"/>
      <c r="E30" s="200"/>
      <c r="F30" s="200"/>
      <c r="G30" s="200"/>
      <c r="H30" s="493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3"/>
        <v>0</v>
      </c>
      <c r="N30" s="15">
        <f t="shared" si="4"/>
        <v>0</v>
      </c>
      <c r="O30" s="16">
        <f t="shared" si="5"/>
        <v>0</v>
      </c>
      <c r="Q30"/>
    </row>
    <row r="31" spans="1:21" ht="15" customHeight="1" x14ac:dyDescent="0.2">
      <c r="A31" s="9" t="str">
        <f>'Members Data'!A23</f>
        <v>Píncushion</v>
      </c>
      <c r="B31" s="492"/>
      <c r="C31" s="200"/>
      <c r="D31" s="200"/>
      <c r="E31" s="200"/>
      <c r="F31" s="200"/>
      <c r="G31" s="200"/>
      <c r="H31" s="493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3"/>
        <v>0</v>
      </c>
      <c r="N31" s="15">
        <f t="shared" si="4"/>
        <v>0</v>
      </c>
      <c r="O31" s="16">
        <f t="shared" si="5"/>
        <v>0</v>
      </c>
      <c r="Q31"/>
    </row>
    <row r="32" spans="1:21" ht="15" customHeight="1" x14ac:dyDescent="0.2">
      <c r="A32" s="9" t="str">
        <f>'Members Data'!A24</f>
        <v>Rougeblood</v>
      </c>
      <c r="B32" s="199"/>
      <c r="C32" s="200"/>
      <c r="D32" s="200"/>
      <c r="E32" s="200"/>
      <c r="F32" s="200"/>
      <c r="G32" s="200"/>
      <c r="H32" s="493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3"/>
        <v>0</v>
      </c>
      <c r="N32" s="15">
        <f t="shared" si="4"/>
        <v>0</v>
      </c>
      <c r="O32" s="16">
        <f t="shared" si="5"/>
        <v>0</v>
      </c>
      <c r="Q32"/>
    </row>
    <row r="33" spans="1:17" ht="15" customHeight="1" x14ac:dyDescent="0.2">
      <c r="A33" s="9" t="str">
        <f>'Members Data'!A25</f>
        <v>Shinkai</v>
      </c>
      <c r="B33" s="492"/>
      <c r="C33" s="200"/>
      <c r="D33" s="200"/>
      <c r="E33" s="200"/>
      <c r="F33" s="200"/>
      <c r="G33" s="200"/>
      <c r="H33" s="493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3"/>
        <v>0</v>
      </c>
      <c r="N33" s="15">
        <f t="shared" si="4"/>
        <v>0</v>
      </c>
      <c r="O33" s="16">
        <f t="shared" si="5"/>
        <v>0</v>
      </c>
      <c r="Q33"/>
    </row>
    <row r="34" spans="1:17" ht="15" customHeight="1" x14ac:dyDescent="0.2">
      <c r="A34" s="9" t="str">
        <f>'Members Data'!A26</f>
        <v>Snowies</v>
      </c>
      <c r="B34" s="492"/>
      <c r="C34" s="200"/>
      <c r="D34" s="200"/>
      <c r="E34" s="200"/>
      <c r="F34" s="200"/>
      <c r="G34" s="200"/>
      <c r="H34" s="493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3"/>
        <v>0</v>
      </c>
      <c r="N34" s="15">
        <f t="shared" si="4"/>
        <v>0</v>
      </c>
      <c r="O34" s="16">
        <f t="shared" si="5"/>
        <v>0</v>
      </c>
      <c r="Q34"/>
    </row>
    <row r="35" spans="1:17" ht="15" customHeight="1" x14ac:dyDescent="0.2">
      <c r="A35" s="9" t="str">
        <f>'Members Data'!A27</f>
        <v>Thiana</v>
      </c>
      <c r="B35" s="492"/>
      <c r="C35" s="200"/>
      <c r="D35" s="200"/>
      <c r="E35" s="200"/>
      <c r="F35" s="200"/>
      <c r="G35" s="200"/>
      <c r="H35" s="493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3"/>
        <v>0</v>
      </c>
      <c r="N35" s="15">
        <f t="shared" si="4"/>
        <v>0</v>
      </c>
      <c r="O35" s="16">
        <f t="shared" si="5"/>
        <v>0</v>
      </c>
      <c r="Q35"/>
    </row>
    <row r="36" spans="1:17" ht="15" customHeight="1" x14ac:dyDescent="0.2">
      <c r="A36" s="9" t="str">
        <f>'Members Data'!A28</f>
        <v>Wainesha</v>
      </c>
      <c r="B36" s="492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3"/>
        <v>0</v>
      </c>
      <c r="N36" s="15">
        <f t="shared" si="4"/>
        <v>0</v>
      </c>
      <c r="O36" s="16">
        <f t="shared" si="5"/>
        <v>0</v>
      </c>
    </row>
    <row r="37" spans="1:17" ht="15" customHeight="1" x14ac:dyDescent="0.2">
      <c r="A37" s="9" t="str">
        <f>'Members Data'!A29</f>
        <v>Warjocky</v>
      </c>
      <c r="B37" s="492"/>
      <c r="C37" s="200"/>
      <c r="D37" s="200"/>
      <c r="E37" s="200"/>
      <c r="F37" s="200"/>
      <c r="G37" s="200"/>
      <c r="H37" s="493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3"/>
        <v>0</v>
      </c>
      <c r="N37" s="15">
        <f t="shared" si="4"/>
        <v>0</v>
      </c>
      <c r="O37" s="16">
        <f t="shared" si="5"/>
        <v>0</v>
      </c>
    </row>
    <row r="38" spans="1:17" ht="15" customHeight="1" x14ac:dyDescent="0.2">
      <c r="A38" s="9" t="str">
        <f>'Members Data'!A30</f>
        <v>Xytree</v>
      </c>
      <c r="B38" s="492"/>
      <c r="C38" s="200"/>
      <c r="D38" s="200"/>
      <c r="E38" s="200"/>
      <c r="F38" s="200"/>
      <c r="G38" s="200"/>
      <c r="H38" s="493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3"/>
        <v>0</v>
      </c>
      <c r="N38" s="15">
        <f t="shared" si="4"/>
        <v>0</v>
      </c>
      <c r="O38" s="16">
        <f t="shared" si="5"/>
        <v>0</v>
      </c>
    </row>
    <row r="39" spans="1:17" ht="15" customHeight="1" x14ac:dyDescent="0.2">
      <c r="A39" s="9" t="str">
        <f>'Members Data'!A31</f>
        <v>Zibe</v>
      </c>
      <c r="B39" s="492"/>
      <c r="C39" s="200"/>
      <c r="D39" s="200"/>
      <c r="E39" s="200"/>
      <c r="F39" s="200"/>
      <c r="G39" s="200"/>
      <c r="H39" s="493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3"/>
        <v>0</v>
      </c>
      <c r="N39" s="15">
        <f t="shared" si="4"/>
        <v>0</v>
      </c>
      <c r="O39" s="16">
        <f t="shared" si="5"/>
        <v>0</v>
      </c>
    </row>
    <row r="40" spans="1:17" ht="15" customHeight="1" x14ac:dyDescent="0.2">
      <c r="A40" s="9">
        <f>'Members Data'!A32</f>
        <v>0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3"/>
        <v>0</v>
      </c>
      <c r="N40" s="15">
        <f t="shared" si="4"/>
        <v>0</v>
      </c>
      <c r="O40" s="16">
        <f t="shared" si="5"/>
        <v>0</v>
      </c>
    </row>
    <row r="41" spans="1:17" ht="15" customHeight="1" x14ac:dyDescent="0.2">
      <c r="A41" s="9">
        <f>'Members Data'!A33</f>
        <v>0</v>
      </c>
      <c r="B41" s="332"/>
      <c r="C41" s="200"/>
      <c r="D41" s="200"/>
      <c r="E41" s="200"/>
      <c r="F41" s="200"/>
      <c r="G41" s="200"/>
      <c r="H41" s="493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3"/>
        <v>0</v>
      </c>
      <c r="N41" s="15">
        <f t="shared" si="4"/>
        <v>0</v>
      </c>
      <c r="O41" s="16">
        <f t="shared" si="5"/>
        <v>0</v>
      </c>
    </row>
    <row r="42" spans="1:17" ht="15" customHeight="1" x14ac:dyDescent="0.2">
      <c r="A42" s="9">
        <f>'Members Data'!A34</f>
        <v>0</v>
      </c>
      <c r="B42" s="332"/>
      <c r="C42" s="200"/>
      <c r="D42" s="200"/>
      <c r="E42" s="200"/>
      <c r="F42" s="200"/>
      <c r="G42" s="200"/>
      <c r="H42" s="493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6">COUNTIF(B42:H42,"confirmed")</f>
        <v>0</v>
      </c>
      <c r="N42" s="15">
        <f t="shared" ref="N42:N68" si="7">COUNTIF(B42:H42,"standby")</f>
        <v>0</v>
      </c>
      <c r="O42" s="16">
        <f t="shared" ref="O42:O68" si="8">COUNTIF(B42:H42,"out")</f>
        <v>0</v>
      </c>
    </row>
    <row r="43" spans="1:17" ht="15" customHeight="1" x14ac:dyDescent="0.2">
      <c r="A43" s="9">
        <f>'Members Data'!A35</f>
        <v>0</v>
      </c>
      <c r="B43" s="332"/>
      <c r="C43" s="200"/>
      <c r="D43" s="200"/>
      <c r="E43" s="200"/>
      <c r="F43" s="200"/>
      <c r="G43" s="200"/>
      <c r="H43" s="493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6"/>
        <v>0</v>
      </c>
      <c r="N43" s="15">
        <f t="shared" si="7"/>
        <v>0</v>
      </c>
      <c r="O43" s="16">
        <f t="shared" si="8"/>
        <v>0</v>
      </c>
    </row>
    <row r="44" spans="1:17" ht="15" customHeight="1" x14ac:dyDescent="0.2">
      <c r="A44" s="9">
        <f>'Members Data'!A36</f>
        <v>0</v>
      </c>
      <c r="B44" s="332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6"/>
        <v>0</v>
      </c>
      <c r="N44" s="15">
        <f t="shared" si="7"/>
        <v>0</v>
      </c>
      <c r="O44" s="16">
        <f t="shared" si="8"/>
        <v>0</v>
      </c>
    </row>
    <row r="45" spans="1:17" ht="15" customHeight="1" x14ac:dyDescent="0.2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6"/>
        <v>0</v>
      </c>
      <c r="N45" s="15">
        <f t="shared" si="7"/>
        <v>0</v>
      </c>
      <c r="O45" s="16">
        <f t="shared" si="8"/>
        <v>0</v>
      </c>
    </row>
    <row r="46" spans="1:17" ht="15" customHeight="1" x14ac:dyDescent="0.2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6"/>
        <v>0</v>
      </c>
      <c r="N46" s="15">
        <f t="shared" si="7"/>
        <v>0</v>
      </c>
      <c r="O46" s="16">
        <f t="shared" si="8"/>
        <v>0</v>
      </c>
    </row>
    <row r="47" spans="1:17" ht="15" customHeight="1" x14ac:dyDescent="0.2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6"/>
        <v>0</v>
      </c>
      <c r="N47" s="15">
        <f t="shared" si="7"/>
        <v>0</v>
      </c>
      <c r="O47" s="16">
        <f t="shared" si="8"/>
        <v>0</v>
      </c>
    </row>
    <row r="48" spans="1:17" ht="15" customHeight="1" x14ac:dyDescent="0.2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6"/>
        <v>0</v>
      </c>
      <c r="N48" s="15">
        <f t="shared" si="7"/>
        <v>0</v>
      </c>
      <c r="O48" s="16">
        <f t="shared" si="8"/>
        <v>0</v>
      </c>
    </row>
    <row r="49" spans="1:15" ht="15" customHeight="1" x14ac:dyDescent="0.2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6"/>
        <v>0</v>
      </c>
      <c r="N49" s="15">
        <f t="shared" si="7"/>
        <v>0</v>
      </c>
      <c r="O49" s="16">
        <f t="shared" si="8"/>
        <v>0</v>
      </c>
    </row>
    <row r="50" spans="1:15" ht="15" customHeight="1" x14ac:dyDescent="0.2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6"/>
        <v>0</v>
      </c>
      <c r="N50" s="15">
        <f t="shared" si="7"/>
        <v>0</v>
      </c>
      <c r="O50" s="16">
        <f t="shared" si="8"/>
        <v>0</v>
      </c>
    </row>
    <row r="51" spans="1:15" ht="15" customHeight="1" x14ac:dyDescent="0.2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6"/>
        <v>0</v>
      </c>
      <c r="N51" s="15">
        <f t="shared" si="7"/>
        <v>0</v>
      </c>
      <c r="O51" s="16">
        <f t="shared" si="8"/>
        <v>0</v>
      </c>
    </row>
    <row r="52" spans="1:15" ht="15" customHeight="1" x14ac:dyDescent="0.2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6"/>
        <v>0</v>
      </c>
      <c r="N52" s="15">
        <f t="shared" si="7"/>
        <v>0</v>
      </c>
      <c r="O52" s="16">
        <f t="shared" si="8"/>
        <v>0</v>
      </c>
    </row>
    <row r="53" spans="1:15" ht="15" customHeight="1" x14ac:dyDescent="0.2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6"/>
        <v>0</v>
      </c>
      <c r="N53" s="15">
        <f t="shared" si="7"/>
        <v>0</v>
      </c>
      <c r="O53" s="16">
        <f t="shared" si="8"/>
        <v>0</v>
      </c>
    </row>
    <row r="54" spans="1:15" ht="15" customHeight="1" x14ac:dyDescent="0.2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6"/>
        <v>0</v>
      </c>
      <c r="N54" s="15">
        <f t="shared" si="7"/>
        <v>0</v>
      </c>
      <c r="O54" s="16">
        <f t="shared" si="8"/>
        <v>0</v>
      </c>
    </row>
    <row r="55" spans="1:15" ht="15" customHeight="1" x14ac:dyDescent="0.2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6"/>
        <v>0</v>
      </c>
      <c r="N55" s="15">
        <f t="shared" si="7"/>
        <v>0</v>
      </c>
      <c r="O55" s="16">
        <f t="shared" si="8"/>
        <v>0</v>
      </c>
    </row>
    <row r="56" spans="1:15" ht="15" customHeight="1" x14ac:dyDescent="0.2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6"/>
        <v>0</v>
      </c>
      <c r="N56" s="15">
        <f t="shared" si="7"/>
        <v>0</v>
      </c>
      <c r="O56" s="16">
        <f t="shared" si="8"/>
        <v>0</v>
      </c>
    </row>
    <row r="57" spans="1:15" ht="15" customHeight="1" x14ac:dyDescent="0.2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6"/>
        <v>0</v>
      </c>
      <c r="N57" s="15">
        <f t="shared" si="7"/>
        <v>0</v>
      </c>
      <c r="O57" s="16">
        <f t="shared" si="8"/>
        <v>0</v>
      </c>
    </row>
    <row r="58" spans="1:15" ht="15" customHeight="1" x14ac:dyDescent="0.2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6"/>
        <v>0</v>
      </c>
      <c r="N58" s="15">
        <f t="shared" si="7"/>
        <v>0</v>
      </c>
      <c r="O58" s="16">
        <f t="shared" si="8"/>
        <v>0</v>
      </c>
    </row>
    <row r="59" spans="1:15" ht="15" customHeight="1" x14ac:dyDescent="0.2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6"/>
        <v>0</v>
      </c>
      <c r="N59" s="15">
        <f t="shared" si="7"/>
        <v>0</v>
      </c>
      <c r="O59" s="16">
        <f t="shared" si="8"/>
        <v>0</v>
      </c>
    </row>
    <row r="60" spans="1:15" ht="15" customHeight="1" x14ac:dyDescent="0.2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6"/>
        <v>0</v>
      </c>
      <c r="N60" s="15">
        <f t="shared" si="7"/>
        <v>0</v>
      </c>
      <c r="O60" s="16">
        <f t="shared" si="8"/>
        <v>0</v>
      </c>
    </row>
    <row r="61" spans="1:15" ht="15" customHeight="1" x14ac:dyDescent="0.2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6"/>
        <v>0</v>
      </c>
      <c r="N61" s="15">
        <f t="shared" si="7"/>
        <v>0</v>
      </c>
      <c r="O61" s="16">
        <f t="shared" si="8"/>
        <v>0</v>
      </c>
    </row>
    <row r="62" spans="1:15" ht="15" customHeight="1" x14ac:dyDescent="0.2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6"/>
        <v>0</v>
      </c>
      <c r="N62" s="15">
        <f t="shared" si="7"/>
        <v>0</v>
      </c>
      <c r="O62" s="16">
        <f t="shared" si="8"/>
        <v>0</v>
      </c>
    </row>
    <row r="63" spans="1:15" ht="15" customHeight="1" x14ac:dyDescent="0.2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6"/>
        <v>0</v>
      </c>
      <c r="N63" s="15">
        <f t="shared" si="7"/>
        <v>0</v>
      </c>
      <c r="O63" s="16">
        <f t="shared" si="8"/>
        <v>0</v>
      </c>
    </row>
    <row r="64" spans="1:15" ht="15" customHeight="1" x14ac:dyDescent="0.2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6"/>
        <v>0</v>
      </c>
      <c r="N64" s="15">
        <f t="shared" si="7"/>
        <v>0</v>
      </c>
      <c r="O64" s="16">
        <f t="shared" si="8"/>
        <v>0</v>
      </c>
    </row>
    <row r="65" spans="1:15" ht="15" customHeight="1" x14ac:dyDescent="0.2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6"/>
        <v>0</v>
      </c>
      <c r="N65" s="15">
        <f t="shared" si="7"/>
        <v>0</v>
      </c>
      <c r="O65" s="16">
        <f t="shared" si="8"/>
        <v>0</v>
      </c>
    </row>
    <row r="66" spans="1:15" ht="15" customHeight="1" x14ac:dyDescent="0.2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 x14ac:dyDescent="0.2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6"/>
        <v>0</v>
      </c>
      <c r="N67" s="72">
        <f t="shared" si="7"/>
        <v>0</v>
      </c>
      <c r="O67" s="73">
        <f t="shared" si="8"/>
        <v>0</v>
      </c>
    </row>
    <row r="68" spans="1:15" ht="15" customHeight="1" x14ac:dyDescent="0.2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6"/>
        <v>0</v>
      </c>
      <c r="N68" s="72">
        <f t="shared" si="7"/>
        <v>0</v>
      </c>
      <c r="O68" s="73">
        <f t="shared" si="8"/>
        <v>0</v>
      </c>
    </row>
    <row r="69" spans="1:15" ht="15" customHeight="1" thickBot="1" x14ac:dyDescent="0.25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9">COUNTIF(B69:H69,"confirmed")</f>
        <v>0</v>
      </c>
      <c r="N69" s="131">
        <f t="shared" ref="N69:N108" si="10">COUNTIF(B69:H69,"standby")</f>
        <v>0</v>
      </c>
      <c r="O69" s="132">
        <f t="shared" ref="O69:O108" si="11">COUNTIF(B69:H69,"out")</f>
        <v>0</v>
      </c>
    </row>
    <row r="70" spans="1:15" ht="15" customHeight="1" thickTop="1" x14ac:dyDescent="0.2">
      <c r="A70" s="74">
        <f>'Members Data'!A62</f>
        <v>0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9"/>
        <v>0</v>
      </c>
      <c r="N70" s="128">
        <f t="shared" si="10"/>
        <v>0</v>
      </c>
      <c r="O70" s="129">
        <f t="shared" si="11"/>
        <v>0</v>
      </c>
    </row>
    <row r="71" spans="1:15" ht="15" customHeight="1" x14ac:dyDescent="0.2">
      <c r="A71" s="75">
        <f>'Members Data'!A63</f>
        <v>0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9"/>
        <v>0</v>
      </c>
      <c r="N71" s="72">
        <f t="shared" si="10"/>
        <v>0</v>
      </c>
      <c r="O71" s="73">
        <f t="shared" si="11"/>
        <v>0</v>
      </c>
    </row>
    <row r="72" spans="1:15" ht="15" customHeight="1" x14ac:dyDescent="0.2">
      <c r="A72" s="75">
        <f>'Members Data'!A64</f>
        <v>0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9"/>
        <v>0</v>
      </c>
      <c r="N72" s="72">
        <f t="shared" si="10"/>
        <v>0</v>
      </c>
      <c r="O72" s="73">
        <f t="shared" si="11"/>
        <v>0</v>
      </c>
    </row>
    <row r="73" spans="1:15" ht="15" customHeight="1" x14ac:dyDescent="0.2">
      <c r="A73" s="75">
        <f>'Members Data'!A65</f>
        <v>0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9"/>
        <v>0</v>
      </c>
      <c r="N73" s="72">
        <f t="shared" si="10"/>
        <v>0</v>
      </c>
      <c r="O73" s="73">
        <f t="shared" si="11"/>
        <v>0</v>
      </c>
    </row>
    <row r="74" spans="1:15" ht="15" customHeight="1" x14ac:dyDescent="0.2">
      <c r="A74" s="75">
        <f>'Members Data'!A66</f>
        <v>0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9"/>
        <v>0</v>
      </c>
      <c r="N74" s="72">
        <f t="shared" si="10"/>
        <v>0</v>
      </c>
      <c r="O74" s="73">
        <f t="shared" si="11"/>
        <v>0</v>
      </c>
    </row>
    <row r="75" spans="1:15" ht="15" customHeight="1" x14ac:dyDescent="0.2">
      <c r="A75" s="75">
        <f>'Members Data'!A67</f>
        <v>0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9"/>
        <v>0</v>
      </c>
      <c r="N75" s="72">
        <f t="shared" si="10"/>
        <v>0</v>
      </c>
      <c r="O75" s="73">
        <f t="shared" si="11"/>
        <v>0</v>
      </c>
    </row>
    <row r="76" spans="1:15" ht="15" customHeight="1" x14ac:dyDescent="0.2">
      <c r="A76" s="75">
        <f>'Members Data'!A68</f>
        <v>0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9"/>
        <v>0</v>
      </c>
      <c r="N76" s="72">
        <f t="shared" si="10"/>
        <v>0</v>
      </c>
      <c r="O76" s="73">
        <f t="shared" si="11"/>
        <v>0</v>
      </c>
    </row>
    <row r="77" spans="1:15" ht="15" customHeight="1" x14ac:dyDescent="0.2">
      <c r="A77" s="75">
        <f>'Members Data'!A69</f>
        <v>0</v>
      </c>
      <c r="B77" s="332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9"/>
        <v>0</v>
      </c>
      <c r="N77" s="72">
        <f t="shared" si="10"/>
        <v>0</v>
      </c>
      <c r="O77" s="73">
        <f t="shared" si="11"/>
        <v>0</v>
      </c>
    </row>
    <row r="78" spans="1:15" ht="15" customHeight="1" x14ac:dyDescent="0.2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9"/>
        <v>0</v>
      </c>
      <c r="N78" s="72">
        <f t="shared" si="10"/>
        <v>0</v>
      </c>
      <c r="O78" s="73">
        <f t="shared" si="11"/>
        <v>0</v>
      </c>
    </row>
    <row r="79" spans="1:15" ht="15" customHeight="1" x14ac:dyDescent="0.2">
      <c r="A79" s="75">
        <f>'Members Data'!A71</f>
        <v>0</v>
      </c>
      <c r="B79" s="492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9"/>
        <v>0</v>
      </c>
      <c r="N79" s="72">
        <f t="shared" si="10"/>
        <v>0</v>
      </c>
      <c r="O79" s="73">
        <f t="shared" si="11"/>
        <v>0</v>
      </c>
    </row>
    <row r="80" spans="1:15" ht="15" customHeight="1" x14ac:dyDescent="0.2">
      <c r="A80" s="75">
        <f>'Members Data'!A72</f>
        <v>0</v>
      </c>
      <c r="B80" s="492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9"/>
        <v>0</v>
      </c>
      <c r="N80" s="72">
        <f t="shared" si="10"/>
        <v>0</v>
      </c>
      <c r="O80" s="73">
        <f t="shared" si="11"/>
        <v>0</v>
      </c>
    </row>
    <row r="81" spans="1:15" ht="15" customHeight="1" x14ac:dyDescent="0.2">
      <c r="A81" s="75">
        <f>'Members Data'!A73</f>
        <v>0</v>
      </c>
      <c r="B81" s="492"/>
      <c r="C81" s="200"/>
      <c r="D81" s="200"/>
      <c r="E81" s="200"/>
      <c r="F81" s="200"/>
      <c r="G81" s="200"/>
      <c r="H81" s="493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9"/>
        <v>0</v>
      </c>
      <c r="N81" s="72">
        <f t="shared" si="10"/>
        <v>0</v>
      </c>
      <c r="O81" s="73">
        <f t="shared" si="11"/>
        <v>0</v>
      </c>
    </row>
    <row r="82" spans="1:15" ht="15" customHeight="1" x14ac:dyDescent="0.2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9"/>
        <v>0</v>
      </c>
      <c r="N82" s="72">
        <f t="shared" si="10"/>
        <v>0</v>
      </c>
      <c r="O82" s="73">
        <f t="shared" si="11"/>
        <v>0</v>
      </c>
    </row>
    <row r="83" spans="1:15" ht="15" customHeight="1" x14ac:dyDescent="0.2">
      <c r="A83" s="75">
        <f>'Members Data'!A75</f>
        <v>0</v>
      </c>
      <c r="B83" s="492"/>
      <c r="C83" s="200"/>
      <c r="D83" s="200"/>
      <c r="E83" s="200"/>
      <c r="F83" s="200"/>
      <c r="G83" s="200"/>
      <c r="H83" s="493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9"/>
        <v>0</v>
      </c>
      <c r="N83" s="72">
        <f t="shared" si="10"/>
        <v>0</v>
      </c>
      <c r="O83" s="73">
        <f t="shared" si="11"/>
        <v>0</v>
      </c>
    </row>
    <row r="84" spans="1:15" ht="15" customHeight="1" x14ac:dyDescent="0.2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9"/>
        <v>0</v>
      </c>
      <c r="N84" s="72">
        <f t="shared" si="10"/>
        <v>0</v>
      </c>
      <c r="O84" s="73">
        <f t="shared" si="11"/>
        <v>0</v>
      </c>
    </row>
    <row r="85" spans="1:15" ht="15" customHeight="1" x14ac:dyDescent="0.2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9"/>
        <v>0</v>
      </c>
      <c r="N85" s="72">
        <f t="shared" si="10"/>
        <v>0</v>
      </c>
      <c r="O85" s="73">
        <f t="shared" si="11"/>
        <v>0</v>
      </c>
    </row>
    <row r="86" spans="1:15" ht="15" customHeight="1" x14ac:dyDescent="0.2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9"/>
        <v>0</v>
      </c>
      <c r="N86" s="72">
        <f t="shared" si="10"/>
        <v>0</v>
      </c>
      <c r="O86" s="73">
        <f t="shared" si="11"/>
        <v>0</v>
      </c>
    </row>
    <row r="87" spans="1:15" ht="15" customHeight="1" x14ac:dyDescent="0.2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9"/>
        <v>0</v>
      </c>
      <c r="N87" s="72">
        <f t="shared" si="10"/>
        <v>0</v>
      </c>
      <c r="O87" s="73">
        <f t="shared" si="11"/>
        <v>0</v>
      </c>
    </row>
    <row r="88" spans="1:15" ht="15" customHeight="1" x14ac:dyDescent="0.2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9"/>
        <v>0</v>
      </c>
      <c r="N88" s="72">
        <f t="shared" si="10"/>
        <v>0</v>
      </c>
      <c r="O88" s="73">
        <f t="shared" si="11"/>
        <v>0</v>
      </c>
    </row>
    <row r="89" spans="1:15" ht="15" customHeight="1" x14ac:dyDescent="0.2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9"/>
        <v>0</v>
      </c>
      <c r="N89" s="72">
        <f t="shared" si="10"/>
        <v>0</v>
      </c>
      <c r="O89" s="73">
        <f t="shared" si="11"/>
        <v>0</v>
      </c>
    </row>
    <row r="90" spans="1:15" ht="15" customHeight="1" x14ac:dyDescent="0.2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9"/>
        <v>0</v>
      </c>
      <c r="N90" s="72">
        <f t="shared" si="10"/>
        <v>0</v>
      </c>
      <c r="O90" s="73">
        <f t="shared" si="11"/>
        <v>0</v>
      </c>
    </row>
    <row r="91" spans="1:15" ht="15" customHeight="1" x14ac:dyDescent="0.2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9"/>
        <v>0</v>
      </c>
      <c r="N91" s="72">
        <f t="shared" si="10"/>
        <v>0</v>
      </c>
      <c r="O91" s="73">
        <f t="shared" si="11"/>
        <v>0</v>
      </c>
    </row>
    <row r="92" spans="1:15" ht="15" customHeight="1" x14ac:dyDescent="0.2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9"/>
        <v>0</v>
      </c>
      <c r="N92" s="72">
        <f t="shared" si="10"/>
        <v>0</v>
      </c>
      <c r="O92" s="73">
        <f t="shared" si="11"/>
        <v>0</v>
      </c>
    </row>
    <row r="93" spans="1:15" ht="15" customHeight="1" x14ac:dyDescent="0.2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9"/>
        <v>0</v>
      </c>
      <c r="N93" s="72">
        <f t="shared" si="10"/>
        <v>0</v>
      </c>
      <c r="O93" s="73">
        <f t="shared" si="11"/>
        <v>0</v>
      </c>
    </row>
    <row r="94" spans="1:15" ht="15" customHeight="1" x14ac:dyDescent="0.2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9"/>
        <v>0</v>
      </c>
      <c r="N94" s="72">
        <f t="shared" si="10"/>
        <v>0</v>
      </c>
      <c r="O94" s="73">
        <f t="shared" si="11"/>
        <v>0</v>
      </c>
    </row>
    <row r="95" spans="1:15" ht="15" customHeight="1" x14ac:dyDescent="0.2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9"/>
        <v>0</v>
      </c>
      <c r="N95" s="72">
        <f t="shared" si="10"/>
        <v>0</v>
      </c>
      <c r="O95" s="73">
        <f t="shared" si="11"/>
        <v>0</v>
      </c>
    </row>
    <row r="96" spans="1:15" ht="15" customHeight="1" x14ac:dyDescent="0.2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9"/>
        <v>0</v>
      </c>
      <c r="N96" s="72">
        <f t="shared" si="10"/>
        <v>0</v>
      </c>
      <c r="O96" s="73">
        <f t="shared" si="11"/>
        <v>0</v>
      </c>
    </row>
    <row r="97" spans="1:15" ht="15" customHeight="1" x14ac:dyDescent="0.2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9"/>
        <v>0</v>
      </c>
      <c r="N97" s="72">
        <f t="shared" si="10"/>
        <v>0</v>
      </c>
      <c r="O97" s="73">
        <f t="shared" si="11"/>
        <v>0</v>
      </c>
    </row>
    <row r="98" spans="1:15" ht="15" customHeight="1" x14ac:dyDescent="0.2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9"/>
        <v>0</v>
      </c>
      <c r="N98" s="72">
        <f t="shared" si="10"/>
        <v>0</v>
      </c>
      <c r="O98" s="73">
        <f t="shared" si="11"/>
        <v>0</v>
      </c>
    </row>
    <row r="99" spans="1:15" ht="15" customHeight="1" x14ac:dyDescent="0.2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9"/>
        <v>0</v>
      </c>
      <c r="N99" s="72">
        <f t="shared" si="10"/>
        <v>0</v>
      </c>
      <c r="O99" s="73">
        <f t="shared" si="11"/>
        <v>0</v>
      </c>
    </row>
    <row r="100" spans="1:15" ht="15" customHeight="1" x14ac:dyDescent="0.2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9"/>
        <v>0</v>
      </c>
      <c r="N100" s="72">
        <f t="shared" si="10"/>
        <v>0</v>
      </c>
      <c r="O100" s="73">
        <f t="shared" si="11"/>
        <v>0</v>
      </c>
    </row>
    <row r="101" spans="1:15" ht="15" customHeight="1" x14ac:dyDescent="0.2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9"/>
        <v>0</v>
      </c>
      <c r="N101" s="72">
        <f t="shared" si="10"/>
        <v>0</v>
      </c>
      <c r="O101" s="73">
        <f t="shared" si="11"/>
        <v>0</v>
      </c>
    </row>
    <row r="102" spans="1:15" ht="15" customHeight="1" x14ac:dyDescent="0.2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9"/>
        <v>0</v>
      </c>
      <c r="N102" s="72">
        <f t="shared" si="10"/>
        <v>0</v>
      </c>
      <c r="O102" s="73">
        <f t="shared" si="11"/>
        <v>0</v>
      </c>
    </row>
    <row r="103" spans="1:15" ht="15" customHeight="1" x14ac:dyDescent="0.2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9"/>
        <v>0</v>
      </c>
      <c r="N103" s="72">
        <f t="shared" si="10"/>
        <v>0</v>
      </c>
      <c r="O103" s="73">
        <f t="shared" si="11"/>
        <v>0</v>
      </c>
    </row>
    <row r="104" spans="1:15" ht="15" customHeight="1" x14ac:dyDescent="0.2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9"/>
        <v>0</v>
      </c>
      <c r="N104" s="72">
        <f t="shared" si="10"/>
        <v>0</v>
      </c>
      <c r="O104" s="73">
        <f t="shared" si="11"/>
        <v>0</v>
      </c>
    </row>
    <row r="105" spans="1:15" ht="15" customHeight="1" x14ac:dyDescent="0.2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9"/>
        <v>0</v>
      </c>
      <c r="N105" s="72">
        <f t="shared" si="10"/>
        <v>0</v>
      </c>
      <c r="O105" s="73">
        <f t="shared" si="11"/>
        <v>0</v>
      </c>
    </row>
    <row r="106" spans="1:15" ht="15" customHeight="1" x14ac:dyDescent="0.2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9"/>
        <v>0</v>
      </c>
      <c r="N106" s="72">
        <f t="shared" si="10"/>
        <v>0</v>
      </c>
      <c r="O106" s="73">
        <f t="shared" si="11"/>
        <v>0</v>
      </c>
    </row>
    <row r="107" spans="1:15" ht="15" customHeight="1" x14ac:dyDescent="0.2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9"/>
        <v>0</v>
      </c>
      <c r="N107" s="72">
        <f t="shared" si="10"/>
        <v>0</v>
      </c>
      <c r="O107" s="73">
        <f t="shared" si="11"/>
        <v>0</v>
      </c>
    </row>
    <row r="108" spans="1:15" ht="15" customHeight="1" thickBot="1" x14ac:dyDescent="0.25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9"/>
        <v>0</v>
      </c>
      <c r="N108" s="77">
        <f t="shared" si="10"/>
        <v>0</v>
      </c>
      <c r="O108" s="78">
        <f t="shared" si="11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4" stopIfTrue="1">
      <formula>IF(O10&gt;0,TRUE)</formula>
    </cfRule>
    <cfRule type="expression" dxfId="10" priority="5" stopIfTrue="1">
      <formula>IF(SUM(M10:N10)&gt;1,TRUE)</formula>
    </cfRule>
    <cfRule type="expression" dxfId="9" priority="6" stopIfTrue="1">
      <formula>IF(SUM(M10:N10)&lt;2,TRUE)</formula>
    </cfRule>
  </conditionalFormatting>
  <conditionalFormatting sqref="A97:A108">
    <cfRule type="expression" dxfId="8" priority="1" stopIfTrue="1">
      <formula>IF(O97&gt;0,TRUE)</formula>
    </cfRule>
    <cfRule type="expression" dxfId="7" priority="2" stopIfTrue="1">
      <formula>IF(SUM(M97:N97)&gt;1,TRUE)</formula>
    </cfRule>
    <cfRule type="expression" dxfId="6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5" sqref="B3:H5"/>
    </sheetView>
  </sheetViews>
  <sheetFormatPr defaultColWidth="8.7109375" defaultRowHeight="15" customHeight="1" x14ac:dyDescent="0.2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 x14ac:dyDescent="0.25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18" t="s">
        <v>41</v>
      </c>
      <c r="J1" s="512" t="s">
        <v>42</v>
      </c>
      <c r="K1" s="512" t="s">
        <v>43</v>
      </c>
      <c r="L1" s="512" t="s">
        <v>44</v>
      </c>
      <c r="M1" s="512" t="s">
        <v>45</v>
      </c>
      <c r="N1" s="512" t="s">
        <v>46</v>
      </c>
      <c r="O1" s="515" t="s">
        <v>47</v>
      </c>
    </row>
    <row r="2" spans="1:18" ht="15.75" customHeight="1" thickBot="1" x14ac:dyDescent="0.25">
      <c r="A2" s="54" t="s">
        <v>48</v>
      </c>
      <c r="B2" s="220">
        <f>'wk3'!H2+2</f>
        <v>41813</v>
      </c>
      <c r="C2" s="211">
        <f>B2</f>
        <v>41813</v>
      </c>
      <c r="D2" s="211">
        <f>C2+1</f>
        <v>41814</v>
      </c>
      <c r="E2" s="211">
        <f>D2</f>
        <v>41814</v>
      </c>
      <c r="F2" s="211">
        <f>E2+3</f>
        <v>41817</v>
      </c>
      <c r="G2" s="211">
        <f>F2</f>
        <v>41817</v>
      </c>
      <c r="H2" s="212">
        <f>G2+1</f>
        <v>41818</v>
      </c>
      <c r="I2" s="519"/>
      <c r="J2" s="513"/>
      <c r="K2" s="513"/>
      <c r="L2" s="513"/>
      <c r="M2" s="513"/>
      <c r="N2" s="513"/>
      <c r="O2" s="516"/>
    </row>
    <row r="3" spans="1:18" ht="15.75" customHeight="1" thickBot="1" x14ac:dyDescent="0.25">
      <c r="A3" s="54" t="s">
        <v>49</v>
      </c>
      <c r="B3" s="491"/>
      <c r="C3" s="61"/>
      <c r="D3" s="491"/>
      <c r="E3" s="61"/>
      <c r="F3" s="61"/>
      <c r="G3" s="61"/>
      <c r="H3" s="491"/>
      <c r="I3" s="519"/>
      <c r="J3" s="513"/>
      <c r="K3" s="513"/>
      <c r="L3" s="513"/>
      <c r="M3" s="513"/>
      <c r="N3" s="513"/>
      <c r="O3" s="516"/>
    </row>
    <row r="4" spans="1:18" ht="15.75" customHeight="1" thickBot="1" x14ac:dyDescent="0.25">
      <c r="A4" s="54" t="s">
        <v>50</v>
      </c>
      <c r="B4" s="213"/>
      <c r="C4" s="61"/>
      <c r="D4" s="213"/>
      <c r="E4" s="61"/>
      <c r="F4" s="61"/>
      <c r="G4" s="61"/>
      <c r="H4" s="213"/>
      <c r="I4" s="519"/>
      <c r="J4" s="513"/>
      <c r="K4" s="513"/>
      <c r="L4" s="513"/>
      <c r="M4" s="513"/>
      <c r="N4" s="513"/>
      <c r="O4" s="516"/>
    </row>
    <row r="5" spans="1:18" ht="30.75" customHeight="1" thickBot="1" x14ac:dyDescent="0.25">
      <c r="A5" s="54" t="s">
        <v>51</v>
      </c>
      <c r="B5" s="64"/>
      <c r="C5" s="65"/>
      <c r="D5" s="65"/>
      <c r="E5" s="65"/>
      <c r="F5" s="65"/>
      <c r="G5" s="65"/>
      <c r="H5" s="66"/>
      <c r="I5" s="519"/>
      <c r="J5" s="513"/>
      <c r="K5" s="513"/>
      <c r="L5" s="513"/>
      <c r="M5" s="513"/>
      <c r="N5" s="513"/>
      <c r="O5" s="516"/>
      <c r="R5" s="71"/>
    </row>
    <row r="6" spans="1:18" ht="30.75" customHeight="1" thickBot="1" x14ac:dyDescent="0.25">
      <c r="A6" s="54" t="s">
        <v>195</v>
      </c>
      <c r="B6" s="374"/>
      <c r="C6" s="374"/>
      <c r="D6" s="374"/>
      <c r="E6" s="374"/>
      <c r="F6" s="374"/>
      <c r="G6" s="374"/>
      <c r="H6" s="374"/>
      <c r="I6" s="519"/>
      <c r="J6" s="513"/>
      <c r="K6" s="513"/>
      <c r="L6" s="513"/>
      <c r="M6" s="513"/>
      <c r="N6" s="513"/>
      <c r="O6" s="516"/>
      <c r="R6" s="71"/>
    </row>
    <row r="7" spans="1:18" x14ac:dyDescent="0.2">
      <c r="A7" s="54" t="s">
        <v>53</v>
      </c>
      <c r="B7" s="214">
        <f t="shared" ref="B7:H7" si="0">COUNTIF(B10:B69,"Confirmed")</f>
        <v>0</v>
      </c>
      <c r="C7" s="214">
        <f t="shared" si="0"/>
        <v>0</v>
      </c>
      <c r="D7" s="214">
        <f t="shared" si="0"/>
        <v>0</v>
      </c>
      <c r="E7" s="214">
        <f t="shared" si="0"/>
        <v>0</v>
      </c>
      <c r="F7" s="214">
        <f t="shared" si="0"/>
        <v>0</v>
      </c>
      <c r="G7" s="214">
        <f t="shared" si="0"/>
        <v>0</v>
      </c>
      <c r="H7" s="215">
        <f t="shared" si="0"/>
        <v>0</v>
      </c>
      <c r="I7" s="519"/>
      <c r="J7" s="513"/>
      <c r="K7" s="513"/>
      <c r="L7" s="513"/>
      <c r="M7" s="513"/>
      <c r="N7" s="513"/>
      <c r="O7" s="516"/>
      <c r="R7" s="71"/>
    </row>
    <row r="8" spans="1:18" x14ac:dyDescent="0.2">
      <c r="A8" s="58" t="s">
        <v>52</v>
      </c>
      <c r="B8" s="216">
        <f t="shared" ref="B8:H8" si="1">COUNTIF(B10:B69,"Standby")</f>
        <v>0</v>
      </c>
      <c r="C8" s="216">
        <f t="shared" si="1"/>
        <v>0</v>
      </c>
      <c r="D8" s="216">
        <f t="shared" si="1"/>
        <v>0</v>
      </c>
      <c r="E8" s="216">
        <f t="shared" si="1"/>
        <v>0</v>
      </c>
      <c r="F8" s="216">
        <f t="shared" si="1"/>
        <v>0</v>
      </c>
      <c r="G8" s="216">
        <f t="shared" si="1"/>
        <v>0</v>
      </c>
      <c r="H8" s="217">
        <f t="shared" si="1"/>
        <v>0</v>
      </c>
      <c r="I8" s="519"/>
      <c r="J8" s="513"/>
      <c r="K8" s="513"/>
      <c r="L8" s="513"/>
      <c r="M8" s="513"/>
      <c r="N8" s="513"/>
      <c r="O8" s="516"/>
      <c r="R8" s="71"/>
    </row>
    <row r="9" spans="1:18" ht="15.75" thickBot="1" x14ac:dyDescent="0.25">
      <c r="A9" s="63" t="s">
        <v>39</v>
      </c>
      <c r="B9" s="218">
        <f t="shared" ref="B9:H9" si="2">COUNTIF(B10:B69,"Out")</f>
        <v>0</v>
      </c>
      <c r="C9" s="218">
        <f t="shared" si="2"/>
        <v>0</v>
      </c>
      <c r="D9" s="218">
        <f t="shared" si="2"/>
        <v>0</v>
      </c>
      <c r="E9" s="218">
        <f t="shared" si="2"/>
        <v>0</v>
      </c>
      <c r="F9" s="218">
        <f t="shared" si="2"/>
        <v>0</v>
      </c>
      <c r="G9" s="218">
        <f t="shared" si="2"/>
        <v>0</v>
      </c>
      <c r="H9" s="219">
        <f t="shared" si="2"/>
        <v>0</v>
      </c>
      <c r="I9" s="520"/>
      <c r="J9" s="514"/>
      <c r="K9" s="514"/>
      <c r="L9" s="514"/>
      <c r="M9" s="514"/>
      <c r="N9" s="514"/>
      <c r="O9" s="517"/>
      <c r="R9" s="71"/>
    </row>
    <row r="10" spans="1:18" ht="15" customHeight="1" x14ac:dyDescent="0.2">
      <c r="A10" s="5" t="str">
        <f>'Members Data'!A2</f>
        <v>Aishani</v>
      </c>
      <c r="B10" s="196"/>
      <c r="C10" s="197"/>
      <c r="D10" s="197"/>
      <c r="E10" s="197"/>
      <c r="F10" s="197"/>
      <c r="G10" s="197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3">COUNTIF(B10:H10,"confirmed")</f>
        <v>0</v>
      </c>
      <c r="N10" s="68">
        <f t="shared" ref="N10:N41" si="4">COUNTIF(B10:H10,"standby")</f>
        <v>0</v>
      </c>
      <c r="O10" s="69">
        <f t="shared" ref="O10:O41" si="5">COUNTIF(B10:H10,"out")</f>
        <v>0</v>
      </c>
      <c r="R10" s="71"/>
    </row>
    <row r="11" spans="1:18" ht="15" customHeight="1" x14ac:dyDescent="0.2">
      <c r="A11" s="9" t="str">
        <f>'Members Data'!A3</f>
        <v>Altezza</v>
      </c>
      <c r="B11" s="492"/>
      <c r="C11" s="200"/>
      <c r="D11" s="200"/>
      <c r="E11" s="200"/>
      <c r="F11" s="200"/>
      <c r="G11" s="200"/>
      <c r="H11" s="493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3"/>
        <v>0</v>
      </c>
      <c r="N11" s="15">
        <f t="shared" si="4"/>
        <v>0</v>
      </c>
      <c r="O11" s="16">
        <f t="shared" si="5"/>
        <v>0</v>
      </c>
      <c r="Q11"/>
      <c r="R11"/>
    </row>
    <row r="12" spans="1:18" ht="15" customHeight="1" x14ac:dyDescent="0.2">
      <c r="A12" s="9" t="str">
        <f>'Members Data'!A4</f>
        <v>Boeyah</v>
      </c>
      <c r="B12" s="492"/>
      <c r="C12" s="200"/>
      <c r="D12" s="200"/>
      <c r="E12" s="200"/>
      <c r="F12" s="200"/>
      <c r="G12" s="200"/>
      <c r="H12" s="493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3"/>
        <v>0</v>
      </c>
      <c r="N12" s="15">
        <f t="shared" si="4"/>
        <v>0</v>
      </c>
      <c r="O12" s="16">
        <f t="shared" si="5"/>
        <v>0</v>
      </c>
      <c r="Q12"/>
      <c r="R12"/>
    </row>
    <row r="13" spans="1:18" ht="15" customHeight="1" x14ac:dyDescent="0.2">
      <c r="A13" s="9" t="str">
        <f>'Members Data'!A5</f>
        <v>Bofe</v>
      </c>
      <c r="B13" s="492"/>
      <c r="C13" s="200"/>
      <c r="D13" s="200"/>
      <c r="E13" s="200"/>
      <c r="F13" s="200"/>
      <c r="G13" s="200"/>
      <c r="H13" s="493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3"/>
        <v>0</v>
      </c>
      <c r="N13" s="15">
        <f t="shared" si="4"/>
        <v>0</v>
      </c>
      <c r="O13" s="16">
        <f t="shared" si="5"/>
        <v>0</v>
      </c>
      <c r="Q13"/>
      <c r="R13"/>
    </row>
    <row r="14" spans="1:18" ht="15" customHeight="1" x14ac:dyDescent="0.2">
      <c r="A14" s="9" t="str">
        <f>'Members Data'!A6</f>
        <v>Brownale</v>
      </c>
      <c r="B14" s="492"/>
      <c r="C14" s="233"/>
      <c r="D14" s="233"/>
      <c r="E14" s="200"/>
      <c r="F14" s="200"/>
      <c r="G14" s="200"/>
      <c r="H14" s="493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3"/>
        <v>0</v>
      </c>
      <c r="N14" s="15">
        <f t="shared" si="4"/>
        <v>0</v>
      </c>
      <c r="O14" s="16">
        <f t="shared" si="5"/>
        <v>0</v>
      </c>
      <c r="Q14"/>
      <c r="R14"/>
    </row>
    <row r="15" spans="1:18" ht="15" customHeight="1" x14ac:dyDescent="0.2">
      <c r="A15" s="9" t="str">
        <f>'Members Data'!A7</f>
        <v>Càrétàkér</v>
      </c>
      <c r="B15" s="492"/>
      <c r="C15" s="235"/>
      <c r="D15" s="235"/>
      <c r="E15" s="200"/>
      <c r="F15" s="200"/>
      <c r="G15" s="200"/>
      <c r="H15" s="493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3"/>
        <v>0</v>
      </c>
      <c r="N15" s="15">
        <f t="shared" si="4"/>
        <v>0</v>
      </c>
      <c r="O15" s="16">
        <f t="shared" si="5"/>
        <v>0</v>
      </c>
      <c r="Q15"/>
      <c r="R15"/>
    </row>
    <row r="16" spans="1:18" ht="15" customHeight="1" x14ac:dyDescent="0.2">
      <c r="A16" s="9" t="str">
        <f>'Members Data'!A8</f>
        <v>Celechon</v>
      </c>
      <c r="B16" s="232"/>
      <c r="C16" s="235"/>
      <c r="D16" s="235"/>
      <c r="E16" s="200"/>
      <c r="F16" s="200"/>
      <c r="G16" s="200"/>
      <c r="H16" s="493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3"/>
        <v>0</v>
      </c>
      <c r="N16" s="15">
        <f t="shared" si="4"/>
        <v>0</v>
      </c>
      <c r="O16" s="16">
        <f t="shared" si="5"/>
        <v>0</v>
      </c>
      <c r="Q16"/>
      <c r="R16"/>
    </row>
    <row r="17" spans="1:18" ht="15" customHeight="1" x14ac:dyDescent="0.2">
      <c r="A17" s="9" t="str">
        <f>'Members Data'!A9</f>
        <v>Dumface</v>
      </c>
      <c r="B17" s="232"/>
      <c r="C17" s="235"/>
      <c r="D17" s="235"/>
      <c r="E17" s="233"/>
      <c r="F17" s="200"/>
      <c r="G17" s="200"/>
      <c r="H17" s="493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3"/>
        <v>0</v>
      </c>
      <c r="N17" s="15">
        <f t="shared" si="4"/>
        <v>0</v>
      </c>
      <c r="O17" s="16">
        <f t="shared" si="5"/>
        <v>0</v>
      </c>
      <c r="Q17"/>
      <c r="R17"/>
    </row>
    <row r="18" spans="1:18" ht="15" customHeight="1" x14ac:dyDescent="0.2">
      <c r="A18" s="9" t="str">
        <f>'Members Data'!A10</f>
        <v>Eárendil</v>
      </c>
      <c r="B18" s="492"/>
      <c r="C18" s="200"/>
      <c r="D18" s="200"/>
      <c r="E18" s="235"/>
      <c r="F18" s="199"/>
      <c r="G18" s="200"/>
      <c r="H18" s="493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3"/>
        <v>0</v>
      </c>
      <c r="N18" s="15">
        <f t="shared" si="4"/>
        <v>0</v>
      </c>
      <c r="O18" s="16">
        <f t="shared" si="5"/>
        <v>0</v>
      </c>
      <c r="Q18"/>
      <c r="R18"/>
    </row>
    <row r="19" spans="1:18" ht="15" customHeight="1" x14ac:dyDescent="0.2">
      <c r="A19" s="9" t="str">
        <f>'Members Data'!A11</f>
        <v>Halfhorns</v>
      </c>
      <c r="B19" s="492"/>
      <c r="C19" s="338"/>
      <c r="D19" s="338"/>
      <c r="E19" s="235"/>
      <c r="F19" s="199"/>
      <c r="G19" s="200"/>
      <c r="H19" s="493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3"/>
        <v>0</v>
      </c>
      <c r="N19" s="15">
        <f t="shared" si="4"/>
        <v>0</v>
      </c>
      <c r="O19" s="16">
        <f t="shared" si="5"/>
        <v>0</v>
      </c>
      <c r="Q19"/>
      <c r="R19"/>
    </row>
    <row r="20" spans="1:18" ht="15" customHeight="1" x14ac:dyDescent="0.2">
      <c r="A20" s="9" t="str">
        <f>'Members Data'!A12</f>
        <v>Harkar</v>
      </c>
      <c r="B20" s="232"/>
      <c r="C20" s="235"/>
      <c r="D20" s="235"/>
      <c r="E20" s="235"/>
      <c r="F20" s="199"/>
      <c r="G20" s="200"/>
      <c r="H20" s="493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3"/>
        <v>0</v>
      </c>
      <c r="N20" s="15">
        <f t="shared" si="4"/>
        <v>0</v>
      </c>
      <c r="O20" s="16">
        <f t="shared" si="5"/>
        <v>0</v>
      </c>
      <c r="Q20"/>
      <c r="R20"/>
    </row>
    <row r="21" spans="1:18" ht="15" customHeight="1" x14ac:dyDescent="0.2">
      <c r="A21" s="9" t="str">
        <f>'Members Data'!A13</f>
        <v>Hlianna</v>
      </c>
      <c r="B21" s="492"/>
      <c r="C21" s="200"/>
      <c r="D21" s="200"/>
      <c r="E21" s="235"/>
      <c r="F21" s="199"/>
      <c r="G21" s="200"/>
      <c r="H21" s="201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3"/>
        <v>0</v>
      </c>
      <c r="N21" s="15">
        <f t="shared" si="4"/>
        <v>0</v>
      </c>
      <c r="O21" s="16">
        <f t="shared" si="5"/>
        <v>0</v>
      </c>
      <c r="Q21"/>
      <c r="R21"/>
    </row>
    <row r="22" spans="1:18" ht="15" customHeight="1" x14ac:dyDescent="0.2">
      <c r="A22" s="9" t="str">
        <f>'Members Data'!A14</f>
        <v>Holocené</v>
      </c>
      <c r="B22" s="492"/>
      <c r="C22" s="235"/>
      <c r="D22" s="235"/>
      <c r="E22" s="235"/>
      <c r="F22" s="199"/>
      <c r="G22" s="200"/>
      <c r="H22" s="201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3"/>
        <v>0</v>
      </c>
      <c r="N22" s="15">
        <f t="shared" si="4"/>
        <v>0</v>
      </c>
      <c r="O22" s="16">
        <f t="shared" si="5"/>
        <v>0</v>
      </c>
      <c r="Q22"/>
      <c r="R22"/>
    </row>
    <row r="23" spans="1:18" ht="15" customHeight="1" x14ac:dyDescent="0.2">
      <c r="A23" s="9" t="str">
        <f>'Members Data'!A15</f>
        <v>Horiox</v>
      </c>
      <c r="B23" s="232"/>
      <c r="C23" s="200"/>
      <c r="D23" s="200"/>
      <c r="E23" s="235"/>
      <c r="F23" s="199"/>
      <c r="G23" s="200"/>
      <c r="H23" s="493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3"/>
        <v>0</v>
      </c>
      <c r="N23" s="15">
        <f t="shared" si="4"/>
        <v>0</v>
      </c>
      <c r="O23" s="16">
        <f t="shared" si="5"/>
        <v>0</v>
      </c>
      <c r="Q23"/>
      <c r="R23"/>
    </row>
    <row r="24" spans="1:18" ht="15" customHeight="1" x14ac:dyDescent="0.2">
      <c r="A24" s="9" t="str">
        <f>'Members Data'!A16</f>
        <v>Hyperïon</v>
      </c>
      <c r="B24" s="232"/>
      <c r="C24" s="235"/>
      <c r="D24" s="235"/>
      <c r="E24" s="235"/>
      <c r="F24" s="200"/>
      <c r="G24" s="200"/>
      <c r="H24" s="493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3"/>
        <v>0</v>
      </c>
      <c r="N24" s="15">
        <f t="shared" si="4"/>
        <v>0</v>
      </c>
      <c r="O24" s="16">
        <f t="shared" si="5"/>
        <v>0</v>
      </c>
      <c r="Q24"/>
      <c r="R24"/>
    </row>
    <row r="25" spans="1:18" ht="15" customHeight="1" x14ac:dyDescent="0.2">
      <c r="A25" s="9" t="str">
        <f>'Members Data'!A17</f>
        <v>Izzabella</v>
      </c>
      <c r="B25" s="232"/>
      <c r="C25" s="235"/>
      <c r="D25" s="235"/>
      <c r="E25" s="235"/>
      <c r="F25" s="199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3"/>
        <v>0</v>
      </c>
      <c r="N25" s="15">
        <f t="shared" si="4"/>
        <v>0</v>
      </c>
      <c r="O25" s="16">
        <f t="shared" si="5"/>
        <v>0</v>
      </c>
      <c r="Q25"/>
      <c r="R25"/>
    </row>
    <row r="26" spans="1:18" ht="15" customHeight="1" x14ac:dyDescent="0.2">
      <c r="A26" s="9" t="str">
        <f>'Members Data'!A18</f>
        <v>Kinkiey</v>
      </c>
      <c r="B26" s="492"/>
      <c r="C26" s="235"/>
      <c r="D26" s="235"/>
      <c r="E26" s="235"/>
      <c r="F26" s="199"/>
      <c r="G26" s="200"/>
      <c r="H26" s="493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3"/>
        <v>0</v>
      </c>
      <c r="N26" s="15">
        <f t="shared" si="4"/>
        <v>0</v>
      </c>
      <c r="O26" s="16">
        <f t="shared" si="5"/>
        <v>0</v>
      </c>
      <c r="Q26"/>
      <c r="R26"/>
    </row>
    <row r="27" spans="1:18" ht="15" customHeight="1" x14ac:dyDescent="0.2">
      <c r="A27" s="9" t="str">
        <f>'Members Data'!A19</f>
        <v>Moldylock</v>
      </c>
      <c r="B27" s="232"/>
      <c r="C27" s="235"/>
      <c r="D27" s="235"/>
      <c r="E27" s="235"/>
      <c r="F27" s="199"/>
      <c r="G27" s="200"/>
      <c r="H27" s="493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3"/>
        <v>0</v>
      </c>
      <c r="N27" s="15">
        <f t="shared" si="4"/>
        <v>0</v>
      </c>
      <c r="O27" s="16">
        <f t="shared" si="5"/>
        <v>0</v>
      </c>
      <c r="Q27"/>
      <c r="R27"/>
    </row>
    <row r="28" spans="1:18" ht="15" customHeight="1" x14ac:dyDescent="0.2">
      <c r="A28" s="9" t="str">
        <f>'Members Data'!A20</f>
        <v>Muckyfloor</v>
      </c>
      <c r="B28" s="232"/>
      <c r="C28" s="200"/>
      <c r="D28" s="200"/>
      <c r="E28" s="235"/>
      <c r="F28" s="200"/>
      <c r="G28" s="200"/>
      <c r="H28" s="493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3"/>
        <v>0</v>
      </c>
      <c r="N28" s="15">
        <f t="shared" si="4"/>
        <v>0</v>
      </c>
      <c r="O28" s="16">
        <f t="shared" si="5"/>
        <v>0</v>
      </c>
      <c r="Q28"/>
      <c r="R28"/>
    </row>
    <row r="29" spans="1:18" ht="15" customHeight="1" x14ac:dyDescent="0.2">
      <c r="A29" s="9" t="str">
        <f>'Members Data'!A21</f>
        <v>Overqt</v>
      </c>
      <c r="B29" s="232"/>
      <c r="C29" s="235"/>
      <c r="D29" s="235"/>
      <c r="E29" s="235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3"/>
        <v>0</v>
      </c>
      <c r="N29" s="15">
        <f t="shared" si="4"/>
        <v>0</v>
      </c>
      <c r="O29" s="16">
        <f t="shared" si="5"/>
        <v>0</v>
      </c>
      <c r="Q29"/>
      <c r="R29"/>
    </row>
    <row r="30" spans="1:18" ht="15" customHeight="1" x14ac:dyDescent="0.2">
      <c r="A30" s="9" t="str">
        <f>'Members Data'!A22</f>
        <v>Páula</v>
      </c>
      <c r="B30" s="492"/>
      <c r="C30" s="200"/>
      <c r="D30" s="200"/>
      <c r="E30" s="235"/>
      <c r="F30" s="199"/>
      <c r="G30" s="200"/>
      <c r="H30" s="493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3"/>
        <v>0</v>
      </c>
      <c r="N30" s="15">
        <f t="shared" si="4"/>
        <v>0</v>
      </c>
      <c r="O30" s="16">
        <f t="shared" si="5"/>
        <v>0</v>
      </c>
      <c r="Q30"/>
      <c r="R30"/>
    </row>
    <row r="31" spans="1:18" ht="15" customHeight="1" x14ac:dyDescent="0.2">
      <c r="A31" s="9" t="str">
        <f>'Members Data'!A23</f>
        <v>Píncushion</v>
      </c>
      <c r="B31" s="232"/>
      <c r="C31" s="200"/>
      <c r="D31" s="200"/>
      <c r="E31" s="235"/>
      <c r="F31" s="199"/>
      <c r="G31" s="200"/>
      <c r="H31" s="493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3"/>
        <v>0</v>
      </c>
      <c r="N31" s="15">
        <f t="shared" si="4"/>
        <v>0</v>
      </c>
      <c r="O31" s="16">
        <f t="shared" si="5"/>
        <v>0</v>
      </c>
      <c r="Q31"/>
      <c r="R31"/>
    </row>
    <row r="32" spans="1:18" ht="15" customHeight="1" x14ac:dyDescent="0.2">
      <c r="A32" s="9" t="str">
        <f>'Members Data'!A24</f>
        <v>Rougeblood</v>
      </c>
      <c r="B32" s="232"/>
      <c r="C32" s="235"/>
      <c r="D32" s="235"/>
      <c r="E32" s="235"/>
      <c r="F32" s="199"/>
      <c r="G32" s="200"/>
      <c r="H32" s="493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3"/>
        <v>0</v>
      </c>
      <c r="N32" s="15">
        <f t="shared" si="4"/>
        <v>0</v>
      </c>
      <c r="O32" s="16">
        <f t="shared" si="5"/>
        <v>0</v>
      </c>
    </row>
    <row r="33" spans="1:18" ht="15" customHeight="1" x14ac:dyDescent="0.2">
      <c r="A33" s="9" t="str">
        <f>'Members Data'!A25</f>
        <v>Shinkai</v>
      </c>
      <c r="B33" s="492"/>
      <c r="C33" s="235"/>
      <c r="D33" s="235"/>
      <c r="E33" s="235"/>
      <c r="F33" s="200"/>
      <c r="G33" s="200"/>
      <c r="H33" s="201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3"/>
        <v>0</v>
      </c>
      <c r="N33" s="15">
        <f t="shared" si="4"/>
        <v>0</v>
      </c>
      <c r="O33" s="16">
        <f t="shared" si="5"/>
        <v>0</v>
      </c>
    </row>
    <row r="34" spans="1:18" ht="15" customHeight="1" x14ac:dyDescent="0.2">
      <c r="A34" s="9" t="str">
        <f>'Members Data'!A26</f>
        <v>Snowies</v>
      </c>
      <c r="B34" s="492"/>
      <c r="C34" s="235"/>
      <c r="D34" s="235"/>
      <c r="E34" s="235"/>
      <c r="F34" s="200"/>
      <c r="G34" s="200"/>
      <c r="H34" s="493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3"/>
        <v>0</v>
      </c>
      <c r="N34" s="15">
        <f t="shared" si="4"/>
        <v>0</v>
      </c>
      <c r="O34" s="16">
        <f t="shared" si="5"/>
        <v>0</v>
      </c>
    </row>
    <row r="35" spans="1:18" ht="15" customHeight="1" x14ac:dyDescent="0.2">
      <c r="A35" s="9" t="str">
        <f>'Members Data'!A27</f>
        <v>Thiana</v>
      </c>
      <c r="B35" s="232"/>
      <c r="C35" s="200"/>
      <c r="D35" s="200"/>
      <c r="E35" s="235"/>
      <c r="F35" s="200"/>
      <c r="G35" s="200"/>
      <c r="H35" s="493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3"/>
        <v>0</v>
      </c>
      <c r="N35" s="15">
        <f t="shared" si="4"/>
        <v>0</v>
      </c>
      <c r="O35" s="16">
        <f t="shared" si="5"/>
        <v>0</v>
      </c>
    </row>
    <row r="36" spans="1:18" ht="15" customHeight="1" x14ac:dyDescent="0.2">
      <c r="A36" s="9" t="str">
        <f>'Members Data'!A28</f>
        <v>Wainesha</v>
      </c>
      <c r="B36" s="337"/>
      <c r="C36" s="235"/>
      <c r="D36" s="235"/>
      <c r="E36" s="235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3"/>
        <v>0</v>
      </c>
      <c r="N36" s="15">
        <f t="shared" si="4"/>
        <v>0</v>
      </c>
      <c r="O36" s="16">
        <f t="shared" si="5"/>
        <v>0</v>
      </c>
    </row>
    <row r="37" spans="1:18" ht="15" customHeight="1" x14ac:dyDescent="0.2">
      <c r="A37" s="9" t="str">
        <f>'Members Data'!A29</f>
        <v>Warjocky</v>
      </c>
      <c r="B37" s="492"/>
      <c r="C37" s="235"/>
      <c r="D37" s="235"/>
      <c r="E37" s="235"/>
      <c r="F37" s="199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3"/>
        <v>0</v>
      </c>
      <c r="N37" s="15">
        <f t="shared" si="4"/>
        <v>0</v>
      </c>
      <c r="O37" s="16">
        <f t="shared" si="5"/>
        <v>0</v>
      </c>
    </row>
    <row r="38" spans="1:18" ht="15" customHeight="1" x14ac:dyDescent="0.2">
      <c r="A38" s="9" t="str">
        <f>'Members Data'!A30</f>
        <v>Xytree</v>
      </c>
      <c r="B38" s="232"/>
      <c r="C38" s="200"/>
      <c r="D38" s="200"/>
      <c r="E38" s="234"/>
      <c r="F38" s="200"/>
      <c r="G38" s="200"/>
      <c r="H38" s="493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3"/>
        <v>0</v>
      </c>
      <c r="N38" s="15">
        <f t="shared" si="4"/>
        <v>0</v>
      </c>
      <c r="O38" s="16">
        <f t="shared" si="5"/>
        <v>0</v>
      </c>
    </row>
    <row r="39" spans="1:18" ht="15" customHeight="1" x14ac:dyDescent="0.2">
      <c r="A39" s="9" t="str">
        <f>'Members Data'!A31</f>
        <v>Zibe</v>
      </c>
      <c r="B39" s="232"/>
      <c r="C39" s="235"/>
      <c r="D39" s="235"/>
      <c r="E39" s="200"/>
      <c r="F39" s="200"/>
      <c r="G39" s="200"/>
      <c r="H39" s="493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3"/>
        <v>0</v>
      </c>
      <c r="N39" s="15">
        <f t="shared" si="4"/>
        <v>0</v>
      </c>
      <c r="O39" s="16">
        <f t="shared" si="5"/>
        <v>0</v>
      </c>
    </row>
    <row r="40" spans="1:18" ht="15" customHeight="1" x14ac:dyDescent="0.2">
      <c r="A40" s="9">
        <f>'Members Data'!A32</f>
        <v>0</v>
      </c>
      <c r="B40" s="232"/>
      <c r="C40" s="200"/>
      <c r="D40" s="200"/>
      <c r="E40" s="200"/>
      <c r="F40" s="200"/>
      <c r="G40" s="200"/>
      <c r="H40" s="493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3"/>
        <v>0</v>
      </c>
      <c r="N40" s="15">
        <f t="shared" si="4"/>
        <v>0</v>
      </c>
      <c r="O40" s="16">
        <f t="shared" si="5"/>
        <v>0</v>
      </c>
    </row>
    <row r="41" spans="1:18" ht="15" customHeight="1" x14ac:dyDescent="0.2">
      <c r="A41" s="9">
        <f>'Members Data'!A33</f>
        <v>0</v>
      </c>
      <c r="B41" s="492"/>
      <c r="C41" s="235"/>
      <c r="D41" s="200"/>
      <c r="E41" s="200"/>
      <c r="F41" s="200"/>
      <c r="G41" s="200"/>
      <c r="H41" s="493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3"/>
        <v>0</v>
      </c>
      <c r="N41" s="15">
        <f t="shared" si="4"/>
        <v>0</v>
      </c>
      <c r="O41" s="16">
        <f t="shared" si="5"/>
        <v>0</v>
      </c>
      <c r="Q41"/>
      <c r="R41"/>
    </row>
    <row r="42" spans="1:18" ht="15" customHeight="1" x14ac:dyDescent="0.2">
      <c r="A42" s="9">
        <f>'Members Data'!A34</f>
        <v>0</v>
      </c>
      <c r="B42" s="232"/>
      <c r="C42" s="235"/>
      <c r="D42" s="492"/>
      <c r="E42" s="200"/>
      <c r="F42" s="200"/>
      <c r="G42" s="200"/>
      <c r="H42" s="493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6">COUNTIF(B42:H42,"confirmed")</f>
        <v>0</v>
      </c>
      <c r="N42" s="15">
        <f t="shared" ref="N42:N68" si="7">COUNTIF(B42:H42,"standby")</f>
        <v>0</v>
      </c>
      <c r="O42" s="16">
        <f t="shared" ref="O42:O68" si="8">COUNTIF(B42:H42,"out")</f>
        <v>0</v>
      </c>
      <c r="Q42"/>
      <c r="R42"/>
    </row>
    <row r="43" spans="1:18" ht="15" customHeight="1" x14ac:dyDescent="0.2">
      <c r="A43" s="9">
        <f>'Members Data'!A35</f>
        <v>0</v>
      </c>
      <c r="B43" s="232"/>
      <c r="C43" s="235"/>
      <c r="D43" s="200"/>
      <c r="E43" s="200"/>
      <c r="F43" s="200"/>
      <c r="G43" s="200"/>
      <c r="H43" s="493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6"/>
        <v>0</v>
      </c>
      <c r="N43" s="15">
        <f t="shared" si="7"/>
        <v>0</v>
      </c>
      <c r="O43" s="16">
        <f t="shared" si="8"/>
        <v>0</v>
      </c>
      <c r="Q43"/>
    </row>
    <row r="44" spans="1:18" ht="15" customHeight="1" x14ac:dyDescent="0.2">
      <c r="A44" s="9">
        <f>'Members Data'!A36</f>
        <v>0</v>
      </c>
      <c r="B44" s="492"/>
      <c r="C44" s="235"/>
      <c r="D44" s="492"/>
      <c r="E44" s="200"/>
      <c r="F44" s="200"/>
      <c r="G44" s="200"/>
      <c r="H44" s="493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6"/>
        <v>0</v>
      </c>
      <c r="N44" s="15">
        <f t="shared" si="7"/>
        <v>0</v>
      </c>
      <c r="O44" s="16">
        <f t="shared" si="8"/>
        <v>0</v>
      </c>
      <c r="Q44"/>
    </row>
    <row r="45" spans="1:18" ht="15" customHeight="1" x14ac:dyDescent="0.2">
      <c r="A45" s="9">
        <f>'Members Data'!A37</f>
        <v>0</v>
      </c>
      <c r="B45" s="492"/>
      <c r="C45" s="235"/>
      <c r="D45" s="199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6"/>
        <v>0</v>
      </c>
      <c r="N45" s="15">
        <f t="shared" si="7"/>
        <v>0</v>
      </c>
      <c r="O45" s="16">
        <f t="shared" si="8"/>
        <v>0</v>
      </c>
    </row>
    <row r="46" spans="1:18" ht="15" customHeight="1" x14ac:dyDescent="0.2">
      <c r="A46" s="9">
        <f>'Members Data'!A38</f>
        <v>0</v>
      </c>
      <c r="B46" s="232"/>
      <c r="C46" s="235"/>
      <c r="D46" s="199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6"/>
        <v>0</v>
      </c>
      <c r="N46" s="15">
        <f t="shared" si="7"/>
        <v>0</v>
      </c>
      <c r="O46" s="16">
        <f t="shared" si="8"/>
        <v>0</v>
      </c>
    </row>
    <row r="47" spans="1:18" ht="15" customHeight="1" x14ac:dyDescent="0.2">
      <c r="A47" s="9">
        <f>'Members Data'!A39</f>
        <v>0</v>
      </c>
      <c r="B47" s="232"/>
      <c r="C47" s="235"/>
      <c r="D47" s="199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6"/>
        <v>0</v>
      </c>
      <c r="N47" s="15">
        <f t="shared" si="7"/>
        <v>0</v>
      </c>
      <c r="O47" s="16">
        <f t="shared" si="8"/>
        <v>0</v>
      </c>
    </row>
    <row r="48" spans="1:18" ht="15" customHeight="1" x14ac:dyDescent="0.2">
      <c r="A48" s="9">
        <f>'Members Data'!A40</f>
        <v>0</v>
      </c>
      <c r="B48" s="199"/>
      <c r="C48" s="234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6"/>
        <v>0</v>
      </c>
      <c r="N48" s="15">
        <f t="shared" si="7"/>
        <v>0</v>
      </c>
      <c r="O48" s="16">
        <f t="shared" si="8"/>
        <v>0</v>
      </c>
    </row>
    <row r="49" spans="1:15" ht="15" customHeight="1" x14ac:dyDescent="0.2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6"/>
        <v>0</v>
      </c>
      <c r="N49" s="15">
        <f t="shared" si="7"/>
        <v>0</v>
      </c>
      <c r="O49" s="16">
        <f t="shared" si="8"/>
        <v>0</v>
      </c>
    </row>
    <row r="50" spans="1:15" ht="15" customHeight="1" x14ac:dyDescent="0.2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6"/>
        <v>0</v>
      </c>
      <c r="N50" s="15">
        <f t="shared" si="7"/>
        <v>0</v>
      </c>
      <c r="O50" s="16">
        <f t="shared" si="8"/>
        <v>0</v>
      </c>
    </row>
    <row r="51" spans="1:15" ht="15" customHeight="1" x14ac:dyDescent="0.2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6"/>
        <v>0</v>
      </c>
      <c r="N51" s="15">
        <f t="shared" si="7"/>
        <v>0</v>
      </c>
      <c r="O51" s="16">
        <f t="shared" si="8"/>
        <v>0</v>
      </c>
    </row>
    <row r="52" spans="1:15" ht="15" customHeight="1" x14ac:dyDescent="0.2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6"/>
        <v>0</v>
      </c>
      <c r="N52" s="15">
        <f t="shared" si="7"/>
        <v>0</v>
      </c>
      <c r="O52" s="16">
        <f t="shared" si="8"/>
        <v>0</v>
      </c>
    </row>
    <row r="53" spans="1:15" ht="15" customHeight="1" x14ac:dyDescent="0.2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6"/>
        <v>0</v>
      </c>
      <c r="N53" s="15">
        <f t="shared" si="7"/>
        <v>0</v>
      </c>
      <c r="O53" s="16">
        <f t="shared" si="8"/>
        <v>0</v>
      </c>
    </row>
    <row r="54" spans="1:15" ht="15" customHeight="1" x14ac:dyDescent="0.2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6"/>
        <v>0</v>
      </c>
      <c r="N54" s="15">
        <f t="shared" si="7"/>
        <v>0</v>
      </c>
      <c r="O54" s="16">
        <f t="shared" si="8"/>
        <v>0</v>
      </c>
    </row>
    <row r="55" spans="1:15" ht="15" customHeight="1" x14ac:dyDescent="0.2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6"/>
        <v>0</v>
      </c>
      <c r="N55" s="15">
        <f t="shared" si="7"/>
        <v>0</v>
      </c>
      <c r="O55" s="16">
        <f t="shared" si="8"/>
        <v>0</v>
      </c>
    </row>
    <row r="56" spans="1:15" ht="15" customHeight="1" x14ac:dyDescent="0.2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6"/>
        <v>0</v>
      </c>
      <c r="N56" s="15">
        <f t="shared" si="7"/>
        <v>0</v>
      </c>
      <c r="O56" s="16">
        <f t="shared" si="8"/>
        <v>0</v>
      </c>
    </row>
    <row r="57" spans="1:15" ht="15" customHeight="1" x14ac:dyDescent="0.2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6"/>
        <v>0</v>
      </c>
      <c r="N57" s="15">
        <f t="shared" si="7"/>
        <v>0</v>
      </c>
      <c r="O57" s="16">
        <f t="shared" si="8"/>
        <v>0</v>
      </c>
    </row>
    <row r="58" spans="1:15" ht="15" customHeight="1" x14ac:dyDescent="0.2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6"/>
        <v>0</v>
      </c>
      <c r="N58" s="15">
        <f t="shared" si="7"/>
        <v>0</v>
      </c>
      <c r="O58" s="16">
        <f t="shared" si="8"/>
        <v>0</v>
      </c>
    </row>
    <row r="59" spans="1:15" ht="15" customHeight="1" x14ac:dyDescent="0.2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6"/>
        <v>0</v>
      </c>
      <c r="N59" s="15">
        <f t="shared" si="7"/>
        <v>0</v>
      </c>
      <c r="O59" s="16">
        <f t="shared" si="8"/>
        <v>0</v>
      </c>
    </row>
    <row r="60" spans="1:15" ht="15" customHeight="1" x14ac:dyDescent="0.2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6"/>
        <v>0</v>
      </c>
      <c r="N60" s="15">
        <f t="shared" si="7"/>
        <v>0</v>
      </c>
      <c r="O60" s="16">
        <f t="shared" si="8"/>
        <v>0</v>
      </c>
    </row>
    <row r="61" spans="1:15" ht="15" customHeight="1" x14ac:dyDescent="0.2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6"/>
        <v>0</v>
      </c>
      <c r="N61" s="15">
        <f t="shared" si="7"/>
        <v>0</v>
      </c>
      <c r="O61" s="16">
        <f t="shared" si="8"/>
        <v>0</v>
      </c>
    </row>
    <row r="62" spans="1:15" ht="15" customHeight="1" x14ac:dyDescent="0.2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6"/>
        <v>0</v>
      </c>
      <c r="N62" s="15">
        <f t="shared" si="7"/>
        <v>0</v>
      </c>
      <c r="O62" s="16">
        <f t="shared" si="8"/>
        <v>0</v>
      </c>
    </row>
    <row r="63" spans="1:15" ht="15" customHeight="1" x14ac:dyDescent="0.2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6"/>
        <v>0</v>
      </c>
      <c r="N63" s="15">
        <f t="shared" si="7"/>
        <v>0</v>
      </c>
      <c r="O63" s="16">
        <f t="shared" si="8"/>
        <v>0</v>
      </c>
    </row>
    <row r="64" spans="1:15" ht="15" customHeight="1" x14ac:dyDescent="0.2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6"/>
        <v>0</v>
      </c>
      <c r="N64" s="15">
        <f t="shared" si="7"/>
        <v>0</v>
      </c>
      <c r="O64" s="16">
        <f t="shared" si="8"/>
        <v>0</v>
      </c>
    </row>
    <row r="65" spans="1:15" ht="15" customHeight="1" x14ac:dyDescent="0.2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6"/>
        <v>0</v>
      </c>
      <c r="N65" s="15">
        <f t="shared" si="7"/>
        <v>0</v>
      </c>
      <c r="O65" s="16">
        <f t="shared" si="8"/>
        <v>0</v>
      </c>
    </row>
    <row r="66" spans="1:15" ht="15" customHeight="1" x14ac:dyDescent="0.2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 x14ac:dyDescent="0.2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6"/>
        <v>0</v>
      </c>
      <c r="N67" s="72">
        <f t="shared" si="7"/>
        <v>0</v>
      </c>
      <c r="O67" s="73">
        <f t="shared" si="8"/>
        <v>0</v>
      </c>
    </row>
    <row r="68" spans="1:15" ht="15" customHeight="1" x14ac:dyDescent="0.2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6"/>
        <v>0</v>
      </c>
      <c r="N68" s="72">
        <f t="shared" si="7"/>
        <v>0</v>
      </c>
      <c r="O68" s="73">
        <f t="shared" si="8"/>
        <v>0</v>
      </c>
    </row>
    <row r="69" spans="1:15" ht="15" customHeight="1" thickBot="1" x14ac:dyDescent="0.25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9">COUNTIF(B69:H69,"confirmed")</f>
        <v>0</v>
      </c>
      <c r="N69" s="131">
        <f t="shared" ref="N69:N108" si="10">COUNTIF(B69:H69,"standby")</f>
        <v>0</v>
      </c>
      <c r="O69" s="132">
        <f t="shared" ref="O69:O108" si="11">COUNTIF(B69:H69,"out")</f>
        <v>0</v>
      </c>
    </row>
    <row r="70" spans="1:15" ht="15" customHeight="1" thickTop="1" x14ac:dyDescent="0.2">
      <c r="A70" s="74">
        <f>'Members Data'!A62</f>
        <v>0</v>
      </c>
      <c r="B70" s="199"/>
      <c r="C70" s="233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9"/>
        <v>0</v>
      </c>
      <c r="N70" s="128">
        <f t="shared" si="10"/>
        <v>0</v>
      </c>
      <c r="O70" s="129">
        <f t="shared" si="11"/>
        <v>0</v>
      </c>
    </row>
    <row r="71" spans="1:15" ht="15" customHeight="1" x14ac:dyDescent="0.2">
      <c r="A71" s="75">
        <f>'Members Data'!A63</f>
        <v>0</v>
      </c>
      <c r="B71" s="232"/>
      <c r="C71" s="235"/>
      <c r="D71" s="199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9"/>
        <v>0</v>
      </c>
      <c r="N71" s="72">
        <f t="shared" si="10"/>
        <v>0</v>
      </c>
      <c r="O71" s="73">
        <f t="shared" si="11"/>
        <v>0</v>
      </c>
    </row>
    <row r="72" spans="1:15" ht="15" customHeight="1" x14ac:dyDescent="0.2">
      <c r="A72" s="75">
        <f>'Members Data'!A64</f>
        <v>0</v>
      </c>
      <c r="B72" s="199"/>
      <c r="C72" s="234"/>
      <c r="D72" s="200"/>
      <c r="E72" s="200"/>
      <c r="F72" s="200"/>
      <c r="G72" s="200"/>
      <c r="H72" s="493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9"/>
        <v>0</v>
      </c>
      <c r="N72" s="72">
        <f t="shared" si="10"/>
        <v>0</v>
      </c>
      <c r="O72" s="73">
        <f t="shared" si="11"/>
        <v>0</v>
      </c>
    </row>
    <row r="73" spans="1:15" ht="15" customHeight="1" x14ac:dyDescent="0.2">
      <c r="A73" s="75">
        <f>'Members Data'!A65</f>
        <v>0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9"/>
        <v>0</v>
      </c>
      <c r="N73" s="72">
        <f t="shared" si="10"/>
        <v>0</v>
      </c>
      <c r="O73" s="73">
        <f t="shared" si="11"/>
        <v>0</v>
      </c>
    </row>
    <row r="74" spans="1:15" ht="15" customHeight="1" x14ac:dyDescent="0.2">
      <c r="A74" s="75">
        <f>'Members Data'!A66</f>
        <v>0</v>
      </c>
      <c r="B74" s="199"/>
      <c r="C74" s="233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9"/>
        <v>0</v>
      </c>
      <c r="N74" s="72">
        <f t="shared" si="10"/>
        <v>0</v>
      </c>
      <c r="O74" s="73">
        <f t="shared" si="11"/>
        <v>0</v>
      </c>
    </row>
    <row r="75" spans="1:15" ht="15" customHeight="1" x14ac:dyDescent="0.2">
      <c r="A75" s="75">
        <f>'Members Data'!A67</f>
        <v>0</v>
      </c>
      <c r="B75" s="232"/>
      <c r="C75" s="235"/>
      <c r="D75" s="199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9"/>
        <v>0</v>
      </c>
      <c r="N75" s="72">
        <f t="shared" si="10"/>
        <v>0</v>
      </c>
      <c r="O75" s="73">
        <f t="shared" si="11"/>
        <v>0</v>
      </c>
    </row>
    <row r="76" spans="1:15" ht="15" customHeight="1" x14ac:dyDescent="0.2">
      <c r="A76" s="75">
        <f>'Members Data'!A68</f>
        <v>0</v>
      </c>
      <c r="B76" s="232"/>
      <c r="C76" s="235"/>
      <c r="D76" s="199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9"/>
        <v>0</v>
      </c>
      <c r="N76" s="72">
        <f t="shared" si="10"/>
        <v>0</v>
      </c>
      <c r="O76" s="73">
        <f t="shared" si="11"/>
        <v>0</v>
      </c>
    </row>
    <row r="77" spans="1:15" ht="15" customHeight="1" x14ac:dyDescent="0.2">
      <c r="A77" s="75">
        <f>'Members Data'!A69</f>
        <v>0</v>
      </c>
      <c r="B77" s="232"/>
      <c r="C77" s="235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9"/>
        <v>0</v>
      </c>
      <c r="N77" s="72">
        <f t="shared" si="10"/>
        <v>0</v>
      </c>
      <c r="O77" s="73">
        <f t="shared" si="11"/>
        <v>0</v>
      </c>
    </row>
    <row r="78" spans="1:15" ht="15" customHeight="1" x14ac:dyDescent="0.2">
      <c r="A78" s="75">
        <f>'Members Data'!A70</f>
        <v>0</v>
      </c>
      <c r="B78" s="232"/>
      <c r="C78" s="235"/>
      <c r="D78" s="199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9"/>
        <v>0</v>
      </c>
      <c r="N78" s="72">
        <f t="shared" si="10"/>
        <v>0</v>
      </c>
      <c r="O78" s="73">
        <f t="shared" si="11"/>
        <v>0</v>
      </c>
    </row>
    <row r="79" spans="1:15" ht="15" customHeight="1" x14ac:dyDescent="0.2">
      <c r="A79" s="75">
        <f>'Members Data'!A71</f>
        <v>0</v>
      </c>
      <c r="B79" s="232"/>
      <c r="C79" s="235"/>
      <c r="D79" s="199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9"/>
        <v>0</v>
      </c>
      <c r="N79" s="72">
        <f t="shared" si="10"/>
        <v>0</v>
      </c>
      <c r="O79" s="73">
        <f t="shared" si="11"/>
        <v>0</v>
      </c>
    </row>
    <row r="80" spans="1:15" ht="15" customHeight="1" x14ac:dyDescent="0.2">
      <c r="A80" s="75">
        <f>'Members Data'!A72</f>
        <v>0</v>
      </c>
      <c r="B80" s="492"/>
      <c r="C80" s="234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9"/>
        <v>0</v>
      </c>
      <c r="N80" s="72">
        <f t="shared" si="10"/>
        <v>0</v>
      </c>
      <c r="O80" s="73">
        <f t="shared" si="11"/>
        <v>0</v>
      </c>
    </row>
    <row r="81" spans="1:15" ht="15" customHeight="1" x14ac:dyDescent="0.2">
      <c r="A81" s="75">
        <f>'Members Data'!A73</f>
        <v>0</v>
      </c>
      <c r="B81" s="492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9"/>
        <v>0</v>
      </c>
      <c r="N81" s="72">
        <f t="shared" si="10"/>
        <v>0</v>
      </c>
      <c r="O81" s="73">
        <f t="shared" si="11"/>
        <v>0</v>
      </c>
    </row>
    <row r="82" spans="1:15" ht="15" customHeight="1" x14ac:dyDescent="0.2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9"/>
        <v>0</v>
      </c>
      <c r="N82" s="72">
        <f t="shared" si="10"/>
        <v>0</v>
      </c>
      <c r="O82" s="73">
        <f t="shared" si="11"/>
        <v>0</v>
      </c>
    </row>
    <row r="83" spans="1:15" ht="15" customHeight="1" x14ac:dyDescent="0.2">
      <c r="A83" s="75">
        <f>'Members Data'!A75</f>
        <v>0</v>
      </c>
      <c r="B83" s="492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9"/>
        <v>0</v>
      </c>
      <c r="N83" s="72">
        <f t="shared" si="10"/>
        <v>0</v>
      </c>
      <c r="O83" s="73">
        <f t="shared" si="11"/>
        <v>0</v>
      </c>
    </row>
    <row r="84" spans="1:15" ht="15" customHeight="1" x14ac:dyDescent="0.2">
      <c r="A84" s="75">
        <f>'Members Data'!A76</f>
        <v>0</v>
      </c>
      <c r="B84" s="492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9"/>
        <v>0</v>
      </c>
      <c r="N84" s="72">
        <f t="shared" si="10"/>
        <v>0</v>
      </c>
      <c r="O84" s="73">
        <f t="shared" si="11"/>
        <v>0</v>
      </c>
    </row>
    <row r="85" spans="1:15" ht="15" customHeight="1" x14ac:dyDescent="0.2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9"/>
        <v>0</v>
      </c>
      <c r="N85" s="72">
        <f t="shared" si="10"/>
        <v>0</v>
      </c>
      <c r="O85" s="73">
        <f t="shared" si="11"/>
        <v>0</v>
      </c>
    </row>
    <row r="86" spans="1:15" ht="15" customHeight="1" x14ac:dyDescent="0.2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9"/>
        <v>0</v>
      </c>
      <c r="N86" s="72">
        <f t="shared" si="10"/>
        <v>0</v>
      </c>
      <c r="O86" s="73">
        <f t="shared" si="11"/>
        <v>0</v>
      </c>
    </row>
    <row r="87" spans="1:15" ht="15" customHeight="1" x14ac:dyDescent="0.2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9"/>
        <v>0</v>
      </c>
      <c r="N87" s="72">
        <f t="shared" si="10"/>
        <v>0</v>
      </c>
      <c r="O87" s="73">
        <f t="shared" si="11"/>
        <v>0</v>
      </c>
    </row>
    <row r="88" spans="1:15" ht="15" customHeight="1" x14ac:dyDescent="0.2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9"/>
        <v>0</v>
      </c>
      <c r="N88" s="72">
        <f t="shared" si="10"/>
        <v>0</v>
      </c>
      <c r="O88" s="73">
        <f t="shared" si="11"/>
        <v>0</v>
      </c>
    </row>
    <row r="89" spans="1:15" ht="15" customHeight="1" x14ac:dyDescent="0.2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9"/>
        <v>0</v>
      </c>
      <c r="N89" s="72">
        <f t="shared" si="10"/>
        <v>0</v>
      </c>
      <c r="O89" s="73">
        <f t="shared" si="11"/>
        <v>0</v>
      </c>
    </row>
    <row r="90" spans="1:15" ht="15" customHeight="1" x14ac:dyDescent="0.2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9"/>
        <v>0</v>
      </c>
      <c r="N90" s="72">
        <f t="shared" si="10"/>
        <v>0</v>
      </c>
      <c r="O90" s="73">
        <f t="shared" si="11"/>
        <v>0</v>
      </c>
    </row>
    <row r="91" spans="1:15" ht="15" customHeight="1" x14ac:dyDescent="0.2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9"/>
        <v>0</v>
      </c>
      <c r="N91" s="72">
        <f t="shared" si="10"/>
        <v>0</v>
      </c>
      <c r="O91" s="73">
        <f t="shared" si="11"/>
        <v>0</v>
      </c>
    </row>
    <row r="92" spans="1:15" ht="15" customHeight="1" x14ac:dyDescent="0.2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9"/>
        <v>0</v>
      </c>
      <c r="N92" s="72">
        <f t="shared" si="10"/>
        <v>0</v>
      </c>
      <c r="O92" s="73">
        <f t="shared" si="11"/>
        <v>0</v>
      </c>
    </row>
    <row r="93" spans="1:15" ht="15" customHeight="1" x14ac:dyDescent="0.2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9"/>
        <v>0</v>
      </c>
      <c r="N93" s="72">
        <f t="shared" si="10"/>
        <v>0</v>
      </c>
      <c r="O93" s="73">
        <f t="shared" si="11"/>
        <v>0</v>
      </c>
    </row>
    <row r="94" spans="1:15" ht="15" customHeight="1" x14ac:dyDescent="0.2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9"/>
        <v>0</v>
      </c>
      <c r="N94" s="72">
        <f t="shared" si="10"/>
        <v>0</v>
      </c>
      <c r="O94" s="73">
        <f t="shared" si="11"/>
        <v>0</v>
      </c>
    </row>
    <row r="95" spans="1:15" ht="15" customHeight="1" x14ac:dyDescent="0.2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9"/>
        <v>0</v>
      </c>
      <c r="N95" s="72">
        <f t="shared" si="10"/>
        <v>0</v>
      </c>
      <c r="O95" s="73">
        <f t="shared" si="11"/>
        <v>0</v>
      </c>
    </row>
    <row r="96" spans="1:15" ht="15" customHeight="1" x14ac:dyDescent="0.2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9"/>
        <v>0</v>
      </c>
      <c r="N96" s="72">
        <f t="shared" si="10"/>
        <v>0</v>
      </c>
      <c r="O96" s="73">
        <f t="shared" si="11"/>
        <v>0</v>
      </c>
    </row>
    <row r="97" spans="1:15" ht="15" customHeight="1" x14ac:dyDescent="0.2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9"/>
        <v>0</v>
      </c>
      <c r="N97" s="72">
        <f t="shared" si="10"/>
        <v>0</v>
      </c>
      <c r="O97" s="73">
        <f t="shared" si="11"/>
        <v>0</v>
      </c>
    </row>
    <row r="98" spans="1:15" ht="15" customHeight="1" x14ac:dyDescent="0.2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9"/>
        <v>0</v>
      </c>
      <c r="N98" s="72">
        <f t="shared" si="10"/>
        <v>0</v>
      </c>
      <c r="O98" s="73">
        <f t="shared" si="11"/>
        <v>0</v>
      </c>
    </row>
    <row r="99" spans="1:15" ht="15" customHeight="1" x14ac:dyDescent="0.2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9"/>
        <v>0</v>
      </c>
      <c r="N99" s="72">
        <f t="shared" si="10"/>
        <v>0</v>
      </c>
      <c r="O99" s="73">
        <f t="shared" si="11"/>
        <v>0</v>
      </c>
    </row>
    <row r="100" spans="1:15" ht="15" customHeight="1" x14ac:dyDescent="0.2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9"/>
        <v>0</v>
      </c>
      <c r="N100" s="72">
        <f t="shared" si="10"/>
        <v>0</v>
      </c>
      <c r="O100" s="73">
        <f t="shared" si="11"/>
        <v>0</v>
      </c>
    </row>
    <row r="101" spans="1:15" ht="15" customHeight="1" x14ac:dyDescent="0.2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9"/>
        <v>0</v>
      </c>
      <c r="N101" s="72">
        <f t="shared" si="10"/>
        <v>0</v>
      </c>
      <c r="O101" s="73">
        <f t="shared" si="11"/>
        <v>0</v>
      </c>
    </row>
    <row r="102" spans="1:15" ht="15" customHeight="1" x14ac:dyDescent="0.2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9"/>
        <v>0</v>
      </c>
      <c r="N102" s="72">
        <f t="shared" si="10"/>
        <v>0</v>
      </c>
      <c r="O102" s="73">
        <f t="shared" si="11"/>
        <v>0</v>
      </c>
    </row>
    <row r="103" spans="1:15" ht="15" customHeight="1" x14ac:dyDescent="0.2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9"/>
        <v>0</v>
      </c>
      <c r="N103" s="72">
        <f t="shared" si="10"/>
        <v>0</v>
      </c>
      <c r="O103" s="73">
        <f t="shared" si="11"/>
        <v>0</v>
      </c>
    </row>
    <row r="104" spans="1:15" ht="15" customHeight="1" x14ac:dyDescent="0.2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9"/>
        <v>0</v>
      </c>
      <c r="N104" s="72">
        <f t="shared" si="10"/>
        <v>0</v>
      </c>
      <c r="O104" s="73">
        <f t="shared" si="11"/>
        <v>0</v>
      </c>
    </row>
    <row r="105" spans="1:15" ht="15" customHeight="1" x14ac:dyDescent="0.2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9"/>
        <v>0</v>
      </c>
      <c r="N105" s="72">
        <f t="shared" si="10"/>
        <v>0</v>
      </c>
      <c r="O105" s="73">
        <f t="shared" si="11"/>
        <v>0</v>
      </c>
    </row>
    <row r="106" spans="1:15" ht="15" customHeight="1" x14ac:dyDescent="0.2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9"/>
        <v>0</v>
      </c>
      <c r="N106" s="72">
        <f t="shared" si="10"/>
        <v>0</v>
      </c>
      <c r="O106" s="73">
        <f t="shared" si="11"/>
        <v>0</v>
      </c>
    </row>
    <row r="107" spans="1:15" ht="15" customHeight="1" x14ac:dyDescent="0.2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9"/>
        <v>0</v>
      </c>
      <c r="N107" s="72">
        <f t="shared" si="10"/>
        <v>0</v>
      </c>
      <c r="O107" s="73">
        <f t="shared" si="11"/>
        <v>0</v>
      </c>
    </row>
    <row r="108" spans="1:15" ht="15" customHeight="1" thickBot="1" x14ac:dyDescent="0.25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9"/>
        <v>0</v>
      </c>
      <c r="N108" s="77">
        <f t="shared" si="10"/>
        <v>0</v>
      </c>
      <c r="O108" s="78">
        <f t="shared" si="11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5" priority="1" stopIfTrue="1">
      <formula>IF(O10&gt;0,TRUE)</formula>
    </cfRule>
    <cfRule type="expression" dxfId="4" priority="2" stopIfTrue="1">
      <formula>IF(SUM(M10:N10)&gt;1,TRUE)</formula>
    </cfRule>
    <cfRule type="expression" dxfId="3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0" sqref="B10"/>
    </sheetView>
  </sheetViews>
  <sheetFormatPr defaultColWidth="8.7109375" defaultRowHeight="15" customHeight="1" x14ac:dyDescent="0.2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 x14ac:dyDescent="0.25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18" t="s">
        <v>41</v>
      </c>
      <c r="J1" s="512" t="s">
        <v>42</v>
      </c>
      <c r="K1" s="512" t="s">
        <v>43</v>
      </c>
      <c r="L1" s="512" t="s">
        <v>44</v>
      </c>
      <c r="M1" s="512" t="s">
        <v>45</v>
      </c>
      <c r="N1" s="512" t="s">
        <v>46</v>
      </c>
      <c r="O1" s="515" t="s">
        <v>47</v>
      </c>
    </row>
    <row r="2" spans="1:18" ht="15.75" customHeight="1" thickBot="1" x14ac:dyDescent="0.25">
      <c r="A2" s="54" t="s">
        <v>48</v>
      </c>
      <c r="B2" s="220">
        <f>'wk4'!H2+2</f>
        <v>41820</v>
      </c>
      <c r="C2" s="211">
        <f>B2</f>
        <v>41820</v>
      </c>
      <c r="D2" s="211">
        <f>C2+1</f>
        <v>41821</v>
      </c>
      <c r="E2" s="211">
        <f>D2</f>
        <v>41821</v>
      </c>
      <c r="F2" s="211">
        <f>E2+3</f>
        <v>41824</v>
      </c>
      <c r="G2" s="211">
        <f>F2</f>
        <v>41824</v>
      </c>
      <c r="H2" s="212">
        <f>G2+1</f>
        <v>41825</v>
      </c>
      <c r="I2" s="519"/>
      <c r="J2" s="513"/>
      <c r="K2" s="513"/>
      <c r="L2" s="513"/>
      <c r="M2" s="513"/>
      <c r="N2" s="513"/>
      <c r="O2" s="516"/>
    </row>
    <row r="3" spans="1:18" ht="15.75" customHeight="1" thickBot="1" x14ac:dyDescent="0.25">
      <c r="A3" s="54" t="s">
        <v>49</v>
      </c>
      <c r="B3" s="60"/>
      <c r="C3" s="61"/>
      <c r="D3" s="61"/>
      <c r="E3" s="61"/>
      <c r="F3" s="61"/>
      <c r="G3" s="61"/>
      <c r="H3" s="62"/>
      <c r="I3" s="519"/>
      <c r="J3" s="513"/>
      <c r="K3" s="513"/>
      <c r="L3" s="513"/>
      <c r="M3" s="513"/>
      <c r="N3" s="513"/>
      <c r="O3" s="516"/>
    </row>
    <row r="4" spans="1:18" ht="15.75" customHeight="1" thickBot="1" x14ac:dyDescent="0.25">
      <c r="A4" s="54" t="s">
        <v>50</v>
      </c>
      <c r="B4" s="213"/>
      <c r="C4" s="61"/>
      <c r="D4" s="61"/>
      <c r="E4" s="61"/>
      <c r="F4" s="61"/>
      <c r="G4" s="61"/>
      <c r="H4" s="62"/>
      <c r="I4" s="519"/>
      <c r="J4" s="513"/>
      <c r="K4" s="513"/>
      <c r="L4" s="513"/>
      <c r="M4" s="513"/>
      <c r="N4" s="513"/>
      <c r="O4" s="516"/>
    </row>
    <row r="5" spans="1:18" ht="30.75" customHeight="1" thickBot="1" x14ac:dyDescent="0.25">
      <c r="A5" s="54" t="s">
        <v>51</v>
      </c>
      <c r="B5" s="64"/>
      <c r="C5" s="65"/>
      <c r="D5" s="65"/>
      <c r="E5" s="65"/>
      <c r="F5" s="65"/>
      <c r="G5" s="65"/>
      <c r="H5" s="66"/>
      <c r="I5" s="519"/>
      <c r="J5" s="513"/>
      <c r="K5" s="513"/>
      <c r="L5" s="513"/>
      <c r="M5" s="513"/>
      <c r="N5" s="513"/>
      <c r="O5" s="516"/>
    </row>
    <row r="6" spans="1:18" ht="30.75" customHeight="1" thickBot="1" x14ac:dyDescent="0.25">
      <c r="A6" s="54" t="s">
        <v>195</v>
      </c>
      <c r="B6" s="374"/>
      <c r="C6" s="374"/>
      <c r="D6" s="374"/>
      <c r="E6" s="374"/>
      <c r="F6" s="374"/>
      <c r="G6" s="374"/>
      <c r="H6" s="375"/>
      <c r="I6" s="519"/>
      <c r="J6" s="513"/>
      <c r="K6" s="513"/>
      <c r="L6" s="513"/>
      <c r="M6" s="513"/>
      <c r="N6" s="513"/>
      <c r="O6" s="516"/>
    </row>
    <row r="7" spans="1:18" x14ac:dyDescent="0.2">
      <c r="A7" s="54" t="s">
        <v>53</v>
      </c>
      <c r="B7" s="214">
        <f t="shared" ref="B7:H7" si="0">COUNTIF(B10:B69,"Confirmed")</f>
        <v>0</v>
      </c>
      <c r="C7" s="214">
        <f t="shared" si="0"/>
        <v>0</v>
      </c>
      <c r="D7" s="214">
        <f t="shared" si="0"/>
        <v>0</v>
      </c>
      <c r="E7" s="214">
        <f t="shared" si="0"/>
        <v>0</v>
      </c>
      <c r="F7" s="214">
        <f t="shared" si="0"/>
        <v>0</v>
      </c>
      <c r="G7" s="214">
        <f t="shared" si="0"/>
        <v>0</v>
      </c>
      <c r="H7" s="215">
        <f t="shared" si="0"/>
        <v>0</v>
      </c>
      <c r="I7" s="519"/>
      <c r="J7" s="513"/>
      <c r="K7" s="513"/>
      <c r="L7" s="513"/>
      <c r="M7" s="513"/>
      <c r="N7" s="513"/>
      <c r="O7" s="516"/>
    </row>
    <row r="8" spans="1:18" x14ac:dyDescent="0.2">
      <c r="A8" s="58" t="s">
        <v>52</v>
      </c>
      <c r="B8" s="216">
        <f t="shared" ref="B8:H8" si="1">COUNTIF(B10:B69,"Standby")</f>
        <v>0</v>
      </c>
      <c r="C8" s="216">
        <f t="shared" si="1"/>
        <v>0</v>
      </c>
      <c r="D8" s="216">
        <f t="shared" si="1"/>
        <v>0</v>
      </c>
      <c r="E8" s="216">
        <f t="shared" si="1"/>
        <v>0</v>
      </c>
      <c r="F8" s="216">
        <f t="shared" si="1"/>
        <v>0</v>
      </c>
      <c r="G8" s="216">
        <f t="shared" si="1"/>
        <v>0</v>
      </c>
      <c r="H8" s="217">
        <f t="shared" si="1"/>
        <v>0</v>
      </c>
      <c r="I8" s="519"/>
      <c r="J8" s="513"/>
      <c r="K8" s="513"/>
      <c r="L8" s="513"/>
      <c r="M8" s="513"/>
      <c r="N8" s="513"/>
      <c r="O8" s="516"/>
    </row>
    <row r="9" spans="1:18" ht="15.75" thickBot="1" x14ac:dyDescent="0.25">
      <c r="A9" s="63" t="s">
        <v>39</v>
      </c>
      <c r="B9" s="218">
        <f t="shared" ref="B9:H9" si="2">COUNTIF(B10:B69,"Out")</f>
        <v>0</v>
      </c>
      <c r="C9" s="218">
        <f t="shared" si="2"/>
        <v>0</v>
      </c>
      <c r="D9" s="218">
        <f t="shared" si="2"/>
        <v>0</v>
      </c>
      <c r="E9" s="218">
        <f t="shared" si="2"/>
        <v>0</v>
      </c>
      <c r="F9" s="218">
        <f t="shared" si="2"/>
        <v>0</v>
      </c>
      <c r="G9" s="218">
        <f t="shared" si="2"/>
        <v>0</v>
      </c>
      <c r="H9" s="219">
        <f t="shared" si="2"/>
        <v>0</v>
      </c>
      <c r="I9" s="520"/>
      <c r="J9" s="514"/>
      <c r="K9" s="514"/>
      <c r="L9" s="514"/>
      <c r="M9" s="514"/>
      <c r="N9" s="514"/>
      <c r="O9" s="517"/>
    </row>
    <row r="10" spans="1:18" ht="15" customHeight="1" x14ac:dyDescent="0.2">
      <c r="A10" s="5" t="str">
        <f>'Members Data'!A2</f>
        <v>Aishani</v>
      </c>
      <c r="B10" s="196"/>
      <c r="C10" s="197"/>
      <c r="D10" s="197"/>
      <c r="E10" s="197"/>
      <c r="F10" s="197"/>
      <c r="G10" s="197"/>
      <c r="H10" s="198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3">COUNTIF(B10:H10,"confirmed")</f>
        <v>0</v>
      </c>
      <c r="N10" s="68">
        <f t="shared" ref="N10:N74" si="4">COUNTIF(B10:H10,"standby")</f>
        <v>0</v>
      </c>
      <c r="O10" s="69">
        <f t="shared" ref="O10:O74" si="5">COUNTIF(B10:H10,"out")</f>
        <v>0</v>
      </c>
      <c r="Q10"/>
    </row>
    <row r="11" spans="1:18" ht="15" customHeight="1" x14ac:dyDescent="0.2">
      <c r="A11" s="9" t="str">
        <f>'Members Data'!A3</f>
        <v>Altezza</v>
      </c>
      <c r="B11" s="199"/>
      <c r="C11" s="200"/>
      <c r="D11" s="200"/>
      <c r="E11" s="200"/>
      <c r="F11" s="200"/>
      <c r="G11" s="200"/>
      <c r="H11" s="201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3"/>
        <v>0</v>
      </c>
      <c r="N11" s="15">
        <f t="shared" si="4"/>
        <v>0</v>
      </c>
      <c r="O11" s="16">
        <f t="shared" si="5"/>
        <v>0</v>
      </c>
      <c r="Q11"/>
      <c r="R11"/>
    </row>
    <row r="12" spans="1:18" ht="15" customHeight="1" x14ac:dyDescent="0.2">
      <c r="A12" s="9" t="str">
        <f>'Members Data'!A4</f>
        <v>Boeyah</v>
      </c>
      <c r="B12" s="332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3"/>
        <v>0</v>
      </c>
      <c r="N12" s="15">
        <f t="shared" si="4"/>
        <v>0</v>
      </c>
      <c r="O12" s="16">
        <f t="shared" si="5"/>
        <v>0</v>
      </c>
      <c r="Q12"/>
      <c r="R12"/>
    </row>
    <row r="13" spans="1:18" ht="15" customHeight="1" x14ac:dyDescent="0.2">
      <c r="A13" s="9" t="str">
        <f>'Members Data'!A5</f>
        <v>Bofe</v>
      </c>
      <c r="B13" s="332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3"/>
        <v>0</v>
      </c>
      <c r="N13" s="15">
        <f t="shared" si="4"/>
        <v>0</v>
      </c>
      <c r="O13" s="16">
        <f t="shared" si="5"/>
        <v>0</v>
      </c>
      <c r="Q13"/>
      <c r="R13"/>
    </row>
    <row r="14" spans="1:18" ht="15" customHeight="1" x14ac:dyDescent="0.2">
      <c r="A14" s="9" t="str">
        <f>'Members Data'!A6</f>
        <v>Brownale</v>
      </c>
      <c r="B14" s="332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3"/>
        <v>0</v>
      </c>
      <c r="N14" s="15">
        <f t="shared" si="4"/>
        <v>0</v>
      </c>
      <c r="O14" s="16">
        <f t="shared" si="5"/>
        <v>0</v>
      </c>
      <c r="Q14"/>
      <c r="R14"/>
    </row>
    <row r="15" spans="1:18" ht="15" customHeight="1" x14ac:dyDescent="0.2">
      <c r="A15" s="9" t="str">
        <f>'Members Data'!A7</f>
        <v>Càrétàkér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3"/>
        <v>0</v>
      </c>
      <c r="N15" s="15">
        <f t="shared" si="4"/>
        <v>0</v>
      </c>
      <c r="O15" s="16">
        <f t="shared" si="5"/>
        <v>0</v>
      </c>
      <c r="Q15"/>
      <c r="R15"/>
    </row>
    <row r="16" spans="1:18" ht="15" customHeight="1" x14ac:dyDescent="0.2">
      <c r="A16" s="9" t="str">
        <f>'Members Data'!A8</f>
        <v>Celechon</v>
      </c>
      <c r="B16" s="332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3"/>
        <v>0</v>
      </c>
      <c r="N16" s="15">
        <f t="shared" si="4"/>
        <v>0</v>
      </c>
      <c r="O16" s="16">
        <f t="shared" si="5"/>
        <v>0</v>
      </c>
      <c r="Q16"/>
      <c r="R16"/>
    </row>
    <row r="17" spans="1:18" ht="15" customHeight="1" x14ac:dyDescent="0.2">
      <c r="A17" s="9" t="str">
        <f>'Members Data'!A9</f>
        <v>Dumface</v>
      </c>
      <c r="B17" s="332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3"/>
        <v>0</v>
      </c>
      <c r="N17" s="15">
        <f t="shared" si="4"/>
        <v>0</v>
      </c>
      <c r="O17" s="16">
        <f t="shared" si="5"/>
        <v>0</v>
      </c>
      <c r="Q17"/>
      <c r="R17"/>
    </row>
    <row r="18" spans="1:18" ht="15" customHeight="1" x14ac:dyDescent="0.2">
      <c r="A18" s="9" t="str">
        <f>'Members Data'!A10</f>
        <v>Eárendil</v>
      </c>
      <c r="B18" s="199"/>
      <c r="C18" s="200"/>
      <c r="D18" s="200"/>
      <c r="E18" s="200"/>
      <c r="F18" s="200"/>
      <c r="G18" s="200"/>
      <c r="H18" s="201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3"/>
        <v>0</v>
      </c>
      <c r="N18" s="15">
        <f t="shared" si="4"/>
        <v>0</v>
      </c>
      <c r="O18" s="16">
        <f t="shared" si="5"/>
        <v>0</v>
      </c>
      <c r="Q18"/>
      <c r="R18"/>
    </row>
    <row r="19" spans="1:18" ht="15" customHeight="1" x14ac:dyDescent="0.2">
      <c r="A19" s="9" t="str">
        <f>'Members Data'!A11</f>
        <v>Halfhorns</v>
      </c>
      <c r="B19" s="199"/>
      <c r="C19" s="200"/>
      <c r="D19" s="200"/>
      <c r="E19" s="200"/>
      <c r="F19" s="200"/>
      <c r="G19" s="200"/>
      <c r="H19" s="201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3"/>
        <v>0</v>
      </c>
      <c r="N19" s="15">
        <f t="shared" si="4"/>
        <v>0</v>
      </c>
      <c r="O19" s="16">
        <f t="shared" si="5"/>
        <v>0</v>
      </c>
      <c r="Q19"/>
      <c r="R19"/>
    </row>
    <row r="20" spans="1:18" ht="15" customHeight="1" x14ac:dyDescent="0.2">
      <c r="A20" s="9" t="str">
        <f>'Members Data'!A12</f>
        <v>Harkar</v>
      </c>
      <c r="B20" s="332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3"/>
        <v>0</v>
      </c>
      <c r="N20" s="15">
        <f t="shared" si="4"/>
        <v>0</v>
      </c>
      <c r="O20" s="16">
        <f t="shared" si="5"/>
        <v>0</v>
      </c>
      <c r="Q20"/>
      <c r="R20"/>
    </row>
    <row r="21" spans="1:18" ht="15" customHeight="1" x14ac:dyDescent="0.2">
      <c r="A21" s="9" t="str">
        <f>'Members Data'!A13</f>
        <v>Hlianna</v>
      </c>
      <c r="B21" s="332"/>
      <c r="C21" s="200"/>
      <c r="D21" s="200"/>
      <c r="E21" s="200"/>
      <c r="F21" s="200"/>
      <c r="G21" s="200"/>
      <c r="H21" s="201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3"/>
        <v>0</v>
      </c>
      <c r="N21" s="15">
        <f t="shared" si="4"/>
        <v>0</v>
      </c>
      <c r="O21" s="16">
        <f t="shared" si="5"/>
        <v>0</v>
      </c>
      <c r="Q21"/>
      <c r="R21"/>
    </row>
    <row r="22" spans="1:18" ht="15" customHeight="1" x14ac:dyDescent="0.2">
      <c r="A22" s="9" t="str">
        <f>'Members Data'!A14</f>
        <v>Holocené</v>
      </c>
      <c r="B22" s="332"/>
      <c r="C22" s="200"/>
      <c r="D22" s="200"/>
      <c r="E22" s="200"/>
      <c r="F22" s="200"/>
      <c r="G22" s="200"/>
      <c r="H22" s="201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3"/>
        <v>0</v>
      </c>
      <c r="N22" s="15">
        <f t="shared" si="4"/>
        <v>0</v>
      </c>
      <c r="O22" s="16">
        <f t="shared" si="5"/>
        <v>0</v>
      </c>
      <c r="Q22"/>
      <c r="R22"/>
    </row>
    <row r="23" spans="1:18" ht="15" customHeight="1" x14ac:dyDescent="0.2">
      <c r="A23" s="9" t="str">
        <f>'Members Data'!A15</f>
        <v>Horiox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3"/>
        <v>0</v>
      </c>
      <c r="N23" s="15">
        <f t="shared" si="4"/>
        <v>0</v>
      </c>
      <c r="O23" s="16">
        <f t="shared" si="5"/>
        <v>0</v>
      </c>
      <c r="Q23"/>
      <c r="R23"/>
    </row>
    <row r="24" spans="1:18" ht="15" customHeight="1" x14ac:dyDescent="0.2">
      <c r="A24" s="9" t="str">
        <f>'Members Data'!A16</f>
        <v>Hyperïon</v>
      </c>
      <c r="B24" s="332"/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3"/>
        <v>0</v>
      </c>
      <c r="N24" s="15">
        <f t="shared" si="4"/>
        <v>0</v>
      </c>
      <c r="O24" s="16">
        <f t="shared" si="5"/>
        <v>0</v>
      </c>
      <c r="Q24"/>
      <c r="R24"/>
    </row>
    <row r="25" spans="1:18" ht="15" customHeight="1" x14ac:dyDescent="0.2">
      <c r="A25" s="9" t="str">
        <f>'Members Data'!A17</f>
        <v>Izzabella</v>
      </c>
      <c r="B25" s="332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3"/>
        <v>0</v>
      </c>
      <c r="N25" s="15">
        <f t="shared" si="4"/>
        <v>0</v>
      </c>
      <c r="O25" s="16">
        <f t="shared" si="5"/>
        <v>0</v>
      </c>
      <c r="Q25"/>
      <c r="R25"/>
    </row>
    <row r="26" spans="1:18" ht="15" customHeight="1" x14ac:dyDescent="0.2">
      <c r="A26" s="9" t="str">
        <f>'Members Data'!A18</f>
        <v>Kinkiey</v>
      </c>
      <c r="B26" s="332"/>
      <c r="C26" s="200"/>
      <c r="D26" s="200"/>
      <c r="E26" s="200"/>
      <c r="F26" s="200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3"/>
        <v>0</v>
      </c>
      <c r="N26" s="15">
        <f t="shared" si="4"/>
        <v>0</v>
      </c>
      <c r="O26" s="16">
        <f t="shared" si="5"/>
        <v>0</v>
      </c>
      <c r="Q26"/>
    </row>
    <row r="27" spans="1:18" ht="15" customHeight="1" x14ac:dyDescent="0.2">
      <c r="A27" s="9" t="str">
        <f>'Members Data'!A19</f>
        <v>Moldylock</v>
      </c>
      <c r="B27" s="332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3"/>
        <v>0</v>
      </c>
      <c r="N27" s="15">
        <f t="shared" si="4"/>
        <v>0</v>
      </c>
      <c r="O27" s="16">
        <f t="shared" si="5"/>
        <v>0</v>
      </c>
      <c r="Q27"/>
    </row>
    <row r="28" spans="1:18" ht="15" customHeight="1" x14ac:dyDescent="0.2">
      <c r="A28" s="9" t="str">
        <f>'Members Data'!A20</f>
        <v>Muckyfloor</v>
      </c>
      <c r="B28" s="332"/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3"/>
        <v>0</v>
      </c>
      <c r="N28" s="15">
        <f t="shared" si="4"/>
        <v>0</v>
      </c>
      <c r="O28" s="16">
        <f t="shared" si="5"/>
        <v>0</v>
      </c>
      <c r="Q28"/>
    </row>
    <row r="29" spans="1:18" ht="15" customHeight="1" x14ac:dyDescent="0.2">
      <c r="A29" s="9" t="str">
        <f>'Members Data'!A21</f>
        <v>Overqt</v>
      </c>
      <c r="B29" s="332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3"/>
        <v>0</v>
      </c>
      <c r="N29" s="15">
        <f t="shared" si="4"/>
        <v>0</v>
      </c>
      <c r="O29" s="16">
        <f t="shared" si="5"/>
        <v>0</v>
      </c>
    </row>
    <row r="30" spans="1:18" ht="15" customHeight="1" x14ac:dyDescent="0.2">
      <c r="A30" s="9" t="str">
        <f>'Members Data'!A22</f>
        <v>Páula</v>
      </c>
      <c r="B30" s="332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3"/>
        <v>0</v>
      </c>
      <c r="N30" s="15">
        <f t="shared" si="4"/>
        <v>0</v>
      </c>
      <c r="O30" s="16">
        <f t="shared" si="5"/>
        <v>0</v>
      </c>
    </row>
    <row r="31" spans="1:18" ht="15" customHeight="1" x14ac:dyDescent="0.2">
      <c r="A31" s="9" t="str">
        <f>'Members Data'!A23</f>
        <v>Píncushion</v>
      </c>
      <c r="B31" s="332"/>
      <c r="C31" s="200"/>
      <c r="D31" s="200"/>
      <c r="E31" s="200"/>
      <c r="F31" s="200"/>
      <c r="G31" s="200"/>
      <c r="H31" s="201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3"/>
        <v>0</v>
      </c>
      <c r="N31" s="15">
        <f t="shared" si="4"/>
        <v>0</v>
      </c>
      <c r="O31" s="16">
        <f t="shared" si="5"/>
        <v>0</v>
      </c>
    </row>
    <row r="32" spans="1:18" ht="15" customHeight="1" x14ac:dyDescent="0.2">
      <c r="A32" s="9" t="str">
        <f>'Members Data'!A24</f>
        <v>Rougeblood</v>
      </c>
      <c r="B32" s="332"/>
      <c r="C32" s="200"/>
      <c r="D32" s="200"/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3"/>
        <v>0</v>
      </c>
      <c r="N32" s="15">
        <f t="shared" si="4"/>
        <v>0</v>
      </c>
      <c r="O32" s="16">
        <f t="shared" si="5"/>
        <v>0</v>
      </c>
    </row>
    <row r="33" spans="1:15" ht="15" customHeight="1" x14ac:dyDescent="0.2">
      <c r="A33" s="9" t="str">
        <f>'Members Data'!A25</f>
        <v>Shinkai</v>
      </c>
      <c r="B33" s="332"/>
      <c r="C33" s="200"/>
      <c r="D33" s="200"/>
      <c r="E33" s="200"/>
      <c r="F33" s="200"/>
      <c r="G33" s="200"/>
      <c r="H33" s="201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3"/>
        <v>0</v>
      </c>
      <c r="N33" s="15">
        <f t="shared" si="4"/>
        <v>0</v>
      </c>
      <c r="O33" s="16">
        <f t="shared" si="5"/>
        <v>0</v>
      </c>
    </row>
    <row r="34" spans="1:15" ht="15" customHeight="1" x14ac:dyDescent="0.2">
      <c r="A34" s="9" t="str">
        <f>'Members Data'!A26</f>
        <v>Snowies</v>
      </c>
      <c r="B34" s="199"/>
      <c r="C34" s="200"/>
      <c r="D34" s="200"/>
      <c r="E34" s="200"/>
      <c r="F34" s="200"/>
      <c r="G34" s="200"/>
      <c r="H34" s="201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3"/>
        <v>0</v>
      </c>
      <c r="N34" s="15">
        <f t="shared" si="4"/>
        <v>0</v>
      </c>
      <c r="O34" s="16">
        <f t="shared" si="5"/>
        <v>0</v>
      </c>
    </row>
    <row r="35" spans="1:15" ht="15" customHeight="1" x14ac:dyDescent="0.2">
      <c r="A35" s="9" t="str">
        <f>'Members Data'!A27</f>
        <v>Thiana</v>
      </c>
      <c r="B35" s="332"/>
      <c r="C35" s="200"/>
      <c r="D35" s="200"/>
      <c r="E35" s="200"/>
      <c r="F35" s="200"/>
      <c r="G35" s="200"/>
      <c r="H35" s="201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3"/>
        <v>0</v>
      </c>
      <c r="N35" s="15">
        <f t="shared" si="4"/>
        <v>0</v>
      </c>
      <c r="O35" s="16">
        <f t="shared" si="5"/>
        <v>0</v>
      </c>
    </row>
    <row r="36" spans="1:15" ht="15" customHeight="1" x14ac:dyDescent="0.2">
      <c r="A36" s="9" t="str">
        <f>'Members Data'!A28</f>
        <v>Wainesha</v>
      </c>
      <c r="B36" s="199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3"/>
        <v>0</v>
      </c>
      <c r="N36" s="15">
        <f t="shared" si="4"/>
        <v>0</v>
      </c>
      <c r="O36" s="16">
        <f t="shared" si="5"/>
        <v>0</v>
      </c>
    </row>
    <row r="37" spans="1:15" ht="15" customHeight="1" x14ac:dyDescent="0.2">
      <c r="A37" s="9" t="str">
        <f>'Members Data'!A29</f>
        <v>Warjocky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3"/>
        <v>0</v>
      </c>
      <c r="N37" s="15">
        <f t="shared" si="4"/>
        <v>0</v>
      </c>
      <c r="O37" s="16">
        <f t="shared" si="5"/>
        <v>0</v>
      </c>
    </row>
    <row r="38" spans="1:15" ht="15" customHeight="1" x14ac:dyDescent="0.2">
      <c r="A38" s="9" t="str">
        <f>'Members Data'!A30</f>
        <v>Xytree</v>
      </c>
      <c r="B38" s="199"/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3"/>
        <v>0</v>
      </c>
      <c r="N38" s="15">
        <f t="shared" si="4"/>
        <v>0</v>
      </c>
      <c r="O38" s="16">
        <f t="shared" si="5"/>
        <v>0</v>
      </c>
    </row>
    <row r="39" spans="1:15" ht="15" customHeight="1" x14ac:dyDescent="0.2">
      <c r="A39" s="9" t="str">
        <f>'Members Data'!A31</f>
        <v>Zibe</v>
      </c>
      <c r="B39" s="332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3"/>
        <v>0</v>
      </c>
      <c r="N39" s="15">
        <f t="shared" si="4"/>
        <v>0</v>
      </c>
      <c r="O39" s="16">
        <f t="shared" si="5"/>
        <v>0</v>
      </c>
    </row>
    <row r="40" spans="1:15" ht="15" customHeight="1" x14ac:dyDescent="0.2">
      <c r="A40" s="9">
        <f>'Members Data'!A32</f>
        <v>0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3"/>
        <v>0</v>
      </c>
      <c r="N40" s="15">
        <f t="shared" si="4"/>
        <v>0</v>
      </c>
      <c r="O40" s="16">
        <f t="shared" si="5"/>
        <v>0</v>
      </c>
    </row>
    <row r="41" spans="1:15" ht="15" customHeight="1" x14ac:dyDescent="0.2">
      <c r="A41" s="9">
        <f>'Members Data'!A33</f>
        <v>0</v>
      </c>
      <c r="B41" s="199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3"/>
        <v>0</v>
      </c>
      <c r="N41" s="15">
        <f t="shared" si="4"/>
        <v>0</v>
      </c>
      <c r="O41" s="16">
        <f t="shared" si="5"/>
        <v>0</v>
      </c>
    </row>
    <row r="42" spans="1:15" ht="15" customHeight="1" x14ac:dyDescent="0.2">
      <c r="A42" s="9">
        <f>'Members Data'!A34</f>
        <v>0</v>
      </c>
      <c r="B42" s="199"/>
      <c r="C42" s="200"/>
      <c r="D42" s="200"/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3"/>
        <v>0</v>
      </c>
      <c r="N42" s="15">
        <f t="shared" si="4"/>
        <v>0</v>
      </c>
      <c r="O42" s="16">
        <f t="shared" si="5"/>
        <v>0</v>
      </c>
    </row>
    <row r="43" spans="1:15" ht="15" customHeight="1" x14ac:dyDescent="0.2">
      <c r="A43" s="9">
        <f>'Members Data'!A35</f>
        <v>0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3"/>
        <v>0</v>
      </c>
      <c r="N43" s="15">
        <f t="shared" si="4"/>
        <v>0</v>
      </c>
      <c r="O43" s="16">
        <f t="shared" si="5"/>
        <v>0</v>
      </c>
    </row>
    <row r="44" spans="1:15" ht="15" customHeight="1" x14ac:dyDescent="0.2">
      <c r="A44" s="9">
        <f>'Members Data'!A36</f>
        <v>0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3"/>
        <v>0</v>
      </c>
      <c r="N44" s="15">
        <f t="shared" si="4"/>
        <v>0</v>
      </c>
      <c r="O44" s="16">
        <f t="shared" si="5"/>
        <v>0</v>
      </c>
    </row>
    <row r="45" spans="1:15" ht="15" customHeight="1" x14ac:dyDescent="0.2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3"/>
        <v>0</v>
      </c>
      <c r="N45" s="15">
        <f t="shared" si="4"/>
        <v>0</v>
      </c>
      <c r="O45" s="16">
        <f t="shared" si="5"/>
        <v>0</v>
      </c>
    </row>
    <row r="46" spans="1:15" ht="15" customHeight="1" x14ac:dyDescent="0.2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3"/>
        <v>0</v>
      </c>
      <c r="N46" s="15">
        <f t="shared" si="4"/>
        <v>0</v>
      </c>
      <c r="O46" s="16">
        <f t="shared" si="5"/>
        <v>0</v>
      </c>
    </row>
    <row r="47" spans="1:15" ht="15" customHeight="1" x14ac:dyDescent="0.2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3"/>
        <v>0</v>
      </c>
      <c r="N47" s="15">
        <f t="shared" si="4"/>
        <v>0</v>
      </c>
      <c r="O47" s="16">
        <f t="shared" si="5"/>
        <v>0</v>
      </c>
    </row>
    <row r="48" spans="1:15" ht="15" customHeight="1" x14ac:dyDescent="0.2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3"/>
        <v>0</v>
      </c>
      <c r="N48" s="15">
        <f t="shared" si="4"/>
        <v>0</v>
      </c>
      <c r="O48" s="16">
        <f t="shared" si="5"/>
        <v>0</v>
      </c>
    </row>
    <row r="49" spans="1:15" ht="15" customHeight="1" x14ac:dyDescent="0.2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3"/>
        <v>0</v>
      </c>
      <c r="N49" s="15">
        <f t="shared" si="4"/>
        <v>0</v>
      </c>
      <c r="O49" s="16">
        <f t="shared" si="5"/>
        <v>0</v>
      </c>
    </row>
    <row r="50" spans="1:15" ht="15" customHeight="1" x14ac:dyDescent="0.2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3"/>
        <v>0</v>
      </c>
      <c r="N50" s="15">
        <f t="shared" si="4"/>
        <v>0</v>
      </c>
      <c r="O50" s="16">
        <f t="shared" si="5"/>
        <v>0</v>
      </c>
    </row>
    <row r="51" spans="1:15" ht="15" customHeight="1" x14ac:dyDescent="0.2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3"/>
        <v>0</v>
      </c>
      <c r="N51" s="15">
        <f t="shared" si="4"/>
        <v>0</v>
      </c>
      <c r="O51" s="16">
        <f t="shared" si="5"/>
        <v>0</v>
      </c>
    </row>
    <row r="52" spans="1:15" ht="15" customHeight="1" x14ac:dyDescent="0.2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3"/>
        <v>0</v>
      </c>
      <c r="N52" s="15">
        <f t="shared" si="4"/>
        <v>0</v>
      </c>
      <c r="O52" s="16">
        <f t="shared" si="5"/>
        <v>0</v>
      </c>
    </row>
    <row r="53" spans="1:15" ht="15" customHeight="1" x14ac:dyDescent="0.2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3"/>
        <v>0</v>
      </c>
      <c r="N53" s="15">
        <f t="shared" si="4"/>
        <v>0</v>
      </c>
      <c r="O53" s="16">
        <f t="shared" si="5"/>
        <v>0</v>
      </c>
    </row>
    <row r="54" spans="1:15" ht="15" customHeight="1" x14ac:dyDescent="0.2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3"/>
        <v>0</v>
      </c>
      <c r="N54" s="15">
        <f t="shared" si="4"/>
        <v>0</v>
      </c>
      <c r="O54" s="16">
        <f t="shared" si="5"/>
        <v>0</v>
      </c>
    </row>
    <row r="55" spans="1:15" ht="15" customHeight="1" x14ac:dyDescent="0.2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3"/>
        <v>0</v>
      </c>
      <c r="N55" s="15">
        <f t="shared" si="4"/>
        <v>0</v>
      </c>
      <c r="O55" s="16">
        <f t="shared" si="5"/>
        <v>0</v>
      </c>
    </row>
    <row r="56" spans="1:15" ht="15" customHeight="1" x14ac:dyDescent="0.2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3"/>
        <v>0</v>
      </c>
      <c r="N56" s="15">
        <f t="shared" si="4"/>
        <v>0</v>
      </c>
      <c r="O56" s="16">
        <f t="shared" si="5"/>
        <v>0</v>
      </c>
    </row>
    <row r="57" spans="1:15" ht="15" customHeight="1" x14ac:dyDescent="0.2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3"/>
        <v>0</v>
      </c>
      <c r="N57" s="15">
        <f t="shared" si="4"/>
        <v>0</v>
      </c>
      <c r="O57" s="16">
        <f t="shared" si="5"/>
        <v>0</v>
      </c>
    </row>
    <row r="58" spans="1:15" ht="15" customHeight="1" x14ac:dyDescent="0.2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3"/>
        <v>0</v>
      </c>
      <c r="N58" s="15">
        <f t="shared" si="4"/>
        <v>0</v>
      </c>
      <c r="O58" s="16">
        <f t="shared" si="5"/>
        <v>0</v>
      </c>
    </row>
    <row r="59" spans="1:15" ht="15" customHeight="1" x14ac:dyDescent="0.2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3"/>
        <v>0</v>
      </c>
      <c r="N59" s="15">
        <f t="shared" si="4"/>
        <v>0</v>
      </c>
      <c r="O59" s="16">
        <f t="shared" si="5"/>
        <v>0</v>
      </c>
    </row>
    <row r="60" spans="1:15" ht="15" customHeight="1" x14ac:dyDescent="0.2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3"/>
        <v>0</v>
      </c>
      <c r="N60" s="15">
        <f t="shared" si="4"/>
        <v>0</v>
      </c>
      <c r="O60" s="16">
        <f t="shared" si="5"/>
        <v>0</v>
      </c>
    </row>
    <row r="61" spans="1:15" ht="15" customHeight="1" x14ac:dyDescent="0.2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3"/>
        <v>0</v>
      </c>
      <c r="N61" s="15">
        <f t="shared" si="4"/>
        <v>0</v>
      </c>
      <c r="O61" s="16">
        <f t="shared" si="5"/>
        <v>0</v>
      </c>
    </row>
    <row r="62" spans="1:15" ht="15" customHeight="1" x14ac:dyDescent="0.2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3"/>
        <v>0</v>
      </c>
      <c r="N62" s="15">
        <f t="shared" si="4"/>
        <v>0</v>
      </c>
      <c r="O62" s="16">
        <f t="shared" si="5"/>
        <v>0</v>
      </c>
    </row>
    <row r="63" spans="1:15" ht="15" customHeight="1" x14ac:dyDescent="0.2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3"/>
        <v>0</v>
      </c>
      <c r="N63" s="15">
        <f t="shared" si="4"/>
        <v>0</v>
      </c>
      <c r="O63" s="16">
        <f t="shared" si="5"/>
        <v>0</v>
      </c>
    </row>
    <row r="64" spans="1:15" ht="15" customHeight="1" x14ac:dyDescent="0.2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3"/>
        <v>0</v>
      </c>
      <c r="N64" s="15">
        <f t="shared" si="4"/>
        <v>0</v>
      </c>
      <c r="O64" s="16">
        <f t="shared" si="5"/>
        <v>0</v>
      </c>
    </row>
    <row r="65" spans="1:15" ht="15" customHeight="1" x14ac:dyDescent="0.2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3"/>
        <v>0</v>
      </c>
      <c r="N65" s="15">
        <f t="shared" si="4"/>
        <v>0</v>
      </c>
      <c r="O65" s="16">
        <f t="shared" si="5"/>
        <v>0</v>
      </c>
    </row>
    <row r="66" spans="1:15" ht="15" customHeight="1" x14ac:dyDescent="0.2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 x14ac:dyDescent="0.2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3"/>
        <v>0</v>
      </c>
      <c r="N67" s="72">
        <f t="shared" si="4"/>
        <v>0</v>
      </c>
      <c r="O67" s="73">
        <f t="shared" si="5"/>
        <v>0</v>
      </c>
    </row>
    <row r="68" spans="1:15" ht="15" customHeight="1" x14ac:dyDescent="0.2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3"/>
        <v>0</v>
      </c>
      <c r="N68" s="72">
        <f t="shared" si="4"/>
        <v>0</v>
      </c>
      <c r="O68" s="73">
        <f t="shared" si="5"/>
        <v>0</v>
      </c>
    </row>
    <row r="69" spans="1:15" ht="15" customHeight="1" thickBot="1" x14ac:dyDescent="0.25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3"/>
        <v>0</v>
      </c>
      <c r="N69" s="131">
        <f t="shared" si="4"/>
        <v>0</v>
      </c>
      <c r="O69" s="132">
        <f t="shared" si="5"/>
        <v>0</v>
      </c>
    </row>
    <row r="70" spans="1:15" ht="15" customHeight="1" thickTop="1" x14ac:dyDescent="0.2">
      <c r="A70" s="74">
        <f>'Members Data'!A62</f>
        <v>0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3"/>
        <v>0</v>
      </c>
      <c r="N70" s="128">
        <f t="shared" si="4"/>
        <v>0</v>
      </c>
      <c r="O70" s="129">
        <f t="shared" si="5"/>
        <v>0</v>
      </c>
    </row>
    <row r="71" spans="1:15" ht="15" customHeight="1" x14ac:dyDescent="0.2">
      <c r="A71" s="75">
        <f>'Members Data'!A63</f>
        <v>0</v>
      </c>
      <c r="B71" s="332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3"/>
        <v>0</v>
      </c>
      <c r="N71" s="72">
        <f t="shared" si="4"/>
        <v>0</v>
      </c>
      <c r="O71" s="73">
        <f t="shared" si="5"/>
        <v>0</v>
      </c>
    </row>
    <row r="72" spans="1:15" ht="15" customHeight="1" x14ac:dyDescent="0.2">
      <c r="A72" s="75">
        <f>'Members Data'!A64</f>
        <v>0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3"/>
        <v>0</v>
      </c>
      <c r="N72" s="72">
        <f t="shared" si="4"/>
        <v>0</v>
      </c>
      <c r="O72" s="73">
        <f t="shared" si="5"/>
        <v>0</v>
      </c>
    </row>
    <row r="73" spans="1:15" ht="15" customHeight="1" x14ac:dyDescent="0.2">
      <c r="A73" s="75">
        <f>'Members Data'!A65</f>
        <v>0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3"/>
        <v>0</v>
      </c>
      <c r="N73" s="72">
        <f t="shared" si="4"/>
        <v>0</v>
      </c>
      <c r="O73" s="73">
        <f t="shared" si="5"/>
        <v>0</v>
      </c>
    </row>
    <row r="74" spans="1:15" ht="15" customHeight="1" x14ac:dyDescent="0.2">
      <c r="A74" s="75">
        <f>'Members Data'!A66</f>
        <v>0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3"/>
        <v>0</v>
      </c>
      <c r="N74" s="72">
        <f t="shared" si="4"/>
        <v>0</v>
      </c>
      <c r="O74" s="73">
        <f t="shared" si="5"/>
        <v>0</v>
      </c>
    </row>
    <row r="75" spans="1:15" ht="15" customHeight="1" x14ac:dyDescent="0.2">
      <c r="A75" s="75">
        <f>'Members Data'!A67</f>
        <v>0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6">COUNTIF(B75:H75,"confirmed")</f>
        <v>0</v>
      </c>
      <c r="N75" s="72">
        <f t="shared" ref="N75:N108" si="7">COUNTIF(B75:H75,"standby")</f>
        <v>0</v>
      </c>
      <c r="O75" s="73">
        <f t="shared" ref="O75:O108" si="8">COUNTIF(B75:H75,"out")</f>
        <v>0</v>
      </c>
    </row>
    <row r="76" spans="1:15" ht="15" customHeight="1" x14ac:dyDescent="0.2">
      <c r="A76" s="75">
        <f>'Members Data'!A68</f>
        <v>0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6"/>
        <v>0</v>
      </c>
      <c r="N76" s="72">
        <f t="shared" si="7"/>
        <v>0</v>
      </c>
      <c r="O76" s="73">
        <f t="shared" si="8"/>
        <v>0</v>
      </c>
    </row>
    <row r="77" spans="1:15" ht="15" customHeight="1" x14ac:dyDescent="0.2">
      <c r="A77" s="75">
        <f>'Members Data'!A69</f>
        <v>0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6"/>
        <v>0</v>
      </c>
      <c r="N77" s="72">
        <f t="shared" si="7"/>
        <v>0</v>
      </c>
      <c r="O77" s="73">
        <f t="shared" si="8"/>
        <v>0</v>
      </c>
    </row>
    <row r="78" spans="1:15" ht="15" customHeight="1" x14ac:dyDescent="0.2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6"/>
        <v>0</v>
      </c>
      <c r="N78" s="72">
        <f t="shared" si="7"/>
        <v>0</v>
      </c>
      <c r="O78" s="73">
        <f t="shared" si="8"/>
        <v>0</v>
      </c>
    </row>
    <row r="79" spans="1:15" ht="15" customHeight="1" x14ac:dyDescent="0.2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6"/>
        <v>0</v>
      </c>
      <c r="N79" s="72">
        <f t="shared" si="7"/>
        <v>0</v>
      </c>
      <c r="O79" s="73">
        <f t="shared" si="8"/>
        <v>0</v>
      </c>
    </row>
    <row r="80" spans="1:15" ht="15" customHeight="1" x14ac:dyDescent="0.2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6"/>
        <v>0</v>
      </c>
      <c r="N80" s="72">
        <f t="shared" si="7"/>
        <v>0</v>
      </c>
      <c r="O80" s="73">
        <f t="shared" si="8"/>
        <v>0</v>
      </c>
    </row>
    <row r="81" spans="1:15" ht="15" customHeight="1" x14ac:dyDescent="0.2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6"/>
        <v>0</v>
      </c>
      <c r="N81" s="72">
        <f t="shared" si="7"/>
        <v>0</v>
      </c>
      <c r="O81" s="73">
        <f t="shared" si="8"/>
        <v>0</v>
      </c>
    </row>
    <row r="82" spans="1:15" ht="15" customHeight="1" x14ac:dyDescent="0.2">
      <c r="A82" s="75">
        <f>'Members Data'!A74</f>
        <v>0</v>
      </c>
      <c r="B82" s="332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6"/>
        <v>0</v>
      </c>
      <c r="N82" s="72">
        <f t="shared" si="7"/>
        <v>0</v>
      </c>
      <c r="O82" s="73">
        <f t="shared" si="8"/>
        <v>0</v>
      </c>
    </row>
    <row r="83" spans="1:15" ht="15" customHeight="1" x14ac:dyDescent="0.2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6"/>
        <v>0</v>
      </c>
      <c r="N83" s="72">
        <f t="shared" si="7"/>
        <v>0</v>
      </c>
      <c r="O83" s="73">
        <f t="shared" si="8"/>
        <v>0</v>
      </c>
    </row>
    <row r="84" spans="1:15" ht="15" customHeight="1" x14ac:dyDescent="0.2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6"/>
        <v>0</v>
      </c>
      <c r="N84" s="72">
        <f t="shared" si="7"/>
        <v>0</v>
      </c>
      <c r="O84" s="73">
        <f t="shared" si="8"/>
        <v>0</v>
      </c>
    </row>
    <row r="85" spans="1:15" ht="15" customHeight="1" x14ac:dyDescent="0.2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6"/>
        <v>0</v>
      </c>
      <c r="N85" s="72">
        <f t="shared" si="7"/>
        <v>0</v>
      </c>
      <c r="O85" s="73">
        <f t="shared" si="8"/>
        <v>0</v>
      </c>
    </row>
    <row r="86" spans="1:15" ht="15" customHeight="1" x14ac:dyDescent="0.2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6"/>
        <v>0</v>
      </c>
      <c r="N86" s="72">
        <f t="shared" si="7"/>
        <v>0</v>
      </c>
      <c r="O86" s="73">
        <f t="shared" si="8"/>
        <v>0</v>
      </c>
    </row>
    <row r="87" spans="1:15" ht="15" customHeight="1" x14ac:dyDescent="0.2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6"/>
        <v>0</v>
      </c>
      <c r="N87" s="72">
        <f t="shared" si="7"/>
        <v>0</v>
      </c>
      <c r="O87" s="73">
        <f t="shared" si="8"/>
        <v>0</v>
      </c>
    </row>
    <row r="88" spans="1:15" ht="15" customHeight="1" x14ac:dyDescent="0.2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6"/>
        <v>0</v>
      </c>
      <c r="N88" s="72">
        <f t="shared" si="7"/>
        <v>0</v>
      </c>
      <c r="O88" s="73">
        <f t="shared" si="8"/>
        <v>0</v>
      </c>
    </row>
    <row r="89" spans="1:15" ht="15" customHeight="1" x14ac:dyDescent="0.2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6"/>
        <v>0</v>
      </c>
      <c r="N89" s="72">
        <f t="shared" si="7"/>
        <v>0</v>
      </c>
      <c r="O89" s="73">
        <f t="shared" si="8"/>
        <v>0</v>
      </c>
    </row>
    <row r="90" spans="1:15" ht="15" customHeight="1" x14ac:dyDescent="0.2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6"/>
        <v>0</v>
      </c>
      <c r="N90" s="72">
        <f t="shared" si="7"/>
        <v>0</v>
      </c>
      <c r="O90" s="73">
        <f t="shared" si="8"/>
        <v>0</v>
      </c>
    </row>
    <row r="91" spans="1:15" ht="15" customHeight="1" x14ac:dyDescent="0.2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6"/>
        <v>0</v>
      </c>
      <c r="N91" s="72">
        <f t="shared" si="7"/>
        <v>0</v>
      </c>
      <c r="O91" s="73">
        <f t="shared" si="8"/>
        <v>0</v>
      </c>
    </row>
    <row r="92" spans="1:15" ht="15" customHeight="1" x14ac:dyDescent="0.2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6"/>
        <v>0</v>
      </c>
      <c r="N92" s="72">
        <f t="shared" si="7"/>
        <v>0</v>
      </c>
      <c r="O92" s="73">
        <f t="shared" si="8"/>
        <v>0</v>
      </c>
    </row>
    <row r="93" spans="1:15" ht="15" customHeight="1" x14ac:dyDescent="0.2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6"/>
        <v>0</v>
      </c>
      <c r="N93" s="72">
        <f t="shared" si="7"/>
        <v>0</v>
      </c>
      <c r="O93" s="73">
        <f t="shared" si="8"/>
        <v>0</v>
      </c>
    </row>
    <row r="94" spans="1:15" ht="15" customHeight="1" x14ac:dyDescent="0.2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6"/>
        <v>0</v>
      </c>
      <c r="N94" s="72">
        <f t="shared" si="7"/>
        <v>0</v>
      </c>
      <c r="O94" s="73">
        <f t="shared" si="8"/>
        <v>0</v>
      </c>
    </row>
    <row r="95" spans="1:15" ht="15" customHeight="1" x14ac:dyDescent="0.2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6"/>
        <v>0</v>
      </c>
      <c r="N95" s="72">
        <f t="shared" si="7"/>
        <v>0</v>
      </c>
      <c r="O95" s="73">
        <f t="shared" si="8"/>
        <v>0</v>
      </c>
    </row>
    <row r="96" spans="1:15" ht="15" customHeight="1" x14ac:dyDescent="0.2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6"/>
        <v>0</v>
      </c>
      <c r="N96" s="72">
        <f t="shared" si="7"/>
        <v>0</v>
      </c>
      <c r="O96" s="73">
        <f t="shared" si="8"/>
        <v>0</v>
      </c>
    </row>
    <row r="97" spans="1:15" ht="15" customHeight="1" x14ac:dyDescent="0.2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6"/>
        <v>0</v>
      </c>
      <c r="N97" s="72">
        <f t="shared" si="7"/>
        <v>0</v>
      </c>
      <c r="O97" s="73">
        <f t="shared" si="8"/>
        <v>0</v>
      </c>
    </row>
    <row r="98" spans="1:15" ht="15" customHeight="1" x14ac:dyDescent="0.2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6"/>
        <v>0</v>
      </c>
      <c r="N98" s="72">
        <f t="shared" si="7"/>
        <v>0</v>
      </c>
      <c r="O98" s="73">
        <f t="shared" si="8"/>
        <v>0</v>
      </c>
    </row>
    <row r="99" spans="1:15" ht="15" customHeight="1" x14ac:dyDescent="0.2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6"/>
        <v>0</v>
      </c>
      <c r="N99" s="72">
        <f t="shared" si="7"/>
        <v>0</v>
      </c>
      <c r="O99" s="73">
        <f t="shared" si="8"/>
        <v>0</v>
      </c>
    </row>
    <row r="100" spans="1:15" ht="15" customHeight="1" x14ac:dyDescent="0.2">
      <c r="A100" s="75">
        <f>'Members Data'!A92</f>
        <v>0</v>
      </c>
      <c r="B100" s="332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6"/>
        <v>0</v>
      </c>
      <c r="N100" s="72">
        <f t="shared" si="7"/>
        <v>0</v>
      </c>
      <c r="O100" s="73">
        <f t="shared" si="8"/>
        <v>0</v>
      </c>
    </row>
    <row r="101" spans="1:15" ht="15" customHeight="1" x14ac:dyDescent="0.2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6"/>
        <v>0</v>
      </c>
      <c r="N101" s="72">
        <f t="shared" si="7"/>
        <v>0</v>
      </c>
      <c r="O101" s="73">
        <f t="shared" si="8"/>
        <v>0</v>
      </c>
    </row>
    <row r="102" spans="1:15" ht="15" customHeight="1" x14ac:dyDescent="0.2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6"/>
        <v>0</v>
      </c>
      <c r="N102" s="72">
        <f t="shared" si="7"/>
        <v>0</v>
      </c>
      <c r="O102" s="73">
        <f t="shared" si="8"/>
        <v>0</v>
      </c>
    </row>
    <row r="103" spans="1:15" ht="15" customHeight="1" x14ac:dyDescent="0.2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6"/>
        <v>0</v>
      </c>
      <c r="N103" s="72">
        <f t="shared" si="7"/>
        <v>0</v>
      </c>
      <c r="O103" s="73">
        <f t="shared" si="8"/>
        <v>0</v>
      </c>
    </row>
    <row r="104" spans="1:15" ht="15" customHeight="1" x14ac:dyDescent="0.2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6"/>
        <v>0</v>
      </c>
      <c r="N104" s="72">
        <f t="shared" si="7"/>
        <v>0</v>
      </c>
      <c r="O104" s="73">
        <f t="shared" si="8"/>
        <v>0</v>
      </c>
    </row>
    <row r="105" spans="1:15" ht="15" customHeight="1" x14ac:dyDescent="0.2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6"/>
        <v>0</v>
      </c>
      <c r="N105" s="72">
        <f t="shared" si="7"/>
        <v>0</v>
      </c>
      <c r="O105" s="73">
        <f t="shared" si="8"/>
        <v>0</v>
      </c>
    </row>
    <row r="106" spans="1:15" ht="15" customHeight="1" x14ac:dyDescent="0.2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6"/>
        <v>0</v>
      </c>
      <c r="N106" s="72">
        <f t="shared" si="7"/>
        <v>0</v>
      </c>
      <c r="O106" s="73">
        <f t="shared" si="8"/>
        <v>0</v>
      </c>
    </row>
    <row r="107" spans="1:15" ht="15" customHeight="1" x14ac:dyDescent="0.2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6"/>
        <v>0</v>
      </c>
      <c r="N107" s="72">
        <f t="shared" si="7"/>
        <v>0</v>
      </c>
      <c r="O107" s="73">
        <f t="shared" si="8"/>
        <v>0</v>
      </c>
    </row>
    <row r="108" spans="1:15" ht="15" customHeight="1" thickBot="1" x14ac:dyDescent="0.25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6"/>
        <v>0</v>
      </c>
      <c r="N108" s="77">
        <f t="shared" si="7"/>
        <v>0</v>
      </c>
      <c r="O108" s="78">
        <f t="shared" si="8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" priority="1" stopIfTrue="1">
      <formula>IF(O10&gt;0,TRUE)</formula>
    </cfRule>
    <cfRule type="expression" dxfId="1" priority="2" stopIfTrue="1">
      <formula>IF(SUM(M10:N10)&gt;1,TRUE)</formula>
    </cfRule>
    <cfRule type="expression" dxfId="0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Q136"/>
  <sheetViews>
    <sheetView zoomScale="101" zoomScaleNormal="101" workbookViewId="0">
      <selection activeCell="B26" sqref="B26:C26"/>
    </sheetView>
  </sheetViews>
  <sheetFormatPr defaultRowHeight="12.75" x14ac:dyDescent="0.2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 x14ac:dyDescent="0.2">
      <c r="A25" s="82"/>
      <c r="B25" s="83" t="s">
        <v>61</v>
      </c>
      <c r="C25" s="522" t="s">
        <v>196</v>
      </c>
      <c r="D25" s="523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 x14ac:dyDescent="0.2">
      <c r="A26" s="86"/>
      <c r="B26" s="524" t="s">
        <v>62</v>
      </c>
      <c r="C26" s="524"/>
      <c r="D26" s="524" t="s">
        <v>63</v>
      </c>
      <c r="E26" s="524"/>
      <c r="F26" s="524" t="s">
        <v>64</v>
      </c>
      <c r="G26" s="524"/>
      <c r="H26" s="524" t="s">
        <v>65</v>
      </c>
      <c r="I26" s="524"/>
      <c r="J26" s="524" t="s">
        <v>66</v>
      </c>
      <c r="K26" s="524"/>
      <c r="L26" s="88"/>
      <c r="M26" s="521" t="s">
        <v>6</v>
      </c>
      <c r="N26" s="521"/>
    </row>
    <row r="27" spans="1:14" x14ac:dyDescent="0.2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 x14ac:dyDescent="0.2">
      <c r="A28" s="86" t="str">
        <f>'Members Data'!A2</f>
        <v>Aishani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 x14ac:dyDescent="0.25">
      <c r="A29" s="86" t="str">
        <f>'Members Data'!A3</f>
        <v>Altezza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 x14ac:dyDescent="0.25">
      <c r="A30" s="86" t="str">
        <f>'Members Data'!A4</f>
        <v>Boeyah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 x14ac:dyDescent="0.25">
      <c r="A31" s="86" t="str">
        <f>'Members Data'!A5</f>
        <v>Bofe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 x14ac:dyDescent="0.25">
      <c r="A32" s="86" t="str">
        <f>'Members Data'!A6</f>
        <v>Brownale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 x14ac:dyDescent="0.25">
      <c r="A33" s="86" t="str">
        <f>'Members Data'!A7</f>
        <v>Càrétàkér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 x14ac:dyDescent="0.25">
      <c r="A34" s="86" t="str">
        <f>'Members Data'!A8</f>
        <v>Celechon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 x14ac:dyDescent="0.25">
      <c r="A35" s="86" t="str">
        <f>'Members Data'!A9</f>
        <v>Dumface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 x14ac:dyDescent="0.25">
      <c r="A36" s="86" t="str">
        <f>'Members Data'!A10</f>
        <v>Eárendil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 x14ac:dyDescent="0.25">
      <c r="A37" s="86" t="str">
        <f>'Members Data'!A11</f>
        <v>Halfhorns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 x14ac:dyDescent="0.25">
      <c r="A38" s="86" t="str">
        <f>'Members Data'!A12</f>
        <v>Harkar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 x14ac:dyDescent="0.25">
      <c r="A39" s="86" t="str">
        <f>'Members Data'!A13</f>
        <v>Hlianna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 x14ac:dyDescent="0.25">
      <c r="A40" s="86" t="str">
        <f>'Members Data'!A14</f>
        <v>Holocené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 x14ac:dyDescent="0.25">
      <c r="A41" s="86" t="str">
        <f>'Members Data'!A15</f>
        <v>Horiox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 x14ac:dyDescent="0.25">
      <c r="A42" s="86" t="str">
        <f>'Members Data'!A16</f>
        <v>Hyperïon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 x14ac:dyDescent="0.25">
      <c r="A43" s="86" t="str">
        <f>'Members Data'!A17</f>
        <v>Izzabella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 x14ac:dyDescent="0.25">
      <c r="A44" s="86" t="str">
        <f>'Members Data'!A18</f>
        <v>Kinkiey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 x14ac:dyDescent="0.25">
      <c r="A45" s="86" t="str">
        <f>'Members Data'!A19</f>
        <v>Moldylock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 x14ac:dyDescent="0.25">
      <c r="A46" s="86" t="str">
        <f>'Members Data'!A20</f>
        <v>Muckyfloor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 x14ac:dyDescent="0.25">
      <c r="A47" s="86" t="str">
        <f>'Members Data'!A21</f>
        <v>Overqt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 x14ac:dyDescent="0.25">
      <c r="A48" s="86" t="str">
        <f>'Members Data'!A22</f>
        <v>Páula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 x14ac:dyDescent="0.25">
      <c r="A49" s="86" t="str">
        <f>'Members Data'!A23</f>
        <v>Píncushion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 x14ac:dyDescent="0.25">
      <c r="A50" s="86" t="str">
        <f>'Members Data'!A24</f>
        <v>Rougeblood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 x14ac:dyDescent="0.25">
      <c r="A51" s="86" t="str">
        <f>'Members Data'!A25</f>
        <v>Shinkai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 x14ac:dyDescent="0.25">
      <c r="A52" s="86" t="str">
        <f>'Members Data'!A26</f>
        <v>Snowies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 x14ac:dyDescent="0.25">
      <c r="A53" s="86" t="str">
        <f>'Members Data'!A27</f>
        <v>Thiana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 x14ac:dyDescent="0.25">
      <c r="A54" s="86" t="str">
        <f>'Members Data'!A28</f>
        <v>Wainesha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 x14ac:dyDescent="0.25">
      <c r="A55" s="86" t="str">
        <f>'Members Data'!A29</f>
        <v>Warjocky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 x14ac:dyDescent="0.25">
      <c r="A56" s="86" t="str">
        <f>'Members Data'!A30</f>
        <v>Xytree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 x14ac:dyDescent="0.25">
      <c r="A57" s="86" t="str">
        <f>'Members Data'!A31</f>
        <v>Zibe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 x14ac:dyDescent="0.25">
      <c r="A58" s="86">
        <f>'Members Data'!A32</f>
        <v>0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 x14ac:dyDescent="0.25">
      <c r="A59" s="86">
        <f>'Members Data'!A33</f>
        <v>0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 x14ac:dyDescent="0.25">
      <c r="A60" s="86">
        <f>'Members Data'!A34</f>
        <v>0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 x14ac:dyDescent="0.25">
      <c r="A61" s="86">
        <f>'Members Data'!A35</f>
        <v>0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 x14ac:dyDescent="0.25">
      <c r="A62" s="86">
        <f>'Members Data'!A36</f>
        <v>0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 x14ac:dyDescent="0.25">
      <c r="A63" s="86">
        <f>'Members Data'!A37</f>
        <v>0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 x14ac:dyDescent="0.25">
      <c r="A64" s="86">
        <f>'Members Data'!A38</f>
        <v>0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 x14ac:dyDescent="0.25">
      <c r="A65" s="86">
        <f>'Members Data'!A39</f>
        <v>0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 x14ac:dyDescent="0.25">
      <c r="A66" s="86">
        <f>'Members Data'!A40</f>
        <v>0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 x14ac:dyDescent="0.25">
      <c r="A67" s="86">
        <f>'Members Data'!A41</f>
        <v>0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 x14ac:dyDescent="0.25">
      <c r="A68" s="86">
        <f>'Members Data'!A42</f>
        <v>0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 x14ac:dyDescent="0.25">
      <c r="A69" s="86">
        <f>'Members Data'!A43</f>
        <v>0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 x14ac:dyDescent="0.25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 x14ac:dyDescent="0.25">
      <c r="A71" s="86">
        <f>'Members Data'!A45</f>
        <v>0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 x14ac:dyDescent="0.25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 x14ac:dyDescent="0.25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 x14ac:dyDescent="0.25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 x14ac:dyDescent="0.25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 x14ac:dyDescent="0.25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 x14ac:dyDescent="0.25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 x14ac:dyDescent="0.25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 x14ac:dyDescent="0.25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 x14ac:dyDescent="0.25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 x14ac:dyDescent="0.25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 x14ac:dyDescent="0.25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 x14ac:dyDescent="0.25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 x14ac:dyDescent="0.25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 x14ac:dyDescent="0.25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 x14ac:dyDescent="0.25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 x14ac:dyDescent="0.25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 x14ac:dyDescent="0.2">
      <c r="G88" s="95"/>
      <c r="H88" s="95"/>
      <c r="I88" s="95"/>
      <c r="J88" s="95"/>
      <c r="K88" s="95"/>
    </row>
    <row r="89" spans="1:14" x14ac:dyDescent="0.2">
      <c r="G89" s="95"/>
      <c r="H89" s="95"/>
      <c r="I89" s="95"/>
      <c r="J89" s="95"/>
      <c r="K89" s="95"/>
    </row>
    <row r="90" spans="1:14" x14ac:dyDescent="0.2">
      <c r="G90" s="95"/>
      <c r="H90" s="95"/>
      <c r="I90" s="95"/>
      <c r="J90" s="95"/>
      <c r="K90" s="95"/>
    </row>
    <row r="91" spans="1:14" x14ac:dyDescent="0.2">
      <c r="G91" s="95"/>
      <c r="H91" s="95"/>
      <c r="I91" s="95"/>
      <c r="J91" s="95"/>
      <c r="K91" s="95"/>
    </row>
    <row r="92" spans="1:14" x14ac:dyDescent="0.2">
      <c r="G92" s="95"/>
      <c r="H92" s="95"/>
      <c r="I92" s="95"/>
      <c r="J92" s="95"/>
      <c r="K92" s="95"/>
    </row>
    <row r="93" spans="1:14" x14ac:dyDescent="0.2">
      <c r="G93" s="95"/>
      <c r="H93" s="95"/>
      <c r="I93" s="95"/>
      <c r="J93" s="95"/>
      <c r="K93" s="95"/>
    </row>
    <row r="94" spans="1:14" x14ac:dyDescent="0.2">
      <c r="G94" s="95"/>
      <c r="H94" s="95"/>
      <c r="I94" s="95"/>
      <c r="J94" s="95"/>
      <c r="K94" s="95"/>
    </row>
    <row r="95" spans="1:14" x14ac:dyDescent="0.2">
      <c r="D95" s="95"/>
      <c r="F95" s="95"/>
      <c r="G95" s="95"/>
      <c r="H95" s="95"/>
      <c r="I95" s="95"/>
      <c r="J95" s="95"/>
      <c r="K95" s="95"/>
    </row>
    <row r="96" spans="1:14" x14ac:dyDescent="0.2">
      <c r="D96" s="95"/>
      <c r="F96" s="95"/>
      <c r="G96" s="95"/>
      <c r="H96" s="95"/>
      <c r="I96" s="95"/>
      <c r="J96" s="95"/>
      <c r="K96" s="95"/>
    </row>
    <row r="97" spans="4:11" x14ac:dyDescent="0.2">
      <c r="D97" s="95"/>
      <c r="F97" s="95"/>
      <c r="G97" s="95"/>
      <c r="H97" s="95"/>
      <c r="I97" s="95"/>
      <c r="J97" s="95"/>
      <c r="K97" s="95"/>
    </row>
    <row r="98" spans="4:11" x14ac:dyDescent="0.2">
      <c r="D98" s="95"/>
      <c r="E98" s="96"/>
      <c r="F98" s="95"/>
      <c r="G98" s="95"/>
      <c r="H98" s="95"/>
      <c r="I98" s="95"/>
      <c r="J98" s="95"/>
      <c r="K98" s="95"/>
    </row>
    <row r="99" spans="4:11" x14ac:dyDescent="0.2">
      <c r="D99" s="95"/>
      <c r="E99" s="96"/>
      <c r="H99" s="95"/>
      <c r="I99" s="95"/>
      <c r="J99" s="95"/>
      <c r="K99" s="95"/>
    </row>
    <row r="100" spans="4:11" x14ac:dyDescent="0.2">
      <c r="D100" s="95"/>
      <c r="E100" s="96"/>
      <c r="H100" s="95"/>
      <c r="I100" s="95"/>
      <c r="J100" s="95"/>
      <c r="K100" s="95"/>
    </row>
    <row r="101" spans="4:11" x14ac:dyDescent="0.2">
      <c r="D101" s="95"/>
      <c r="E101" s="96"/>
      <c r="H101" s="95"/>
      <c r="I101" s="95"/>
      <c r="J101" s="95"/>
      <c r="K101" s="95"/>
    </row>
    <row r="102" spans="4:11" x14ac:dyDescent="0.2">
      <c r="D102" s="95"/>
      <c r="E102" s="96"/>
      <c r="H102" s="95"/>
      <c r="I102" s="95"/>
      <c r="J102" s="95"/>
      <c r="K102" s="95"/>
    </row>
    <row r="103" spans="4:11" x14ac:dyDescent="0.2">
      <c r="D103" s="95"/>
      <c r="E103" s="96"/>
      <c r="H103" s="95"/>
      <c r="I103" s="95"/>
      <c r="J103" s="95"/>
      <c r="K103" s="95"/>
    </row>
    <row r="104" spans="4:11" x14ac:dyDescent="0.2">
      <c r="D104" s="95"/>
      <c r="E104" s="96"/>
      <c r="H104" s="95"/>
      <c r="I104" s="95"/>
      <c r="J104" s="95"/>
      <c r="K104" s="95"/>
    </row>
    <row r="105" spans="4:11" x14ac:dyDescent="0.2">
      <c r="D105" s="95"/>
      <c r="H105" s="95"/>
      <c r="I105" s="95"/>
      <c r="J105" s="95"/>
      <c r="K105" s="95"/>
    </row>
    <row r="106" spans="4:11" x14ac:dyDescent="0.2">
      <c r="D106" s="95"/>
      <c r="H106" s="95"/>
      <c r="I106" s="95"/>
      <c r="J106" s="95"/>
      <c r="K106" s="95"/>
    </row>
    <row r="107" spans="4:11" x14ac:dyDescent="0.2">
      <c r="D107" s="95"/>
      <c r="H107" s="95"/>
      <c r="I107" s="95"/>
      <c r="J107" s="95"/>
      <c r="K107" s="95"/>
    </row>
    <row r="108" spans="4:11" x14ac:dyDescent="0.2">
      <c r="H108" s="95"/>
      <c r="I108" s="95"/>
      <c r="J108" s="95"/>
      <c r="K108" s="95"/>
    </row>
    <row r="109" spans="4:11" x14ac:dyDescent="0.2">
      <c r="H109" s="95"/>
      <c r="I109" s="95"/>
      <c r="J109" s="95"/>
      <c r="K109" s="95"/>
    </row>
    <row r="110" spans="4:11" x14ac:dyDescent="0.2">
      <c r="H110" s="95"/>
      <c r="I110" s="95"/>
      <c r="J110" s="95"/>
      <c r="K110" s="95"/>
    </row>
    <row r="111" spans="4:11" x14ac:dyDescent="0.2">
      <c r="H111" s="95"/>
      <c r="I111" s="95"/>
      <c r="J111" s="95"/>
      <c r="K111" s="95"/>
    </row>
    <row r="112" spans="4:11" x14ac:dyDescent="0.2">
      <c r="D112" s="95"/>
      <c r="E112" s="96"/>
      <c r="H112" s="95"/>
      <c r="I112" s="95"/>
      <c r="J112" s="95"/>
      <c r="K112" s="95"/>
    </row>
    <row r="113" spans="4:11" x14ac:dyDescent="0.2">
      <c r="D113" s="95"/>
      <c r="E113" s="96"/>
      <c r="H113" s="95"/>
      <c r="I113" s="95"/>
      <c r="J113" s="95"/>
      <c r="K113" s="95"/>
    </row>
    <row r="114" spans="4:11" x14ac:dyDescent="0.2">
      <c r="D114" s="95"/>
      <c r="E114" s="96"/>
      <c r="H114" s="95"/>
      <c r="I114" s="95"/>
      <c r="J114" s="95"/>
      <c r="K114" s="95"/>
    </row>
    <row r="115" spans="4:11" x14ac:dyDescent="0.2">
      <c r="D115" s="95"/>
      <c r="E115" s="96"/>
      <c r="H115" s="95"/>
      <c r="I115" s="95"/>
      <c r="J115" s="95"/>
      <c r="K115" s="95"/>
    </row>
    <row r="116" spans="4:11" x14ac:dyDescent="0.2">
      <c r="D116" s="95"/>
      <c r="H116" s="95"/>
      <c r="I116" s="95"/>
      <c r="J116" s="95"/>
      <c r="K116" s="95"/>
    </row>
    <row r="117" spans="4:11" x14ac:dyDescent="0.2">
      <c r="D117" s="95"/>
      <c r="H117" s="95"/>
      <c r="I117" s="95"/>
      <c r="J117" s="95"/>
      <c r="K117" s="95"/>
    </row>
    <row r="118" spans="4:11" x14ac:dyDescent="0.2">
      <c r="D118" s="95"/>
      <c r="H118" s="95"/>
      <c r="I118" s="95"/>
      <c r="J118" s="95"/>
      <c r="K118" s="95"/>
    </row>
    <row r="119" spans="4:11" x14ac:dyDescent="0.2">
      <c r="D119" s="95"/>
      <c r="H119" s="95"/>
      <c r="I119" s="95"/>
      <c r="J119" s="95"/>
      <c r="K119" s="95"/>
    </row>
    <row r="120" spans="4:11" x14ac:dyDescent="0.2">
      <c r="H120" s="95"/>
      <c r="I120" s="95"/>
      <c r="J120" s="95"/>
      <c r="K120" s="95"/>
    </row>
    <row r="121" spans="4:11" x14ac:dyDescent="0.2">
      <c r="H121" s="95"/>
      <c r="I121" s="95"/>
      <c r="J121" s="95"/>
      <c r="K121" s="95"/>
    </row>
    <row r="122" spans="4:11" x14ac:dyDescent="0.2">
      <c r="H122" s="95"/>
      <c r="I122" s="95"/>
      <c r="J122" s="95"/>
      <c r="K122" s="95"/>
    </row>
    <row r="123" spans="4:11" x14ac:dyDescent="0.2">
      <c r="H123" s="95"/>
      <c r="I123" s="95"/>
      <c r="J123" s="95"/>
      <c r="K123" s="95"/>
    </row>
    <row r="124" spans="4:11" x14ac:dyDescent="0.2">
      <c r="H124" s="95"/>
      <c r="I124" s="95"/>
      <c r="J124" s="95"/>
      <c r="K124" s="95"/>
    </row>
    <row r="125" spans="4:11" x14ac:dyDescent="0.2">
      <c r="H125" s="95"/>
      <c r="I125" s="95"/>
      <c r="J125" s="95"/>
      <c r="K125" s="95"/>
    </row>
    <row r="126" spans="4:11" x14ac:dyDescent="0.2">
      <c r="H126" s="95"/>
      <c r="I126" s="95"/>
      <c r="J126" s="95"/>
      <c r="K126" s="95"/>
    </row>
    <row r="127" spans="4:11" x14ac:dyDescent="0.2">
      <c r="H127" s="95"/>
      <c r="I127" s="95"/>
      <c r="J127" s="95"/>
      <c r="K127" s="95"/>
    </row>
    <row r="128" spans="4:11" x14ac:dyDescent="0.2">
      <c r="H128" s="95"/>
      <c r="I128" s="95"/>
      <c r="J128" s="95"/>
      <c r="K128" s="95"/>
    </row>
    <row r="129" spans="8:11" x14ac:dyDescent="0.2">
      <c r="H129" s="95"/>
      <c r="I129" s="95"/>
      <c r="J129" s="95"/>
      <c r="K129" s="95"/>
    </row>
    <row r="130" spans="8:11" x14ac:dyDescent="0.2">
      <c r="H130" s="95"/>
      <c r="I130" s="95"/>
      <c r="J130" s="95"/>
      <c r="K130" s="95"/>
    </row>
    <row r="131" spans="8:11" x14ac:dyDescent="0.2">
      <c r="H131" s="95"/>
      <c r="I131" s="95"/>
      <c r="J131" s="95"/>
      <c r="K131" s="95"/>
    </row>
    <row r="132" spans="8:11" x14ac:dyDescent="0.2">
      <c r="H132" s="95"/>
      <c r="I132" s="95"/>
      <c r="J132" s="95"/>
      <c r="K132" s="95"/>
    </row>
    <row r="133" spans="8:11" x14ac:dyDescent="0.2">
      <c r="H133" s="95"/>
      <c r="I133" s="95"/>
      <c r="J133" s="95"/>
      <c r="K133" s="95"/>
    </row>
    <row r="134" spans="8:11" x14ac:dyDescent="0.2">
      <c r="H134" s="95"/>
      <c r="I134" s="95"/>
      <c r="J134" s="95"/>
      <c r="K134" s="95"/>
    </row>
    <row r="135" spans="8:11" x14ac:dyDescent="0.2">
      <c r="H135" s="95"/>
      <c r="I135" s="95"/>
      <c r="J135" s="95"/>
      <c r="K135" s="95"/>
    </row>
    <row r="136" spans="8:11" x14ac:dyDescent="0.2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1"/>
  <sheetViews>
    <sheetView workbookViewId="0">
      <selection activeCell="E10" sqref="E10"/>
    </sheetView>
  </sheetViews>
  <sheetFormatPr defaultRowHeight="12.75" x14ac:dyDescent="0.2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 x14ac:dyDescent="0.2">
      <c r="B1" s="88" t="s">
        <v>67</v>
      </c>
      <c r="D1" s="524" t="s">
        <v>62</v>
      </c>
      <c r="E1" s="524"/>
      <c r="F1" s="524"/>
      <c r="G1" s="524"/>
      <c r="H1" s="524"/>
      <c r="I1" s="524"/>
      <c r="J1" s="524"/>
      <c r="K1" s="524"/>
      <c r="L1" s="524" t="s">
        <v>63</v>
      </c>
      <c r="M1" s="524"/>
      <c r="N1" s="524"/>
      <c r="O1" s="524"/>
      <c r="P1" s="524"/>
      <c r="Q1" s="524"/>
      <c r="R1" s="524"/>
      <c r="S1" s="524"/>
      <c r="T1" s="524" t="s">
        <v>64</v>
      </c>
      <c r="U1" s="524"/>
      <c r="V1" s="524"/>
      <c r="W1" s="524"/>
      <c r="X1" s="524"/>
      <c r="Y1" s="524"/>
      <c r="Z1" s="524"/>
      <c r="AA1" s="524"/>
      <c r="AB1" s="524" t="s">
        <v>65</v>
      </c>
      <c r="AC1" s="524"/>
      <c r="AD1" s="524"/>
      <c r="AE1" s="524"/>
      <c r="AF1" s="524"/>
      <c r="AG1" s="524"/>
      <c r="AH1" s="524"/>
      <c r="AI1" s="524"/>
      <c r="AJ1" s="524" t="s">
        <v>66</v>
      </c>
      <c r="AK1" s="524"/>
      <c r="AL1" s="524"/>
      <c r="AM1" s="524"/>
      <c r="AN1" s="524"/>
      <c r="AO1" s="524"/>
      <c r="AP1" s="524"/>
      <c r="AQ1" s="524"/>
    </row>
    <row r="2" spans="1:43" x14ac:dyDescent="0.2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 x14ac:dyDescent="0.2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 x14ac:dyDescent="0.2">
      <c r="A4" s="104" t="s">
        <v>14</v>
      </c>
      <c r="B4" s="105">
        <f>B9+B13+B30+B50+B25</f>
        <v>0</v>
      </c>
      <c r="D4" s="104">
        <f t="shared" ref="D4:AQ4" si="0">D9+D13+D30+D50</f>
        <v>0</v>
      </c>
      <c r="E4" s="106">
        <f t="shared" si="0"/>
        <v>0</v>
      </c>
      <c r="F4" s="107">
        <f t="shared" si="0"/>
        <v>0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0</v>
      </c>
      <c r="K4" s="108">
        <f t="shared" si="0"/>
        <v>0</v>
      </c>
      <c r="L4" s="106">
        <f t="shared" si="0"/>
        <v>0</v>
      </c>
      <c r="M4" s="106">
        <f t="shared" si="0"/>
        <v>0</v>
      </c>
      <c r="N4" s="107">
        <f t="shared" si="0"/>
        <v>0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0</v>
      </c>
      <c r="S4" s="108">
        <f t="shared" si="0"/>
        <v>0</v>
      </c>
      <c r="T4" s="106">
        <f t="shared" si="0"/>
        <v>0</v>
      </c>
      <c r="U4" s="106">
        <f t="shared" si="0"/>
        <v>0</v>
      </c>
      <c r="V4" s="107">
        <f t="shared" si="0"/>
        <v>0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0</v>
      </c>
      <c r="AA4" s="108">
        <f t="shared" si="0"/>
        <v>0</v>
      </c>
      <c r="AB4" s="106">
        <f t="shared" si="0"/>
        <v>0</v>
      </c>
      <c r="AC4" s="106">
        <f t="shared" si="0"/>
        <v>0</v>
      </c>
      <c r="AD4" s="107">
        <f t="shared" si="0"/>
        <v>0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0</v>
      </c>
      <c r="AI4" s="108">
        <f t="shared" si="0"/>
        <v>0</v>
      </c>
      <c r="AJ4" s="106">
        <f t="shared" si="0"/>
        <v>0</v>
      </c>
      <c r="AK4" s="106">
        <f t="shared" si="0"/>
        <v>0</v>
      </c>
      <c r="AL4" s="107">
        <f t="shared" si="0"/>
        <v>0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0</v>
      </c>
    </row>
    <row r="5" spans="1:43" x14ac:dyDescent="0.2">
      <c r="A5" s="109" t="s">
        <v>13</v>
      </c>
      <c r="B5" s="110">
        <f>B16+B32+B36+B44+B27</f>
        <v>0</v>
      </c>
      <c r="D5" s="109">
        <f t="shared" ref="D5:AQ5" si="1">D16+D32+D36+D44</f>
        <v>0</v>
      </c>
      <c r="E5" s="111">
        <f t="shared" si="1"/>
        <v>0</v>
      </c>
      <c r="F5" s="112">
        <f t="shared" si="1"/>
        <v>0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0</v>
      </c>
      <c r="K5" s="113">
        <f t="shared" si="1"/>
        <v>0</v>
      </c>
      <c r="L5" s="111">
        <f t="shared" si="1"/>
        <v>0</v>
      </c>
      <c r="M5" s="111">
        <f t="shared" si="1"/>
        <v>0</v>
      </c>
      <c r="N5" s="112">
        <f t="shared" si="1"/>
        <v>0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0</v>
      </c>
      <c r="S5" s="113">
        <f t="shared" si="1"/>
        <v>0</v>
      </c>
      <c r="T5" s="111">
        <f t="shared" si="1"/>
        <v>0</v>
      </c>
      <c r="U5" s="111">
        <f t="shared" si="1"/>
        <v>0</v>
      </c>
      <c r="V5" s="112">
        <f t="shared" si="1"/>
        <v>0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0</v>
      </c>
      <c r="AA5" s="113">
        <f t="shared" si="1"/>
        <v>0</v>
      </c>
      <c r="AB5" s="111">
        <f t="shared" si="1"/>
        <v>0</v>
      </c>
      <c r="AC5" s="111">
        <f t="shared" si="1"/>
        <v>0</v>
      </c>
      <c r="AD5" s="112">
        <f t="shared" si="1"/>
        <v>0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0</v>
      </c>
      <c r="AI5" s="113">
        <f t="shared" si="1"/>
        <v>0</v>
      </c>
      <c r="AJ5" s="111">
        <f t="shared" si="1"/>
        <v>0</v>
      </c>
      <c r="AK5" s="111">
        <f t="shared" si="1"/>
        <v>0</v>
      </c>
      <c r="AL5" s="112">
        <f t="shared" si="1"/>
        <v>0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0</v>
      </c>
    </row>
    <row r="6" spans="1:43" x14ac:dyDescent="0.2">
      <c r="A6" s="114" t="s">
        <v>4</v>
      </c>
      <c r="B6" s="115">
        <f>B10+B14+B15+B19+B22+B31+B35+B39+B42+B43+B47+B51+B26</f>
        <v>0</v>
      </c>
      <c r="D6" s="114">
        <f t="shared" ref="D6:AQ6" si="2">D10+D14+D15+D19+D22+D31+D35+D39+D42+D43+D47+D66</f>
        <v>0</v>
      </c>
      <c r="E6" s="116">
        <f t="shared" si="2"/>
        <v>0</v>
      </c>
      <c r="F6" s="117">
        <f t="shared" si="2"/>
        <v>0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0</v>
      </c>
      <c r="K6" s="118">
        <f t="shared" si="2"/>
        <v>0</v>
      </c>
      <c r="L6" s="116">
        <f t="shared" si="2"/>
        <v>0</v>
      </c>
      <c r="M6" s="116">
        <f t="shared" si="2"/>
        <v>0</v>
      </c>
      <c r="N6" s="117">
        <f t="shared" si="2"/>
        <v>0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0</v>
      </c>
      <c r="S6" s="118">
        <f t="shared" si="2"/>
        <v>0</v>
      </c>
      <c r="T6" s="116">
        <f t="shared" si="2"/>
        <v>0</v>
      </c>
      <c r="U6" s="116">
        <f t="shared" si="2"/>
        <v>0</v>
      </c>
      <c r="V6" s="117">
        <f t="shared" si="2"/>
        <v>0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0</v>
      </c>
      <c r="AA6" s="118">
        <f t="shared" si="2"/>
        <v>0</v>
      </c>
      <c r="AB6" s="116">
        <f t="shared" si="2"/>
        <v>0</v>
      </c>
      <c r="AC6" s="116">
        <f t="shared" si="2"/>
        <v>0</v>
      </c>
      <c r="AD6" s="117">
        <f t="shared" si="2"/>
        <v>0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0</v>
      </c>
      <c r="AI6" s="118">
        <f t="shared" si="2"/>
        <v>0</v>
      </c>
      <c r="AJ6" s="116">
        <f t="shared" si="2"/>
        <v>0</v>
      </c>
      <c r="AK6" s="116">
        <f t="shared" si="2"/>
        <v>0</v>
      </c>
      <c r="AL6" s="117">
        <f t="shared" si="2"/>
        <v>0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0</v>
      </c>
    </row>
    <row r="7" spans="1:43" x14ac:dyDescent="0.2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 x14ac:dyDescent="0.2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 x14ac:dyDescent="0.3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 x14ac:dyDescent="0.3">
      <c r="A10" s="122" t="s">
        <v>77</v>
      </c>
      <c r="B10" s="115">
        <f>K10+S10+AA10+AI10+AQ10</f>
        <v>0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0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0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0</v>
      </c>
      <c r="K10" s="108">
        <f>SUM(D10:J10)</f>
        <v>0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0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0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0</v>
      </c>
      <c r="S10" s="108">
        <f>SUM(L10:R10)</f>
        <v>0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0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0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0</v>
      </c>
      <c r="AA10" s="108">
        <f>SUM(T10:Z10)</f>
        <v>0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0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0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0</v>
      </c>
      <c r="AI10" s="108">
        <f>SUM(AB10:AH10)</f>
        <v>0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0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0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0</v>
      </c>
    </row>
    <row r="11" spans="1:43" ht="13.5" thickBot="1" x14ac:dyDescent="0.25"/>
    <row r="12" spans="1:43" x14ac:dyDescent="0.2">
      <c r="A12" s="104" t="s">
        <v>16</v>
      </c>
      <c r="B12" s="105"/>
    </row>
    <row r="13" spans="1:43" ht="15.75" thickBot="1" x14ac:dyDescent="0.3">
      <c r="A13" s="109" t="s">
        <v>14</v>
      </c>
      <c r="B13" s="110">
        <f>K13+S13+AA13+AI13+AQ13</f>
        <v>0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0</v>
      </c>
      <c r="K13" s="108">
        <f>SUM(D13:J13)</f>
        <v>0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0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0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0</v>
      </c>
      <c r="S13" s="108">
        <f>SUM(L13:R13)</f>
        <v>0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0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0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0</v>
      </c>
      <c r="AA13" s="108">
        <f>SUM(T13:Z13)</f>
        <v>0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0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0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0</v>
      </c>
      <c r="AI13" s="108">
        <f>SUM(AB13:AH13)</f>
        <v>0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0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0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0</v>
      </c>
    </row>
    <row r="14" spans="1:43" ht="15.75" thickBot="1" x14ac:dyDescent="0.3">
      <c r="A14" s="109" t="s">
        <v>76</v>
      </c>
      <c r="B14" s="110">
        <f>K14+S14+AA14+AI14+AQ14</f>
        <v>0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0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0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0</v>
      </c>
      <c r="K14" s="108">
        <f>SUM(D14:J14)</f>
        <v>0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0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0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0</v>
      </c>
      <c r="S14" s="108">
        <f>SUM(L14:R14)</f>
        <v>0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0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0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0</v>
      </c>
      <c r="AA14" s="108">
        <f>SUM(T14:Z14)</f>
        <v>0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0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0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0</v>
      </c>
      <c r="AI14" s="108">
        <f>SUM(AB14:AH14)</f>
        <v>0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0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0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0</v>
      </c>
    </row>
    <row r="15" spans="1:43" ht="15.75" thickBot="1" x14ac:dyDescent="0.3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 x14ac:dyDescent="0.3">
      <c r="A16" s="114" t="s">
        <v>13</v>
      </c>
      <c r="B16" s="115">
        <f>K16+S16+AA16+AI16+AQ16</f>
        <v>0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0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0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0</v>
      </c>
      <c r="K16" s="108">
        <f>SUM(D16:J16)</f>
        <v>0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0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0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0</v>
      </c>
      <c r="S16" s="108">
        <f>SUM(L16:R16)</f>
        <v>0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0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0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0</v>
      </c>
      <c r="AA16" s="108">
        <f>SUM(T16:Z16)</f>
        <v>0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0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0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0</v>
      </c>
      <c r="AI16" s="108">
        <f>SUM(AB16:AH16)</f>
        <v>0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0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0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0</v>
      </c>
    </row>
    <row r="17" spans="1:43" ht="13.5" thickBot="1" x14ac:dyDescent="0.25"/>
    <row r="18" spans="1:43" ht="13.5" thickBot="1" x14ac:dyDescent="0.25">
      <c r="A18" s="104" t="s">
        <v>17</v>
      </c>
      <c r="B18" s="105"/>
    </row>
    <row r="19" spans="1:43" ht="15.75" thickBot="1" x14ac:dyDescent="0.3">
      <c r="A19" s="122" t="s">
        <v>76</v>
      </c>
      <c r="B19" s="115">
        <f>K19+S19+AA19+AI19+AQ19</f>
        <v>0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0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0</v>
      </c>
      <c r="K19" s="108">
        <f>SUM(D19:J19)</f>
        <v>0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0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0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0</v>
      </c>
      <c r="S19" s="108">
        <f>SUM(L19:R19)</f>
        <v>0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0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0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0</v>
      </c>
      <c r="AA19" s="108">
        <f>SUM(T19:Z19)</f>
        <v>0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0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0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0</v>
      </c>
      <c r="AI19" s="108">
        <f>SUM(AB19:AH19)</f>
        <v>0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0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0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0</v>
      </c>
    </row>
    <row r="20" spans="1:43" ht="13.5" thickBot="1" x14ac:dyDescent="0.25"/>
    <row r="21" spans="1:43" ht="13.5" thickBot="1" x14ac:dyDescent="0.25">
      <c r="A21" s="104" t="s">
        <v>18</v>
      </c>
      <c r="B21" s="105"/>
    </row>
    <row r="22" spans="1:43" ht="15.75" thickBot="1" x14ac:dyDescent="0.3">
      <c r="A22" s="122" t="s">
        <v>76</v>
      </c>
      <c r="B22" s="115">
        <f>K22+S22+AA22+AI22+AQ22</f>
        <v>0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0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0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0</v>
      </c>
      <c r="K22" s="108">
        <f>SUM(D22:J22)</f>
        <v>0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0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0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0</v>
      </c>
      <c r="S22" s="108">
        <f>SUM(L22:R22)</f>
        <v>0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0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0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0</v>
      </c>
      <c r="AA22" s="108">
        <f>SUM(T22:Z22)</f>
        <v>0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0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0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0</v>
      </c>
      <c r="AI22" s="108">
        <f>SUM(AB22:AH22)</f>
        <v>0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0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0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0</v>
      </c>
    </row>
    <row r="23" spans="1:43" ht="13.5" thickBot="1" x14ac:dyDescent="0.25"/>
    <row r="24" spans="1:43" ht="13.5" thickBot="1" x14ac:dyDescent="0.25">
      <c r="A24" s="355" t="s">
        <v>182</v>
      </c>
      <c r="B24" s="105"/>
    </row>
    <row r="25" spans="1:43" ht="15.75" thickBot="1" x14ac:dyDescent="0.3">
      <c r="A25" s="109" t="s">
        <v>14</v>
      </c>
      <c r="B25" s="110">
        <f>K25+S25+AA25+AI25+AQ25</f>
        <v>0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0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0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0</v>
      </c>
      <c r="AA25" s="108">
        <f>SUM(T25:Z25)</f>
        <v>0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0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0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0</v>
      </c>
      <c r="AI25" s="108">
        <f>SUM(AB25:AH25)</f>
        <v>0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0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0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0</v>
      </c>
    </row>
    <row r="26" spans="1:43" ht="15.75" thickBot="1" x14ac:dyDescent="0.3">
      <c r="A26" s="123" t="s">
        <v>77</v>
      </c>
      <c r="B26" s="110">
        <f>K26+S26+AA26+AI26+AQ26</f>
        <v>0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0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0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0</v>
      </c>
      <c r="K26" s="108">
        <f>SUM(D26:J26)</f>
        <v>0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0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0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0</v>
      </c>
      <c r="S26" s="108">
        <f>SUM(L26:R26)</f>
        <v>0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0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0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0</v>
      </c>
      <c r="AA26" s="108">
        <f>SUM(T26:Z26)</f>
        <v>0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0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0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0</v>
      </c>
      <c r="AI26" s="108">
        <f>SUM(AB26:AH26)</f>
        <v>0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0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0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0</v>
      </c>
    </row>
    <row r="27" spans="1:43" ht="15.75" thickBot="1" x14ac:dyDescent="0.3">
      <c r="A27" s="114" t="s">
        <v>13</v>
      </c>
      <c r="B27" s="115">
        <f>K27+S27+AA27+AI27+AQ27</f>
        <v>0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0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0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0</v>
      </c>
      <c r="K27" s="108">
        <f>SUM(D27:J27)</f>
        <v>0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0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0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0</v>
      </c>
      <c r="S27" s="108">
        <f>SUM(L27:R27)</f>
        <v>0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0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0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0</v>
      </c>
      <c r="AA27" s="108">
        <f>SUM(T27:Z27)</f>
        <v>0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0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0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0</v>
      </c>
      <c r="AI27" s="108">
        <f>SUM(AB27:AH27)</f>
        <v>0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0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0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0</v>
      </c>
    </row>
    <row r="28" spans="1:43" ht="13.5" thickBot="1" x14ac:dyDescent="0.25"/>
    <row r="29" spans="1:43" ht="13.5" thickBot="1" x14ac:dyDescent="0.25">
      <c r="A29" s="104" t="s">
        <v>19</v>
      </c>
      <c r="B29" s="105"/>
    </row>
    <row r="30" spans="1:43" ht="15.75" thickBot="1" x14ac:dyDescent="0.3">
      <c r="A30" s="109" t="s">
        <v>14</v>
      </c>
      <c r="B30" s="110">
        <f>K30+S30+AA30+AI30+AQ30</f>
        <v>0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0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0</v>
      </c>
      <c r="K30" s="108">
        <f>SUM(D30:J30)</f>
        <v>0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0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0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0</v>
      </c>
      <c r="S30" s="108">
        <f>SUM(L30:R30)</f>
        <v>0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0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0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0</v>
      </c>
      <c r="AA30" s="108">
        <f>SUM(T30:Z30)</f>
        <v>0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0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0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0</v>
      </c>
      <c r="AI30" s="108">
        <f>SUM(AB30:AH30)</f>
        <v>0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0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0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0</v>
      </c>
    </row>
    <row r="31" spans="1:43" ht="15.75" thickBot="1" x14ac:dyDescent="0.3">
      <c r="A31" s="123" t="s">
        <v>77</v>
      </c>
      <c r="B31" s="110">
        <f>K31+S31+AA31+AI31+AQ31</f>
        <v>0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0</v>
      </c>
      <c r="K31" s="108">
        <f>SUM(D31:J31)</f>
        <v>0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0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0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0</v>
      </c>
      <c r="S31" s="108">
        <f>SUM(L31:R31)</f>
        <v>0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0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0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0</v>
      </c>
      <c r="AA31" s="108">
        <f>SUM(T31:Z31)</f>
        <v>0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0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0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0</v>
      </c>
      <c r="AI31" s="108">
        <f>SUM(AB31:AH31)</f>
        <v>0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0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0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0</v>
      </c>
    </row>
    <row r="32" spans="1:43" ht="15.75" thickBot="1" x14ac:dyDescent="0.3">
      <c r="A32" s="114" t="s">
        <v>13</v>
      </c>
      <c r="B32" s="115">
        <f>K32+S32+AA32+AI32+AQ32</f>
        <v>0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0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0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0</v>
      </c>
      <c r="K32" s="108">
        <f>SUM(D32:J32)</f>
        <v>0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0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0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0</v>
      </c>
      <c r="S32" s="108">
        <f>SUM(L32:R32)</f>
        <v>0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0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0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0</v>
      </c>
      <c r="AA32" s="108">
        <f>SUM(T32:Z32)</f>
        <v>0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0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0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0</v>
      </c>
      <c r="AI32" s="108">
        <f>SUM(AB32:AH32)</f>
        <v>0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0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0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0</v>
      </c>
    </row>
    <row r="33" spans="1:43" ht="13.5" thickBot="1" x14ac:dyDescent="0.25"/>
    <row r="34" spans="1:43" x14ac:dyDescent="0.2">
      <c r="A34" s="104" t="s">
        <v>20</v>
      </c>
      <c r="B34" s="105"/>
    </row>
    <row r="35" spans="1:43" ht="15.75" thickBot="1" x14ac:dyDescent="0.3">
      <c r="A35" s="123" t="s">
        <v>76</v>
      </c>
      <c r="B35" s="110">
        <f>K35+S35+AA35+AI35+AQ35</f>
        <v>0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0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0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0</v>
      </c>
      <c r="K35" s="108">
        <f>SUM(D35:J35)</f>
        <v>0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0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0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0</v>
      </c>
      <c r="S35" s="108">
        <f>SUM(L35:R35)</f>
        <v>0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0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0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0</v>
      </c>
      <c r="AA35" s="108">
        <f>SUM(T35:Z35)</f>
        <v>0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0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0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0</v>
      </c>
      <c r="AI35" s="108">
        <f>SUM(AB35:AH35)</f>
        <v>0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0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0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0</v>
      </c>
    </row>
    <row r="36" spans="1:43" ht="15.75" thickBot="1" x14ac:dyDescent="0.3">
      <c r="A36" s="114" t="s">
        <v>13</v>
      </c>
      <c r="B36" s="115">
        <f>K36+S36+AA36+AI36+AQ36</f>
        <v>0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0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0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0</v>
      </c>
      <c r="K36" s="108">
        <f>SUM(D36:J36)</f>
        <v>0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0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0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0</v>
      </c>
      <c r="S36" s="108">
        <f>SUM(L36:R36)</f>
        <v>0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0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0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0</v>
      </c>
      <c r="AA36" s="108">
        <f>SUM(T36:Z36)</f>
        <v>0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0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0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0</v>
      </c>
      <c r="AI36" s="108">
        <f>SUM(AB36:AH36)</f>
        <v>0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0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0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0</v>
      </c>
    </row>
    <row r="37" spans="1:43" ht="13.5" thickBot="1" x14ac:dyDescent="0.25"/>
    <row r="38" spans="1:43" ht="13.5" thickBot="1" x14ac:dyDescent="0.25">
      <c r="A38" s="104" t="s">
        <v>21</v>
      </c>
      <c r="B38" s="105"/>
    </row>
    <row r="39" spans="1:43" ht="15.75" thickBot="1" x14ac:dyDescent="0.3">
      <c r="A39" s="122" t="s">
        <v>77</v>
      </c>
      <c r="B39" s="115">
        <f>K39+S39+AA39+AI39+AQ39</f>
        <v>0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0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0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0</v>
      </c>
      <c r="K39" s="108">
        <f>SUM(D39:J39)</f>
        <v>0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0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0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0</v>
      </c>
      <c r="S39" s="108">
        <f>SUM(L39:R39)</f>
        <v>0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0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0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0</v>
      </c>
      <c r="AA39" s="108">
        <f>SUM(T39:Z39)</f>
        <v>0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0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0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0</v>
      </c>
      <c r="AI39" s="108">
        <f>SUM(AB39:AH39)</f>
        <v>0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0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0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0</v>
      </c>
    </row>
    <row r="40" spans="1:43" ht="13.5" thickBot="1" x14ac:dyDescent="0.25"/>
    <row r="41" spans="1:43" ht="13.5" thickBot="1" x14ac:dyDescent="0.25">
      <c r="A41" s="104" t="s">
        <v>22</v>
      </c>
      <c r="B41" s="105"/>
    </row>
    <row r="42" spans="1:43" ht="15.75" thickBot="1" x14ac:dyDescent="0.3">
      <c r="A42" s="109" t="s">
        <v>76</v>
      </c>
      <c r="B42" s="110">
        <f>K42+S42+AA42+AI42+AQ42</f>
        <v>0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0</v>
      </c>
      <c r="K42" s="108">
        <f>SUM(D42:J42)</f>
        <v>0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0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0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0</v>
      </c>
      <c r="S42" s="108">
        <f>SUM(L42:R42)</f>
        <v>0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0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0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0</v>
      </c>
      <c r="AA42" s="108">
        <f>SUM(T42:Z42)</f>
        <v>0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0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0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0</v>
      </c>
      <c r="AI42" s="108">
        <f>SUM(AB42:AH42)</f>
        <v>0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0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0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0</v>
      </c>
    </row>
    <row r="43" spans="1:43" ht="15.75" thickBot="1" x14ac:dyDescent="0.3">
      <c r="A43" s="109" t="s">
        <v>77</v>
      </c>
      <c r="B43" s="110">
        <f>K43+S43+AA43+AI43+AQ43</f>
        <v>0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0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0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0</v>
      </c>
      <c r="K43" s="108">
        <f>SUM(D43:J43)</f>
        <v>0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0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0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0</v>
      </c>
      <c r="S43" s="108">
        <f>SUM(L43:R43)</f>
        <v>0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0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0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0</v>
      </c>
      <c r="AA43" s="108">
        <f>SUM(T43:Z43)</f>
        <v>0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0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0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0</v>
      </c>
      <c r="AI43" s="108">
        <f>SUM(AB43:AH43)</f>
        <v>0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0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0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0</v>
      </c>
    </row>
    <row r="44" spans="1:43" ht="15.75" thickBot="1" x14ac:dyDescent="0.3">
      <c r="A44" s="114" t="s">
        <v>13</v>
      </c>
      <c r="B44" s="115">
        <f>K44+S44+AA44+AI44+AQ44</f>
        <v>0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0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0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0</v>
      </c>
      <c r="K44" s="108">
        <f>SUM(D44:J44)</f>
        <v>0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0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0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0</v>
      </c>
      <c r="S44" s="108">
        <f>SUM(L44:R44)</f>
        <v>0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0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0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0</v>
      </c>
      <c r="AA44" s="108">
        <f>SUM(T44:Z44)</f>
        <v>0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0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0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0</v>
      </c>
      <c r="AI44" s="108">
        <f>SUM(AB44:AH44)</f>
        <v>0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0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0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0</v>
      </c>
    </row>
    <row r="45" spans="1:43" ht="13.5" thickBot="1" x14ac:dyDescent="0.25"/>
    <row r="46" spans="1:43" ht="13.5" thickBot="1" x14ac:dyDescent="0.25">
      <c r="A46" s="104" t="s">
        <v>30</v>
      </c>
      <c r="B46" s="105"/>
    </row>
    <row r="47" spans="1:43" ht="15.75" thickBot="1" x14ac:dyDescent="0.3">
      <c r="A47" s="122" t="s">
        <v>76</v>
      </c>
      <c r="B47" s="115">
        <f>K47+S47+AA47+AI47+AQ47</f>
        <v>0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0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0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0</v>
      </c>
      <c r="K47" s="108">
        <f>SUM(D47:J47)</f>
        <v>0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0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0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0</v>
      </c>
      <c r="S47" s="108">
        <f>SUM(L47:R47)</f>
        <v>0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0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0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0</v>
      </c>
      <c r="AA47" s="108">
        <f>SUM(T47:Z47)</f>
        <v>0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0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0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0</v>
      </c>
      <c r="AI47" s="108">
        <f>SUM(AB47:AH47)</f>
        <v>0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0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0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0</v>
      </c>
    </row>
    <row r="48" spans="1:43" ht="13.5" thickBot="1" x14ac:dyDescent="0.25"/>
    <row r="49" spans="1:43" ht="13.5" thickBot="1" x14ac:dyDescent="0.25">
      <c r="A49" s="104" t="s">
        <v>24</v>
      </c>
      <c r="B49" s="105"/>
    </row>
    <row r="50" spans="1:43" ht="15.75" thickBot="1" x14ac:dyDescent="0.3">
      <c r="A50" s="109" t="s">
        <v>14</v>
      </c>
      <c r="B50" s="110">
        <f>K50+S50+AA50+AI50+AQ50</f>
        <v>0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0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0</v>
      </c>
      <c r="K50" s="108">
        <f>SUM(D50:J50)</f>
        <v>0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0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0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0</v>
      </c>
      <c r="S50" s="108">
        <f>SUM(L50:R50)</f>
        <v>0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0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0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0</v>
      </c>
      <c r="AA50" s="108">
        <f>SUM(T50:Z50)</f>
        <v>0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0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0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0</v>
      </c>
      <c r="AI50" s="108">
        <f>SUM(AB50:AH50)</f>
        <v>0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0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0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0</v>
      </c>
    </row>
    <row r="51" spans="1:43" ht="15.75" thickBot="1" x14ac:dyDescent="0.3">
      <c r="A51" s="122" t="s">
        <v>77</v>
      </c>
      <c r="B51" s="115">
        <f>K51+S51+AA51+AI51+AQ51</f>
        <v>0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0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0</v>
      </c>
      <c r="K51" s="108">
        <f>SUM(D51:J51)</f>
        <v>0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0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0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0</v>
      </c>
      <c r="S51" s="108">
        <f>SUM(L51:R51)</f>
        <v>0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0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0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0</v>
      </c>
      <c r="AA51" s="108">
        <f>SUM(T51:Z51)</f>
        <v>0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0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0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0</v>
      </c>
      <c r="AI51" s="108">
        <f>SUM(AB51:AH51)</f>
        <v>0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0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0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0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>
      <selection activeCell="F9" sqref="F9"/>
    </sheetView>
  </sheetViews>
  <sheetFormatPr defaultRowHeight="12.75" x14ac:dyDescent="0.2"/>
  <cols>
    <col min="1" max="1" width="12.85546875" style="262" bestFit="1" customWidth="1"/>
    <col min="2" max="2" width="9.140625" style="264"/>
    <col min="5" max="5" width="12.5703125" style="265" bestFit="1" customWidth="1"/>
    <col min="6" max="6" width="17.28515625" style="264" bestFit="1" customWidth="1"/>
    <col min="7" max="7" width="9.140625" style="242"/>
    <col min="8" max="8" width="9.140625" style="243"/>
  </cols>
  <sheetData>
    <row r="1" spans="1:15" ht="14.25" thickTop="1" thickBot="1" x14ac:dyDescent="0.25">
      <c r="A1" s="525" t="s">
        <v>137</v>
      </c>
      <c r="B1" s="526"/>
      <c r="E1" s="527" t="s">
        <v>138</v>
      </c>
      <c r="F1" s="528"/>
      <c r="G1" s="528"/>
      <c r="H1" s="529"/>
      <c r="K1" s="499"/>
      <c r="L1" s="499"/>
      <c r="M1" s="499"/>
      <c r="N1" s="499"/>
      <c r="O1" s="499"/>
    </row>
    <row r="2" spans="1:15" ht="13.5" thickTop="1" x14ac:dyDescent="0.2">
      <c r="A2" s="262" t="s">
        <v>26</v>
      </c>
      <c r="B2" s="264" t="s">
        <v>201</v>
      </c>
      <c r="E2" s="490" t="s">
        <v>26</v>
      </c>
      <c r="F2" s="490" t="s">
        <v>34</v>
      </c>
      <c r="G2" s="253" t="s">
        <v>53</v>
      </c>
      <c r="H2" s="490" t="s">
        <v>52</v>
      </c>
      <c r="K2" s="499"/>
      <c r="L2" s="499"/>
      <c r="M2" s="499"/>
      <c r="N2" s="499"/>
      <c r="O2" s="499"/>
    </row>
    <row r="3" spans="1:15" x14ac:dyDescent="0.2">
      <c r="A3" s="262">
        <v>0</v>
      </c>
      <c r="B3" s="264">
        <v>0</v>
      </c>
      <c r="E3" s="262">
        <v>0</v>
      </c>
      <c r="F3" s="494"/>
      <c r="G3" s="490"/>
      <c r="H3" s="490"/>
      <c r="K3" s="499"/>
      <c r="L3" s="499"/>
      <c r="M3" s="499"/>
      <c r="N3" s="499"/>
      <c r="O3" s="499"/>
    </row>
    <row r="4" spans="1:15" s="499" customFormat="1" x14ac:dyDescent="0.2">
      <c r="A4" s="262" t="s">
        <v>230</v>
      </c>
      <c r="B4" s="264">
        <v>8517</v>
      </c>
      <c r="E4" s="262" t="s">
        <v>230</v>
      </c>
      <c r="F4" s="500"/>
      <c r="G4" s="500"/>
      <c r="H4" s="500"/>
    </row>
    <row r="5" spans="1:15" x14ac:dyDescent="0.2">
      <c r="A5" s="262" t="s">
        <v>231</v>
      </c>
      <c r="B5" s="264">
        <v>8583</v>
      </c>
      <c r="E5" s="262" t="s">
        <v>231</v>
      </c>
      <c r="F5" s="494"/>
      <c r="G5" s="490"/>
      <c r="H5" s="490"/>
      <c r="K5" s="499"/>
      <c r="L5" s="499"/>
      <c r="M5" s="499"/>
      <c r="N5" s="499"/>
      <c r="O5" s="499"/>
    </row>
    <row r="6" spans="1:15" x14ac:dyDescent="0.2">
      <c r="A6" s="262" t="s">
        <v>215</v>
      </c>
      <c r="B6" s="264">
        <v>8509</v>
      </c>
      <c r="E6" s="262" t="s">
        <v>215</v>
      </c>
      <c r="F6" s="500"/>
      <c r="G6" s="490"/>
      <c r="H6" s="490"/>
      <c r="K6" s="499"/>
      <c r="L6" s="499"/>
      <c r="M6" s="499"/>
      <c r="N6" s="499"/>
      <c r="O6" s="499"/>
    </row>
    <row r="7" spans="1:15" x14ac:dyDescent="0.2">
      <c r="A7" s="262" t="s">
        <v>232</v>
      </c>
      <c r="B7" s="264">
        <v>8606</v>
      </c>
      <c r="E7" s="262" t="s">
        <v>232</v>
      </c>
      <c r="F7" s="500"/>
      <c r="G7" s="490"/>
      <c r="H7" s="490"/>
      <c r="K7" s="499"/>
      <c r="L7" s="499"/>
      <c r="M7" s="499"/>
      <c r="N7" s="499"/>
      <c r="O7" s="499"/>
    </row>
    <row r="8" spans="1:15" x14ac:dyDescent="0.2">
      <c r="A8" s="262" t="s">
        <v>217</v>
      </c>
      <c r="B8" s="264">
        <v>8502</v>
      </c>
      <c r="E8" s="262" t="s">
        <v>217</v>
      </c>
      <c r="F8" s="500"/>
      <c r="G8" s="490"/>
      <c r="H8" s="490"/>
      <c r="K8" s="499"/>
      <c r="L8" s="499"/>
      <c r="M8" s="499"/>
      <c r="N8" s="499"/>
      <c r="O8" s="499"/>
    </row>
    <row r="9" spans="1:15" x14ac:dyDescent="0.2">
      <c r="A9" s="262" t="s">
        <v>233</v>
      </c>
      <c r="B9" s="264">
        <v>8012</v>
      </c>
      <c r="E9" s="262" t="s">
        <v>233</v>
      </c>
      <c r="F9" s="500"/>
      <c r="G9" s="490"/>
      <c r="H9" s="490"/>
      <c r="K9" s="499"/>
      <c r="L9" s="499"/>
      <c r="M9" s="499"/>
      <c r="N9" s="499"/>
      <c r="O9" s="499"/>
    </row>
    <row r="10" spans="1:15" x14ac:dyDescent="0.2">
      <c r="A10" s="262" t="s">
        <v>225</v>
      </c>
      <c r="B10" s="264">
        <v>8527</v>
      </c>
      <c r="E10" s="262" t="s">
        <v>225</v>
      </c>
      <c r="F10" s="500"/>
      <c r="G10" s="490"/>
      <c r="H10" s="490"/>
      <c r="K10" s="499"/>
      <c r="L10" s="499"/>
      <c r="M10" s="499"/>
      <c r="N10" s="499"/>
      <c r="O10" s="499"/>
    </row>
    <row r="11" spans="1:15" x14ac:dyDescent="0.2">
      <c r="A11" s="262" t="s">
        <v>227</v>
      </c>
      <c r="B11" s="264">
        <v>8279</v>
      </c>
      <c r="E11" s="262" t="s">
        <v>227</v>
      </c>
      <c r="F11" s="500"/>
      <c r="G11" s="490"/>
      <c r="H11" s="490"/>
      <c r="K11" s="499"/>
      <c r="L11" s="499"/>
      <c r="M11" s="499"/>
      <c r="N11" s="499"/>
      <c r="O11" s="499"/>
    </row>
    <row r="12" spans="1:15" x14ac:dyDescent="0.2">
      <c r="A12" s="262" t="s">
        <v>234</v>
      </c>
      <c r="B12" s="264">
        <v>8640</v>
      </c>
      <c r="E12" s="262" t="s">
        <v>234</v>
      </c>
      <c r="F12" s="500"/>
      <c r="G12" s="490"/>
      <c r="H12" s="490"/>
      <c r="K12" s="499"/>
      <c r="L12" s="499"/>
      <c r="M12" s="499"/>
      <c r="N12" s="499"/>
      <c r="O12" s="499"/>
    </row>
    <row r="13" spans="1:15" x14ac:dyDescent="0.2">
      <c r="A13" s="262" t="s">
        <v>228</v>
      </c>
      <c r="B13" s="264">
        <v>8244</v>
      </c>
      <c r="E13" s="262" t="s">
        <v>228</v>
      </c>
      <c r="F13" s="500"/>
      <c r="G13" s="490"/>
      <c r="H13" s="490"/>
      <c r="K13" s="499"/>
      <c r="L13" s="499"/>
      <c r="M13" s="499"/>
      <c r="N13" s="499"/>
      <c r="O13" s="499"/>
    </row>
    <row r="14" spans="1:15" x14ac:dyDescent="0.2">
      <c r="A14" s="262" t="s">
        <v>213</v>
      </c>
      <c r="B14" s="264">
        <v>8643</v>
      </c>
      <c r="E14" s="262" t="s">
        <v>213</v>
      </c>
      <c r="F14" s="500"/>
      <c r="G14" s="490"/>
      <c r="H14" s="490"/>
      <c r="K14" s="499"/>
      <c r="L14" s="499"/>
      <c r="M14" s="499"/>
      <c r="N14" s="499"/>
      <c r="O14" s="499"/>
    </row>
    <row r="15" spans="1:15" x14ac:dyDescent="0.2">
      <c r="A15" s="262" t="s">
        <v>235</v>
      </c>
      <c r="B15" s="264">
        <v>8084</v>
      </c>
      <c r="E15" s="262" t="s">
        <v>235</v>
      </c>
      <c r="F15" s="500"/>
      <c r="G15" s="490"/>
      <c r="H15" s="490"/>
      <c r="K15" s="499"/>
      <c r="L15" s="499"/>
      <c r="M15" s="499"/>
      <c r="N15" s="499"/>
      <c r="O15" s="499"/>
    </row>
    <row r="16" spans="1:15" x14ac:dyDescent="0.2">
      <c r="A16" s="262" t="s">
        <v>236</v>
      </c>
      <c r="B16" s="264">
        <v>8455</v>
      </c>
      <c r="E16" s="262" t="s">
        <v>236</v>
      </c>
      <c r="F16" s="500"/>
      <c r="G16" s="490"/>
      <c r="H16" s="490"/>
      <c r="K16" s="499"/>
      <c r="L16" s="499"/>
      <c r="M16" s="499"/>
      <c r="N16" s="499"/>
      <c r="O16" s="499"/>
    </row>
    <row r="17" spans="1:15" x14ac:dyDescent="0.2">
      <c r="A17" s="262" t="s">
        <v>237</v>
      </c>
      <c r="B17" s="264">
        <v>8123</v>
      </c>
      <c r="E17" s="262" t="s">
        <v>237</v>
      </c>
      <c r="F17" s="500"/>
      <c r="G17" s="490"/>
      <c r="H17" s="490"/>
      <c r="K17" s="499"/>
      <c r="L17" s="499"/>
      <c r="M17" s="499"/>
      <c r="N17" s="499"/>
      <c r="O17" s="499"/>
    </row>
    <row r="18" spans="1:15" x14ac:dyDescent="0.2">
      <c r="A18" s="262" t="s">
        <v>222</v>
      </c>
      <c r="B18" s="264">
        <v>8108</v>
      </c>
      <c r="E18" s="262" t="s">
        <v>222</v>
      </c>
      <c r="F18" s="500"/>
      <c r="G18" s="490"/>
      <c r="H18" s="490"/>
      <c r="K18" s="499"/>
      <c r="L18" s="499"/>
      <c r="M18" s="499"/>
      <c r="N18" s="499"/>
      <c r="O18" s="499"/>
    </row>
    <row r="19" spans="1:15" x14ac:dyDescent="0.2">
      <c r="A19" s="262" t="s">
        <v>238</v>
      </c>
      <c r="B19" s="264">
        <v>8513</v>
      </c>
      <c r="E19" s="262" t="s">
        <v>238</v>
      </c>
      <c r="F19" s="500"/>
      <c r="G19" s="490"/>
      <c r="H19" s="490"/>
      <c r="K19" s="499"/>
      <c r="L19" s="499"/>
      <c r="M19" s="499"/>
      <c r="N19" s="499"/>
      <c r="O19" s="499"/>
    </row>
    <row r="20" spans="1:15" x14ac:dyDescent="0.2">
      <c r="A20" s="262" t="s">
        <v>239</v>
      </c>
      <c r="B20" s="264">
        <v>8337</v>
      </c>
      <c r="E20" s="262" t="s">
        <v>239</v>
      </c>
      <c r="F20" s="500"/>
      <c r="G20" s="490"/>
      <c r="H20" s="490"/>
      <c r="K20" s="499"/>
      <c r="L20" s="499"/>
      <c r="M20" s="499"/>
      <c r="N20" s="499"/>
      <c r="O20" s="499"/>
    </row>
    <row r="21" spans="1:15" x14ac:dyDescent="0.2">
      <c r="A21" s="262" t="s">
        <v>229</v>
      </c>
      <c r="B21" s="264">
        <v>8403</v>
      </c>
      <c r="E21" s="262" t="s">
        <v>229</v>
      </c>
      <c r="F21" s="500"/>
      <c r="G21" s="490"/>
      <c r="H21" s="490"/>
      <c r="K21" s="499"/>
      <c r="L21" s="499"/>
      <c r="M21" s="499"/>
      <c r="N21" s="499"/>
      <c r="O21" s="499"/>
    </row>
    <row r="22" spans="1:15" x14ac:dyDescent="0.2">
      <c r="A22" s="262" t="s">
        <v>134</v>
      </c>
      <c r="B22" s="264">
        <v>8340</v>
      </c>
      <c r="E22" s="262" t="s">
        <v>134</v>
      </c>
      <c r="F22" s="500"/>
      <c r="G22" s="490"/>
      <c r="H22" s="490"/>
      <c r="K22" s="499"/>
      <c r="L22" s="499"/>
      <c r="M22" s="499"/>
      <c r="N22" s="499"/>
      <c r="O22" s="499"/>
    </row>
    <row r="23" spans="1:15" x14ac:dyDescent="0.2">
      <c r="A23" s="262" t="s">
        <v>226</v>
      </c>
      <c r="B23" s="264">
        <v>8383</v>
      </c>
      <c r="E23" s="262" t="s">
        <v>226</v>
      </c>
      <c r="F23" s="500"/>
      <c r="G23" s="490"/>
      <c r="H23" s="490"/>
      <c r="K23" s="499"/>
      <c r="L23" s="499"/>
      <c r="M23" s="499"/>
      <c r="N23" s="499"/>
      <c r="O23" s="499"/>
    </row>
    <row r="24" spans="1:15" x14ac:dyDescent="0.2">
      <c r="A24" s="262" t="s">
        <v>214</v>
      </c>
      <c r="B24" s="264">
        <v>8660</v>
      </c>
      <c r="E24" s="262" t="s">
        <v>214</v>
      </c>
      <c r="F24" s="500"/>
      <c r="G24" s="490"/>
      <c r="H24" s="490"/>
      <c r="K24" s="499"/>
      <c r="L24" s="499"/>
      <c r="M24" s="499"/>
      <c r="N24" s="499"/>
      <c r="O24" s="499"/>
    </row>
    <row r="25" spans="1:15" x14ac:dyDescent="0.2">
      <c r="A25" s="262" t="s">
        <v>240</v>
      </c>
      <c r="B25" s="264">
        <v>8604</v>
      </c>
      <c r="E25" s="262" t="s">
        <v>240</v>
      </c>
      <c r="F25" s="500"/>
      <c r="G25" s="500"/>
      <c r="H25" s="490"/>
      <c r="K25" s="499"/>
      <c r="L25" s="499"/>
      <c r="M25" s="499"/>
      <c r="N25" s="499"/>
      <c r="O25" s="499"/>
    </row>
    <row r="26" spans="1:15" x14ac:dyDescent="0.2">
      <c r="A26" s="262" t="s">
        <v>241</v>
      </c>
      <c r="B26" s="264">
        <v>8082</v>
      </c>
      <c r="E26" s="262" t="s">
        <v>241</v>
      </c>
      <c r="F26" s="500"/>
      <c r="G26" s="490"/>
      <c r="H26" s="490"/>
      <c r="K26" s="499"/>
      <c r="L26" s="499"/>
      <c r="M26" s="499"/>
      <c r="N26" s="499"/>
      <c r="O26" s="499"/>
    </row>
    <row r="27" spans="1:15" x14ac:dyDescent="0.2">
      <c r="A27" s="262" t="s">
        <v>198</v>
      </c>
      <c r="B27" s="264">
        <v>8563</v>
      </c>
      <c r="E27" s="262" t="s">
        <v>198</v>
      </c>
      <c r="F27" s="500"/>
      <c r="G27" s="490"/>
      <c r="H27" s="490"/>
      <c r="K27" s="499"/>
      <c r="L27" s="499"/>
      <c r="M27" s="499"/>
      <c r="N27" s="499"/>
      <c r="O27" s="499"/>
    </row>
    <row r="28" spans="1:15" x14ac:dyDescent="0.2">
      <c r="A28" s="262" t="s">
        <v>218</v>
      </c>
      <c r="B28" s="264">
        <v>8537</v>
      </c>
      <c r="E28" s="262" t="s">
        <v>218</v>
      </c>
      <c r="F28" s="500"/>
      <c r="G28" s="490"/>
      <c r="H28" s="490"/>
      <c r="K28" s="499"/>
      <c r="L28" s="499"/>
      <c r="M28" s="499"/>
      <c r="N28" s="499"/>
      <c r="O28" s="499"/>
    </row>
    <row r="29" spans="1:15" x14ac:dyDescent="0.2">
      <c r="A29" s="262" t="s">
        <v>242</v>
      </c>
      <c r="B29" s="264">
        <v>7009</v>
      </c>
      <c r="E29" s="262" t="s">
        <v>242</v>
      </c>
      <c r="F29" s="500"/>
      <c r="G29" s="490"/>
      <c r="H29" s="490"/>
      <c r="K29" s="499"/>
      <c r="L29" s="499"/>
      <c r="M29" s="499"/>
      <c r="N29" s="499"/>
      <c r="O29" s="499"/>
    </row>
    <row r="30" spans="1:15" x14ac:dyDescent="0.2">
      <c r="A30" s="262" t="s">
        <v>243</v>
      </c>
      <c r="B30" s="264">
        <v>8407</v>
      </c>
      <c r="E30" s="262" t="s">
        <v>243</v>
      </c>
      <c r="F30" s="500"/>
      <c r="G30" s="490"/>
      <c r="H30" s="490"/>
      <c r="K30" s="499"/>
      <c r="L30" s="499"/>
      <c r="M30" s="499"/>
      <c r="N30" s="499"/>
      <c r="O30" s="499"/>
    </row>
    <row r="31" spans="1:15" x14ac:dyDescent="0.2">
      <c r="A31" s="262" t="s">
        <v>244</v>
      </c>
      <c r="B31" s="264">
        <v>8462</v>
      </c>
      <c r="E31" s="262" t="s">
        <v>244</v>
      </c>
      <c r="F31" s="500"/>
      <c r="G31" s="490"/>
      <c r="H31" s="490"/>
      <c r="K31" s="499"/>
      <c r="L31" s="499"/>
      <c r="M31" s="499"/>
      <c r="N31" s="499"/>
      <c r="O31" s="499"/>
    </row>
    <row r="32" spans="1:15" x14ac:dyDescent="0.2">
      <c r="A32" s="262" t="s">
        <v>219</v>
      </c>
      <c r="B32" s="264">
        <v>8640</v>
      </c>
      <c r="E32" s="262" t="s">
        <v>219</v>
      </c>
      <c r="F32" s="500"/>
      <c r="G32" s="490"/>
      <c r="H32" s="490"/>
      <c r="K32" s="499"/>
      <c r="L32" s="499"/>
      <c r="M32" s="499"/>
      <c r="N32" s="499"/>
      <c r="O32" s="499"/>
    </row>
    <row r="33" spans="1:15" x14ac:dyDescent="0.2">
      <c r="A33" s="262" t="s">
        <v>245</v>
      </c>
      <c r="B33" s="264">
        <v>8260</v>
      </c>
      <c r="E33" s="262" t="s">
        <v>245</v>
      </c>
      <c r="F33" s="500"/>
      <c r="G33" s="490"/>
      <c r="H33" s="490"/>
      <c r="K33" s="499"/>
      <c r="L33" s="499"/>
      <c r="M33" s="499"/>
      <c r="N33" s="499"/>
      <c r="O33" s="499"/>
    </row>
    <row r="34" spans="1:15" x14ac:dyDescent="0.2">
      <c r="E34" s="262"/>
      <c r="F34" s="500"/>
      <c r="G34" s="490"/>
      <c r="H34" s="490"/>
      <c r="K34" s="499"/>
      <c r="L34" s="499"/>
      <c r="M34" s="499"/>
      <c r="N34" s="499"/>
      <c r="O34" s="499"/>
    </row>
    <row r="35" spans="1:15" x14ac:dyDescent="0.2">
      <c r="E35" s="262"/>
      <c r="F35" s="500"/>
      <c r="G35" s="490"/>
      <c r="H35" s="490"/>
      <c r="K35" s="499"/>
      <c r="L35" s="499"/>
      <c r="M35" s="499"/>
      <c r="N35" s="499"/>
      <c r="O35" s="499"/>
    </row>
    <row r="36" spans="1:15" x14ac:dyDescent="0.2">
      <c r="E36" s="262"/>
      <c r="F36" s="500"/>
      <c r="G36" s="490"/>
      <c r="H36" s="490"/>
      <c r="K36" s="499"/>
      <c r="L36" s="499"/>
      <c r="M36" s="499"/>
      <c r="N36" s="499"/>
      <c r="O36" s="499"/>
    </row>
    <row r="37" spans="1:15" x14ac:dyDescent="0.2">
      <c r="E37" s="262"/>
      <c r="F37" s="500"/>
      <c r="G37" s="490"/>
      <c r="H37" s="490"/>
      <c r="K37" s="499"/>
      <c r="L37" s="499"/>
      <c r="M37" s="499"/>
      <c r="N37" s="499"/>
      <c r="O37" s="499"/>
    </row>
    <row r="38" spans="1:15" x14ac:dyDescent="0.2">
      <c r="E38" s="262"/>
      <c r="F38" s="500"/>
      <c r="G38" s="490"/>
      <c r="H38" s="490"/>
      <c r="K38" s="499"/>
      <c r="L38" s="499"/>
      <c r="M38" s="499"/>
      <c r="N38" s="499"/>
      <c r="O38" s="499"/>
    </row>
    <row r="39" spans="1:15" x14ac:dyDescent="0.2">
      <c r="E39" s="498"/>
      <c r="F39" s="494"/>
      <c r="G39" s="490"/>
      <c r="H39" s="490"/>
      <c r="K39" s="499"/>
      <c r="L39" s="499"/>
      <c r="M39" s="499"/>
      <c r="N39" s="499"/>
      <c r="O39" s="499"/>
    </row>
    <row r="40" spans="1:15" x14ac:dyDescent="0.2">
      <c r="E40" s="498"/>
      <c r="F40" s="494"/>
      <c r="G40" s="490"/>
      <c r="H40" s="490"/>
      <c r="K40" s="499"/>
      <c r="L40" s="499"/>
      <c r="M40" s="499"/>
      <c r="N40" s="499"/>
      <c r="O40" s="499"/>
    </row>
    <row r="41" spans="1:15" x14ac:dyDescent="0.2">
      <c r="E41" s="498"/>
      <c r="F41" s="494"/>
      <c r="G41" s="490"/>
      <c r="H41" s="490"/>
      <c r="K41" s="499"/>
      <c r="L41" s="499"/>
      <c r="M41" s="499"/>
      <c r="N41" s="499"/>
      <c r="O41" s="499"/>
    </row>
    <row r="42" spans="1:15" x14ac:dyDescent="0.2">
      <c r="E42" s="498"/>
      <c r="F42" s="494"/>
      <c r="G42" s="490"/>
      <c r="H42" s="490"/>
      <c r="K42" s="499"/>
      <c r="L42" s="499"/>
      <c r="M42" s="499"/>
      <c r="N42" s="499"/>
      <c r="O42" s="499"/>
    </row>
    <row r="43" spans="1:15" x14ac:dyDescent="0.2">
      <c r="E43" s="498"/>
      <c r="F43" s="494"/>
      <c r="G43" s="490"/>
      <c r="H43" s="490"/>
      <c r="K43" s="499"/>
      <c r="L43" s="499"/>
      <c r="M43" s="499"/>
      <c r="N43" s="499"/>
      <c r="O43" s="499"/>
    </row>
    <row r="44" spans="1:15" x14ac:dyDescent="0.2">
      <c r="E44" s="498"/>
      <c r="F44" s="494"/>
      <c r="G44" s="490"/>
      <c r="H44" s="490"/>
      <c r="K44" s="499"/>
      <c r="L44" s="499"/>
      <c r="M44" s="499"/>
      <c r="N44" s="499"/>
      <c r="O44" s="499"/>
    </row>
    <row r="45" spans="1:15" x14ac:dyDescent="0.2">
      <c r="E45" s="498"/>
      <c r="F45" s="494"/>
      <c r="G45" s="490"/>
      <c r="H45" s="490"/>
      <c r="K45" s="499"/>
      <c r="L45" s="499"/>
      <c r="M45" s="499"/>
      <c r="N45" s="499"/>
      <c r="O45" s="499"/>
    </row>
    <row r="46" spans="1:15" x14ac:dyDescent="0.2">
      <c r="E46" s="498"/>
      <c r="F46" s="494"/>
      <c r="G46" s="490"/>
      <c r="H46" s="490"/>
      <c r="K46" s="499"/>
      <c r="L46" s="499"/>
      <c r="M46" s="499"/>
      <c r="N46" s="499"/>
      <c r="O46" s="499"/>
    </row>
    <row r="47" spans="1:15" x14ac:dyDescent="0.2">
      <c r="E47" s="498"/>
      <c r="F47" s="494"/>
      <c r="G47" s="490"/>
      <c r="H47" s="490"/>
      <c r="K47" s="499"/>
      <c r="L47" s="499"/>
      <c r="M47" s="499"/>
      <c r="N47" s="499"/>
      <c r="O47" s="499"/>
    </row>
    <row r="48" spans="1:15" x14ac:dyDescent="0.2">
      <c r="E48" s="498"/>
      <c r="F48" s="494"/>
      <c r="G48" s="490"/>
      <c r="H48" s="490"/>
      <c r="K48" s="499"/>
      <c r="L48" s="499"/>
      <c r="M48" s="499"/>
      <c r="N48" s="499"/>
      <c r="O48" s="499"/>
    </row>
    <row r="49" spans="5:15" x14ac:dyDescent="0.2">
      <c r="E49" s="497"/>
      <c r="F49" s="494"/>
      <c r="G49" s="490"/>
      <c r="H49" s="490"/>
      <c r="K49" s="499"/>
      <c r="L49" s="499"/>
      <c r="M49" s="499"/>
      <c r="N49" s="499"/>
      <c r="O49" s="499"/>
    </row>
    <row r="50" spans="5:15" x14ac:dyDescent="0.2">
      <c r="E50" s="497"/>
      <c r="F50" s="494"/>
      <c r="G50" s="490"/>
      <c r="H50" s="490"/>
      <c r="K50" s="499"/>
      <c r="L50" s="499"/>
      <c r="M50" s="499"/>
      <c r="N50" s="499"/>
      <c r="O50" s="499"/>
    </row>
    <row r="51" spans="5:15" x14ac:dyDescent="0.2">
      <c r="E51" s="502"/>
      <c r="F51" s="494"/>
      <c r="G51" s="490"/>
      <c r="H51" s="490"/>
      <c r="K51" s="499"/>
      <c r="L51" s="499"/>
      <c r="M51" s="499"/>
      <c r="N51" s="499"/>
      <c r="O51" s="499"/>
    </row>
    <row r="52" spans="5:15" x14ac:dyDescent="0.2">
      <c r="E52" s="497"/>
      <c r="F52" s="494"/>
      <c r="G52" s="490"/>
      <c r="H52" s="490"/>
      <c r="K52" s="499"/>
      <c r="L52" s="499"/>
      <c r="M52" s="499"/>
      <c r="N52" s="499"/>
      <c r="O52" s="499"/>
    </row>
    <row r="53" spans="5:15" x14ac:dyDescent="0.2">
      <c r="E53" s="502"/>
      <c r="F53" s="494"/>
      <c r="G53" s="490"/>
      <c r="H53" s="490"/>
      <c r="K53" s="499"/>
      <c r="L53" s="499"/>
      <c r="M53" s="499"/>
      <c r="N53" s="499"/>
      <c r="O53" s="499"/>
    </row>
    <row r="54" spans="5:15" x14ac:dyDescent="0.2">
      <c r="E54" s="502"/>
      <c r="F54" s="494"/>
      <c r="G54" s="500"/>
      <c r="H54" s="490"/>
      <c r="K54" s="499"/>
      <c r="L54" s="499"/>
      <c r="M54" s="499"/>
      <c r="N54" s="499"/>
      <c r="O54" s="499"/>
    </row>
    <row r="55" spans="5:15" x14ac:dyDescent="0.2">
      <c r="E55" s="502"/>
      <c r="F55" s="494"/>
      <c r="G55" s="490"/>
      <c r="H55" s="490"/>
      <c r="K55" s="499"/>
      <c r="L55" s="499"/>
      <c r="M55" s="499"/>
      <c r="N55" s="499"/>
      <c r="O55" s="499"/>
    </row>
    <row r="56" spans="5:15" x14ac:dyDescent="0.2">
      <c r="E56" s="502"/>
      <c r="F56" s="494"/>
      <c r="G56" s="490"/>
      <c r="H56" s="490"/>
      <c r="K56" s="499"/>
      <c r="L56" s="499"/>
      <c r="M56" s="499"/>
      <c r="N56" s="499"/>
      <c r="O56" s="499"/>
    </row>
    <row r="57" spans="5:15" x14ac:dyDescent="0.2">
      <c r="E57" s="502"/>
      <c r="F57" s="494"/>
      <c r="G57" s="490"/>
      <c r="H57" s="490"/>
      <c r="K57" s="499"/>
      <c r="L57" s="499"/>
      <c r="M57" s="499"/>
      <c r="N57" s="499"/>
      <c r="O57" s="499"/>
    </row>
    <row r="58" spans="5:15" x14ac:dyDescent="0.2">
      <c r="E58" s="502"/>
      <c r="F58" s="494"/>
      <c r="G58" s="490"/>
      <c r="H58" s="490"/>
      <c r="K58" s="499"/>
      <c r="L58" s="499"/>
      <c r="M58" s="499"/>
      <c r="N58" s="499"/>
      <c r="O58" s="499"/>
    </row>
    <row r="59" spans="5:15" x14ac:dyDescent="0.2">
      <c r="E59" s="502"/>
      <c r="F59" s="494"/>
      <c r="G59" s="490"/>
      <c r="H59" s="490"/>
      <c r="K59" s="499"/>
      <c r="L59" s="499"/>
      <c r="M59" s="499"/>
      <c r="N59" s="499"/>
      <c r="O59" s="499"/>
    </row>
    <row r="60" spans="5:15" x14ac:dyDescent="0.2">
      <c r="E60" s="502"/>
      <c r="F60" s="494"/>
      <c r="G60" s="490"/>
      <c r="H60" s="490"/>
      <c r="K60" s="499"/>
      <c r="L60" s="499"/>
      <c r="M60" s="499"/>
      <c r="N60" s="499"/>
      <c r="O60" s="499"/>
    </row>
    <row r="61" spans="5:15" x14ac:dyDescent="0.2">
      <c r="E61" s="502"/>
      <c r="F61" s="494"/>
      <c r="G61" s="490"/>
      <c r="H61" s="490"/>
      <c r="K61" s="499"/>
      <c r="L61" s="499"/>
      <c r="M61" s="499"/>
      <c r="N61" s="499"/>
      <c r="O61" s="499"/>
    </row>
    <row r="62" spans="5:15" x14ac:dyDescent="0.2">
      <c r="E62" s="502"/>
      <c r="F62" s="494"/>
      <c r="G62" s="490"/>
      <c r="H62" s="490"/>
      <c r="K62" s="499"/>
      <c r="L62" s="499"/>
      <c r="M62" s="499"/>
      <c r="N62" s="499"/>
      <c r="O62" s="499"/>
    </row>
    <row r="63" spans="5:15" x14ac:dyDescent="0.2">
      <c r="E63" s="502"/>
      <c r="F63" s="494"/>
      <c r="G63" s="490"/>
      <c r="H63" s="490"/>
      <c r="K63" s="499"/>
      <c r="L63" s="499"/>
      <c r="M63" s="499"/>
      <c r="N63" s="499"/>
      <c r="O63" s="499"/>
    </row>
    <row r="64" spans="5:15" x14ac:dyDescent="0.2">
      <c r="E64" s="502"/>
      <c r="F64" s="494"/>
      <c r="G64" s="490"/>
      <c r="H64" s="490"/>
      <c r="K64" s="499"/>
      <c r="L64" s="499"/>
      <c r="M64" s="499"/>
      <c r="N64" s="499"/>
      <c r="O64" s="499"/>
    </row>
    <row r="65" spans="5:15" x14ac:dyDescent="0.2">
      <c r="E65" s="502"/>
      <c r="F65" s="494"/>
      <c r="G65" s="490"/>
      <c r="H65" s="490"/>
      <c r="K65" s="499"/>
      <c r="L65" s="499"/>
      <c r="M65" s="499"/>
      <c r="N65" s="499"/>
      <c r="O65" s="499"/>
    </row>
    <row r="66" spans="5:15" x14ac:dyDescent="0.2">
      <c r="E66" s="502"/>
      <c r="F66" s="494"/>
      <c r="G66" s="490"/>
      <c r="H66" s="490"/>
      <c r="K66" s="499"/>
      <c r="L66" s="499"/>
      <c r="M66" s="499"/>
      <c r="N66" s="499"/>
      <c r="O66" s="499"/>
    </row>
    <row r="67" spans="5:15" x14ac:dyDescent="0.2">
      <c r="E67" s="500"/>
      <c r="F67" s="494"/>
      <c r="G67" s="490"/>
      <c r="H67" s="490"/>
      <c r="K67" s="499"/>
      <c r="L67" s="499"/>
      <c r="M67" s="499"/>
      <c r="N67" s="499"/>
      <c r="O67" s="499"/>
    </row>
    <row r="68" spans="5:15" x14ac:dyDescent="0.2">
      <c r="E68" s="500"/>
      <c r="F68" s="494"/>
      <c r="G68" s="490"/>
      <c r="H68" s="490"/>
      <c r="K68" s="499"/>
      <c r="L68" s="499"/>
      <c r="M68" s="499"/>
      <c r="N68" s="499"/>
      <c r="O68" s="499"/>
    </row>
    <row r="69" spans="5:15" x14ac:dyDescent="0.2">
      <c r="E69" s="500"/>
      <c r="F69" s="494"/>
      <c r="G69" s="490"/>
      <c r="H69" s="490"/>
      <c r="K69" s="499"/>
      <c r="L69" s="499"/>
      <c r="M69" s="499"/>
      <c r="N69" s="499"/>
      <c r="O69" s="499"/>
    </row>
    <row r="70" spans="5:15" x14ac:dyDescent="0.2">
      <c r="E70" s="500"/>
      <c r="F70" s="494"/>
      <c r="G70" s="490"/>
      <c r="H70" s="490"/>
      <c r="K70" s="499"/>
      <c r="L70" s="499"/>
      <c r="M70" s="499"/>
      <c r="N70" s="499"/>
      <c r="O70" s="499"/>
    </row>
    <row r="71" spans="5:15" x14ac:dyDescent="0.2">
      <c r="E71" s="500"/>
      <c r="F71" s="494"/>
      <c r="G71" s="490"/>
      <c r="H71" s="490"/>
      <c r="K71" s="499"/>
      <c r="L71" s="499"/>
      <c r="M71" s="499"/>
      <c r="N71" s="499"/>
      <c r="O71" s="499"/>
    </row>
    <row r="72" spans="5:15" x14ac:dyDescent="0.2">
      <c r="E72" s="500"/>
      <c r="F72" s="494"/>
      <c r="G72" s="490"/>
      <c r="H72" s="490"/>
      <c r="K72" s="499"/>
      <c r="L72" s="499"/>
      <c r="M72" s="499"/>
      <c r="N72" s="499"/>
      <c r="O72" s="499"/>
    </row>
    <row r="73" spans="5:15" x14ac:dyDescent="0.2">
      <c r="E73" s="500"/>
      <c r="F73" s="494"/>
      <c r="G73" s="490"/>
      <c r="H73" s="490"/>
      <c r="K73" s="499"/>
      <c r="L73" s="499"/>
      <c r="M73" s="499"/>
      <c r="N73" s="499"/>
      <c r="O73" s="499"/>
    </row>
    <row r="74" spans="5:15" x14ac:dyDescent="0.2">
      <c r="E74" s="500"/>
      <c r="F74" s="494"/>
      <c r="G74" s="490"/>
      <c r="H74" s="490"/>
      <c r="K74" s="499"/>
      <c r="L74" s="499"/>
      <c r="M74" s="499"/>
      <c r="N74" s="499"/>
      <c r="O74" s="499"/>
    </row>
    <row r="75" spans="5:15" x14ac:dyDescent="0.2">
      <c r="E75" s="500"/>
      <c r="F75" s="494"/>
      <c r="G75" s="490"/>
      <c r="H75" s="490"/>
      <c r="K75" s="499"/>
      <c r="L75" s="499"/>
      <c r="M75" s="499"/>
      <c r="N75" s="499"/>
      <c r="O75" s="499"/>
    </row>
    <row r="76" spans="5:15" x14ac:dyDescent="0.2">
      <c r="E76" s="494"/>
      <c r="F76" s="494"/>
      <c r="G76" s="490"/>
      <c r="H76" s="490"/>
      <c r="K76" s="499"/>
      <c r="L76" s="499"/>
      <c r="M76" s="499"/>
      <c r="N76" s="499"/>
      <c r="O76" s="499"/>
    </row>
    <row r="77" spans="5:15" x14ac:dyDescent="0.2">
      <c r="E77" s="500"/>
      <c r="F77" s="494"/>
      <c r="G77" s="500"/>
      <c r="H77" s="490"/>
      <c r="K77" s="499"/>
      <c r="L77" s="499"/>
      <c r="M77" s="499"/>
      <c r="N77" s="499"/>
      <c r="O77" s="499"/>
    </row>
    <row r="78" spans="5:15" x14ac:dyDescent="0.2">
      <c r="H78" s="490"/>
      <c r="K78" s="499"/>
      <c r="L78" s="499"/>
      <c r="M78" s="499"/>
      <c r="N78" s="499"/>
      <c r="O78" s="499"/>
    </row>
    <row r="79" spans="5:15" x14ac:dyDescent="0.2">
      <c r="H79" s="490"/>
      <c r="K79" s="499"/>
      <c r="L79" s="499"/>
      <c r="M79" s="499"/>
      <c r="N79" s="499"/>
      <c r="O79" s="499"/>
    </row>
    <row r="80" spans="5:15" x14ac:dyDescent="0.2">
      <c r="G80" s="262"/>
      <c r="H80" s="490"/>
      <c r="K80" s="499"/>
      <c r="L80" s="499"/>
      <c r="M80" s="499"/>
      <c r="N80" s="499"/>
      <c r="O80" s="499"/>
    </row>
    <row r="81" spans="7:15" x14ac:dyDescent="0.2">
      <c r="G81" s="262"/>
      <c r="H81" s="490"/>
      <c r="K81" s="499"/>
      <c r="L81" s="499"/>
      <c r="M81" s="499"/>
      <c r="N81" s="499"/>
      <c r="O81" s="499"/>
    </row>
    <row r="82" spans="7:15" x14ac:dyDescent="0.2">
      <c r="G82" s="262"/>
      <c r="H82" s="490"/>
      <c r="K82" s="499"/>
      <c r="L82" s="499"/>
      <c r="M82" s="499"/>
      <c r="N82" s="499"/>
      <c r="O82" s="499"/>
    </row>
    <row r="83" spans="7:15" x14ac:dyDescent="0.2">
      <c r="G83" s="262"/>
      <c r="H83" s="490"/>
      <c r="K83" s="499"/>
      <c r="L83" s="499"/>
      <c r="M83" s="499"/>
      <c r="N83" s="499"/>
      <c r="O83" s="499"/>
    </row>
    <row r="84" spans="7:15" x14ac:dyDescent="0.2">
      <c r="G84" s="262"/>
      <c r="H84" s="490"/>
      <c r="K84" s="499"/>
      <c r="L84" s="499"/>
      <c r="M84" s="499"/>
      <c r="N84" s="499"/>
      <c r="O84" s="499"/>
    </row>
    <row r="85" spans="7:15" x14ac:dyDescent="0.2">
      <c r="G85" s="262"/>
      <c r="H85" s="490"/>
      <c r="K85" s="499"/>
      <c r="L85" s="499"/>
      <c r="M85" s="499"/>
      <c r="N85" s="499"/>
      <c r="O85" s="499"/>
    </row>
    <row r="86" spans="7:15" x14ac:dyDescent="0.2">
      <c r="G86" s="262"/>
      <c r="H86" s="490"/>
      <c r="K86" s="499"/>
      <c r="L86" s="499"/>
      <c r="M86" s="499"/>
      <c r="N86" s="499"/>
      <c r="O86" s="499"/>
    </row>
    <row r="87" spans="7:15" x14ac:dyDescent="0.2">
      <c r="G87" s="262"/>
      <c r="H87" s="490"/>
      <c r="K87" s="499"/>
      <c r="L87" s="499"/>
      <c r="M87" s="499"/>
      <c r="N87" s="499"/>
      <c r="O87" s="499"/>
    </row>
    <row r="88" spans="7:15" x14ac:dyDescent="0.2">
      <c r="G88" s="262"/>
      <c r="H88" s="490"/>
      <c r="K88" s="499"/>
      <c r="L88" s="499"/>
      <c r="M88" s="499"/>
      <c r="N88" s="499"/>
      <c r="O88" s="499"/>
    </row>
    <row r="89" spans="7:15" x14ac:dyDescent="0.2">
      <c r="G89" s="262"/>
      <c r="H89" s="490"/>
      <c r="K89" s="499"/>
      <c r="L89" s="499"/>
      <c r="M89" s="499"/>
      <c r="N89" s="499"/>
      <c r="O89" s="499"/>
    </row>
    <row r="90" spans="7:15" x14ac:dyDescent="0.2">
      <c r="G90" s="262"/>
      <c r="H90" s="490"/>
      <c r="K90" s="499"/>
      <c r="L90" s="499"/>
      <c r="M90" s="499"/>
      <c r="N90" s="499"/>
      <c r="O90" s="499"/>
    </row>
    <row r="91" spans="7:15" x14ac:dyDescent="0.2">
      <c r="G91" s="262"/>
      <c r="H91" s="490"/>
      <c r="K91" s="499"/>
      <c r="L91" s="499"/>
      <c r="M91" s="499"/>
      <c r="N91" s="499"/>
      <c r="O91" s="499"/>
    </row>
    <row r="92" spans="7:15" x14ac:dyDescent="0.2">
      <c r="G92" s="262"/>
      <c r="H92" s="490"/>
      <c r="K92" s="499"/>
      <c r="L92" s="499"/>
      <c r="M92" s="499"/>
      <c r="N92" s="499"/>
      <c r="O92" s="499"/>
    </row>
    <row r="93" spans="7:15" x14ac:dyDescent="0.2">
      <c r="G93" s="262"/>
      <c r="H93" s="490"/>
      <c r="K93" s="499"/>
      <c r="L93" s="499"/>
      <c r="M93" s="499"/>
      <c r="N93" s="499"/>
      <c r="O93" s="499"/>
    </row>
    <row r="94" spans="7:15" x14ac:dyDescent="0.2">
      <c r="G94" s="262"/>
      <c r="H94" s="490"/>
      <c r="K94" s="499"/>
      <c r="L94" s="499"/>
      <c r="M94" s="499"/>
      <c r="N94" s="499"/>
      <c r="O94" s="499"/>
    </row>
    <row r="95" spans="7:15" x14ac:dyDescent="0.2">
      <c r="G95" s="262"/>
      <c r="H95" s="490"/>
      <c r="K95" s="499"/>
      <c r="L95" s="499"/>
      <c r="M95" s="499"/>
      <c r="N95" s="499"/>
      <c r="O95" s="499"/>
    </row>
    <row r="96" spans="7:15" x14ac:dyDescent="0.2">
      <c r="G96" s="262"/>
      <c r="H96" s="490"/>
      <c r="K96" s="499"/>
      <c r="L96" s="499"/>
      <c r="M96" s="499"/>
      <c r="N96" s="499"/>
      <c r="O96" s="499"/>
    </row>
    <row r="97" spans="7:15" x14ac:dyDescent="0.2">
      <c r="G97" s="262"/>
      <c r="H97" s="490"/>
      <c r="K97" s="499"/>
      <c r="L97" s="499"/>
      <c r="M97" s="499"/>
      <c r="N97" s="499"/>
      <c r="O97" s="499"/>
    </row>
    <row r="98" spans="7:15" x14ac:dyDescent="0.2">
      <c r="G98" s="262"/>
      <c r="H98" s="490"/>
      <c r="K98" s="499"/>
      <c r="L98" s="499"/>
      <c r="M98" s="499"/>
      <c r="N98" s="499"/>
      <c r="O98" s="499"/>
    </row>
    <row r="99" spans="7:15" x14ac:dyDescent="0.2">
      <c r="G99" s="262"/>
      <c r="H99" s="490"/>
      <c r="K99" s="499"/>
      <c r="L99" s="499"/>
      <c r="M99" s="499"/>
      <c r="N99" s="499"/>
      <c r="O99" s="499"/>
    </row>
    <row r="100" spans="7:15" x14ac:dyDescent="0.2">
      <c r="G100" s="262"/>
      <c r="H100" s="490"/>
      <c r="K100" s="499"/>
      <c r="L100" s="499"/>
      <c r="M100" s="499"/>
      <c r="N100" s="499"/>
      <c r="O100" s="499"/>
    </row>
    <row r="101" spans="7:15" x14ac:dyDescent="0.2">
      <c r="G101" s="262"/>
      <c r="H101" s="490"/>
      <c r="K101" s="499"/>
      <c r="L101" s="499"/>
      <c r="M101" s="499"/>
      <c r="N101" s="499"/>
      <c r="O101" s="499"/>
    </row>
    <row r="102" spans="7:15" x14ac:dyDescent="0.2">
      <c r="G102" s="262"/>
      <c r="H102" s="490"/>
      <c r="K102" s="499"/>
      <c r="L102" s="499"/>
      <c r="M102" s="499"/>
      <c r="N102" s="499"/>
      <c r="O102" s="499"/>
    </row>
    <row r="103" spans="7:15" x14ac:dyDescent="0.2">
      <c r="G103" s="262"/>
      <c r="H103" s="490"/>
    </row>
    <row r="104" spans="7:15" x14ac:dyDescent="0.2">
      <c r="G104" s="262"/>
      <c r="H104" s="490"/>
    </row>
    <row r="105" spans="7:15" x14ac:dyDescent="0.2">
      <c r="G105" s="262"/>
      <c r="H105" s="490"/>
    </row>
    <row r="106" spans="7:15" x14ac:dyDescent="0.2">
      <c r="G106" s="262"/>
      <c r="H106" s="490"/>
    </row>
    <row r="107" spans="7:15" x14ac:dyDescent="0.2">
      <c r="G107" s="262"/>
      <c r="H107" s="490"/>
    </row>
    <row r="108" spans="7:15" x14ac:dyDescent="0.2">
      <c r="G108" s="262"/>
      <c r="H108" s="490"/>
    </row>
    <row r="109" spans="7:15" x14ac:dyDescent="0.2">
      <c r="G109" s="262"/>
      <c r="H109" s="490"/>
    </row>
    <row r="110" spans="7:15" x14ac:dyDescent="0.2">
      <c r="G110" s="262"/>
      <c r="H110" s="490"/>
    </row>
    <row r="111" spans="7:15" x14ac:dyDescent="0.2">
      <c r="G111" s="262"/>
      <c r="H111" s="490"/>
    </row>
    <row r="112" spans="7:15" x14ac:dyDescent="0.2">
      <c r="G112" s="262"/>
      <c r="H112" s="490"/>
    </row>
    <row r="113" spans="7:8" x14ac:dyDescent="0.2">
      <c r="G113" s="262"/>
      <c r="H113" s="490"/>
    </row>
    <row r="114" spans="7:8" x14ac:dyDescent="0.2">
      <c r="G114" s="262"/>
      <c r="H114" s="490"/>
    </row>
    <row r="115" spans="7:8" x14ac:dyDescent="0.2">
      <c r="G115" s="262"/>
      <c r="H115" s="490"/>
    </row>
    <row r="116" spans="7:8" x14ac:dyDescent="0.2">
      <c r="G116" s="262"/>
      <c r="H116" s="490"/>
    </row>
    <row r="117" spans="7:8" x14ac:dyDescent="0.2">
      <c r="G117" s="262"/>
      <c r="H117" s="490"/>
    </row>
    <row r="118" spans="7:8" x14ac:dyDescent="0.2">
      <c r="G118" s="262"/>
      <c r="H118" s="263"/>
    </row>
    <row r="119" spans="7:8" x14ac:dyDescent="0.2">
      <c r="G119" s="262"/>
      <c r="H119" s="263"/>
    </row>
    <row r="120" spans="7:8" x14ac:dyDescent="0.2">
      <c r="G120" s="262"/>
      <c r="H120" s="263"/>
    </row>
    <row r="121" spans="7:8" x14ac:dyDescent="0.2">
      <c r="G121" s="262"/>
      <c r="H121" s="263"/>
    </row>
    <row r="122" spans="7:8" x14ac:dyDescent="0.2">
      <c r="G122" s="262"/>
      <c r="H122" s="263"/>
    </row>
    <row r="123" spans="7:8" x14ac:dyDescent="0.2">
      <c r="G123" s="262"/>
      <c r="H123" s="263"/>
    </row>
    <row r="124" spans="7:8" x14ac:dyDescent="0.2">
      <c r="G124" s="262"/>
      <c r="H124" s="263"/>
    </row>
    <row r="125" spans="7:8" x14ac:dyDescent="0.2">
      <c r="G125" s="262"/>
      <c r="H125" s="263"/>
    </row>
  </sheetData>
  <sortState ref="A5:A27">
    <sortCondition ref="A5"/>
  </sortState>
  <mergeCells count="2">
    <mergeCell ref="A1:B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workbookViewId="0">
      <selection activeCell="I1" sqref="I1"/>
    </sheetView>
  </sheetViews>
  <sheetFormatPr defaultRowHeight="12.75" x14ac:dyDescent="0.2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 x14ac:dyDescent="0.2">
      <c r="I1" t="s">
        <v>139</v>
      </c>
    </row>
    <row r="2" spans="1:9" x14ac:dyDescent="0.2">
      <c r="A2" t="s">
        <v>140</v>
      </c>
      <c r="B2" t="str">
        <f>Gear!A2</f>
        <v>Aishani</v>
      </c>
      <c r="C2" t="s">
        <v>141</v>
      </c>
      <c r="D2" t="str">
        <f>'Members Data'!D2</f>
        <v>Healer</v>
      </c>
      <c r="E2" t="str">
        <f>IF(D2="MDPS","D",IF(D2="RDPS","D",IF(D2="Healer","H",IF(D2="Tank","T","Error"))))</f>
        <v>H</v>
      </c>
      <c r="F2" t="s">
        <v>142</v>
      </c>
      <c r="G2">
        <f>Gear!L2</f>
        <v>6</v>
      </c>
      <c r="H2" t="s">
        <v>143</v>
      </c>
      <c r="I2" t="str">
        <f t="shared" ref="I2:I48" si="0">IF(B2=0,"",A2&amp;B2&amp;C2&amp;E2&amp;F2&amp;G2&amp;H2)</f>
        <v>["Aishani"] = { ["note"] = "H(6)"}</v>
      </c>
    </row>
    <row r="3" spans="1:9" x14ac:dyDescent="0.2">
      <c r="A3" t="s">
        <v>144</v>
      </c>
      <c r="B3" t="str">
        <f>Gear!A3</f>
        <v>Altezza</v>
      </c>
      <c r="C3" t="s">
        <v>141</v>
      </c>
      <c r="D3" t="str">
        <f>'Members Data'!D3</f>
        <v>RDPS</v>
      </c>
      <c r="E3" t="str">
        <f t="shared" ref="E3:E66" si="1">IF(D3="MDPS","D",IF(D3="RDPS","D",IF(D3="Healer","H",IF(D3="Tank","T","Error"))))</f>
        <v>D</v>
      </c>
      <c r="F3" t="s">
        <v>142</v>
      </c>
      <c r="G3">
        <f>Gear!L3</f>
        <v>7</v>
      </c>
      <c r="H3" t="s">
        <v>143</v>
      </c>
      <c r="I3" t="str">
        <f t="shared" si="0"/>
        <v>,["Altezza"] = { ["note"] = "D(7)"}</v>
      </c>
    </row>
    <row r="4" spans="1:9" x14ac:dyDescent="0.2">
      <c r="A4" t="s">
        <v>144</v>
      </c>
      <c r="B4" t="str">
        <f>Gear!A4</f>
        <v>Boeyah</v>
      </c>
      <c r="C4" t="s">
        <v>141</v>
      </c>
      <c r="D4" t="str">
        <f>'Members Data'!D4</f>
        <v>RDPS</v>
      </c>
      <c r="E4" t="str">
        <f t="shared" si="1"/>
        <v>D</v>
      </c>
      <c r="F4" t="s">
        <v>142</v>
      </c>
      <c r="G4">
        <f>Gear!L4</f>
        <v>6</v>
      </c>
      <c r="H4" t="s">
        <v>143</v>
      </c>
      <c r="I4" t="str">
        <f t="shared" si="0"/>
        <v>,["Boeyah"] = { ["note"] = "D(6)"}</v>
      </c>
    </row>
    <row r="5" spans="1:9" x14ac:dyDescent="0.2">
      <c r="A5" t="s">
        <v>144</v>
      </c>
      <c r="B5" t="str">
        <f>Gear!A5</f>
        <v>Bofe</v>
      </c>
      <c r="C5" t="s">
        <v>141</v>
      </c>
      <c r="D5" t="str">
        <f>'Members Data'!D5</f>
        <v>MDPS</v>
      </c>
      <c r="E5" t="str">
        <f t="shared" si="1"/>
        <v>D</v>
      </c>
      <c r="F5" t="s">
        <v>142</v>
      </c>
      <c r="G5">
        <f>Gear!L5</f>
        <v>7</v>
      </c>
      <c r="H5" t="s">
        <v>143</v>
      </c>
      <c r="I5" t="str">
        <f t="shared" si="0"/>
        <v>,["Bofe"] = { ["note"] = "D(7)"}</v>
      </c>
    </row>
    <row r="6" spans="1:9" x14ac:dyDescent="0.2">
      <c r="A6" t="s">
        <v>144</v>
      </c>
      <c r="B6" t="str">
        <f>Gear!A6</f>
        <v>Brownale</v>
      </c>
      <c r="C6" t="s">
        <v>141</v>
      </c>
      <c r="D6" t="str">
        <f>'Members Data'!D6</f>
        <v>Tank</v>
      </c>
      <c r="E6" t="str">
        <f t="shared" si="1"/>
        <v>T</v>
      </c>
      <c r="F6" t="s">
        <v>142</v>
      </c>
      <c r="G6">
        <f>Gear!L6</f>
        <v>6</v>
      </c>
      <c r="H6" t="s">
        <v>143</v>
      </c>
      <c r="I6" t="str">
        <f t="shared" si="0"/>
        <v>,["Brownale"] = { ["note"] = "T(6)"}</v>
      </c>
    </row>
    <row r="7" spans="1:9" x14ac:dyDescent="0.2">
      <c r="A7" t="s">
        <v>144</v>
      </c>
      <c r="B7" t="str">
        <f>Gear!A7</f>
        <v>Càrétàkér</v>
      </c>
      <c r="C7" t="s">
        <v>141</v>
      </c>
      <c r="D7" t="str">
        <f>'Members Data'!D7</f>
        <v>RDPS</v>
      </c>
      <c r="E7" t="str">
        <f t="shared" si="1"/>
        <v>D</v>
      </c>
      <c r="F7" t="s">
        <v>142</v>
      </c>
      <c r="G7">
        <f>Gear!L7</f>
        <v>1</v>
      </c>
      <c r="H7" t="s">
        <v>143</v>
      </c>
      <c r="I7" t="str">
        <f t="shared" si="0"/>
        <v>,["Càrétàkér"] = { ["note"] = "D(1)"}</v>
      </c>
    </row>
    <row r="8" spans="1:9" x14ac:dyDescent="0.2">
      <c r="A8" t="s">
        <v>144</v>
      </c>
      <c r="B8" t="str">
        <f>Gear!A8</f>
        <v>Celechon</v>
      </c>
      <c r="C8" t="s">
        <v>141</v>
      </c>
      <c r="D8" t="str">
        <f>'Members Data'!D8</f>
        <v>MDPS</v>
      </c>
      <c r="E8" t="str">
        <f t="shared" si="1"/>
        <v>D</v>
      </c>
      <c r="F8" t="s">
        <v>142</v>
      </c>
      <c r="G8">
        <f>Gear!L8</f>
        <v>6</v>
      </c>
      <c r="H8" t="s">
        <v>143</v>
      </c>
      <c r="I8" t="str">
        <f t="shared" si="0"/>
        <v>,["Celechon"] = { ["note"] = "D(6)"}</v>
      </c>
    </row>
    <row r="9" spans="1:9" x14ac:dyDescent="0.2">
      <c r="A9" t="s">
        <v>144</v>
      </c>
      <c r="B9" t="str">
        <f>Gear!A9</f>
        <v>Dumface</v>
      </c>
      <c r="C9" t="s">
        <v>141</v>
      </c>
      <c r="D9" t="str">
        <f>'Members Data'!D9</f>
        <v>Tank</v>
      </c>
      <c r="E9" t="str">
        <f t="shared" si="1"/>
        <v>T</v>
      </c>
      <c r="F9" t="s">
        <v>142</v>
      </c>
      <c r="G9">
        <f>Gear!L9</f>
        <v>4</v>
      </c>
      <c r="H9" t="s">
        <v>143</v>
      </c>
      <c r="I9" t="str">
        <f t="shared" si="0"/>
        <v>,["Dumface"] = { ["note"] = "T(4)"}</v>
      </c>
    </row>
    <row r="10" spans="1:9" x14ac:dyDescent="0.2">
      <c r="A10" t="s">
        <v>144</v>
      </c>
      <c r="B10" t="str">
        <f>Gear!A10</f>
        <v>Eárendil</v>
      </c>
      <c r="C10" t="s">
        <v>141</v>
      </c>
      <c r="D10" t="str">
        <f>'Members Data'!D10</f>
        <v>MDPS</v>
      </c>
      <c r="E10" t="str">
        <f t="shared" si="1"/>
        <v>D</v>
      </c>
      <c r="F10" t="s">
        <v>142</v>
      </c>
      <c r="G10">
        <f>Gear!L10</f>
        <v>7</v>
      </c>
      <c r="H10" t="s">
        <v>143</v>
      </c>
      <c r="I10" t="str">
        <f t="shared" si="0"/>
        <v>,["Eárendil"] = { ["note"] = "D(7)"}</v>
      </c>
    </row>
    <row r="11" spans="1:9" x14ac:dyDescent="0.2">
      <c r="A11" t="s">
        <v>144</v>
      </c>
      <c r="B11" t="str">
        <f>Gear!A11</f>
        <v>Halfhorns</v>
      </c>
      <c r="C11" t="s">
        <v>141</v>
      </c>
      <c r="D11" t="str">
        <f>'Members Data'!D11</f>
        <v>MDPS</v>
      </c>
      <c r="E11" t="str">
        <f t="shared" si="1"/>
        <v>D</v>
      </c>
      <c r="F11" t="s">
        <v>142</v>
      </c>
      <c r="G11">
        <f>Gear!L11</f>
        <v>3</v>
      </c>
      <c r="H11" t="s">
        <v>143</v>
      </c>
      <c r="I11" t="str">
        <f t="shared" si="0"/>
        <v>,["Halfhorns"] = { ["note"] = "D(3)"}</v>
      </c>
    </row>
    <row r="12" spans="1:9" x14ac:dyDescent="0.2">
      <c r="A12" t="s">
        <v>144</v>
      </c>
      <c r="B12" t="str">
        <f>Gear!A12</f>
        <v>Harkar</v>
      </c>
      <c r="C12" t="s">
        <v>141</v>
      </c>
      <c r="D12" t="str">
        <f>'Members Data'!D12</f>
        <v>RDPS</v>
      </c>
      <c r="E12" t="str">
        <f t="shared" si="1"/>
        <v>D</v>
      </c>
      <c r="F12" t="s">
        <v>142</v>
      </c>
      <c r="G12">
        <f>Gear!L12</f>
        <v>7</v>
      </c>
      <c r="H12" t="s">
        <v>143</v>
      </c>
      <c r="I12" t="str">
        <f t="shared" si="0"/>
        <v>,["Harkar"] = { ["note"] = "D(7)"}</v>
      </c>
    </row>
    <row r="13" spans="1:9" x14ac:dyDescent="0.2">
      <c r="A13" t="s">
        <v>144</v>
      </c>
      <c r="B13" t="str">
        <f>Gear!A13</f>
        <v>Hlianna</v>
      </c>
      <c r="C13" t="s">
        <v>141</v>
      </c>
      <c r="D13" t="str">
        <f>'Members Data'!D13</f>
        <v>MDPS</v>
      </c>
      <c r="E13" t="str">
        <f t="shared" si="1"/>
        <v>D</v>
      </c>
      <c r="F13" t="s">
        <v>142</v>
      </c>
      <c r="G13">
        <f>Gear!L13</f>
        <v>2</v>
      </c>
      <c r="H13" t="s">
        <v>143</v>
      </c>
      <c r="I13" t="str">
        <f t="shared" si="0"/>
        <v>,["Hlianna"] = { ["note"] = "D(2)"}</v>
      </c>
    </row>
    <row r="14" spans="1:9" x14ac:dyDescent="0.2">
      <c r="A14" t="s">
        <v>144</v>
      </c>
      <c r="B14" t="str">
        <f>Gear!A14</f>
        <v>Holocené</v>
      </c>
      <c r="C14" t="s">
        <v>141</v>
      </c>
      <c r="D14" t="str">
        <f>'Members Data'!D14</f>
        <v>MDPS</v>
      </c>
      <c r="E14" t="str">
        <f t="shared" si="1"/>
        <v>D</v>
      </c>
      <c r="F14" t="s">
        <v>142</v>
      </c>
      <c r="G14">
        <f>Gear!L14</f>
        <v>5</v>
      </c>
      <c r="H14" t="s">
        <v>143</v>
      </c>
      <c r="I14" t="str">
        <f t="shared" si="0"/>
        <v>,["Holocené"] = { ["note"] = "D(5)"}</v>
      </c>
    </row>
    <row r="15" spans="1:9" x14ac:dyDescent="0.2">
      <c r="A15" t="s">
        <v>144</v>
      </c>
      <c r="B15" t="str">
        <f>Gear!A15</f>
        <v>Horiox</v>
      </c>
      <c r="C15" t="s">
        <v>141</v>
      </c>
      <c r="D15" t="str">
        <f>'Members Data'!D15</f>
        <v>Healer</v>
      </c>
      <c r="E15" t="str">
        <f t="shared" si="1"/>
        <v>H</v>
      </c>
      <c r="F15" t="s">
        <v>142</v>
      </c>
      <c r="G15">
        <f>Gear!L15</f>
        <v>2</v>
      </c>
      <c r="H15" t="s">
        <v>143</v>
      </c>
      <c r="I15" t="str">
        <f t="shared" si="0"/>
        <v>,["Horiox"] = { ["note"] = "H(2)"}</v>
      </c>
    </row>
    <row r="16" spans="1:9" x14ac:dyDescent="0.2">
      <c r="A16" t="s">
        <v>144</v>
      </c>
      <c r="B16" t="str">
        <f>Gear!A16</f>
        <v>Hyperïon</v>
      </c>
      <c r="C16" t="s">
        <v>141</v>
      </c>
      <c r="D16" t="str">
        <f>'Members Data'!D16</f>
        <v>MDPS</v>
      </c>
      <c r="E16" t="str">
        <f t="shared" si="1"/>
        <v>D</v>
      </c>
      <c r="F16" t="s">
        <v>142</v>
      </c>
      <c r="G16">
        <f>Gear!L16</f>
        <v>2</v>
      </c>
      <c r="H16" t="s">
        <v>143</v>
      </c>
      <c r="I16" t="str">
        <f t="shared" si="0"/>
        <v>,["Hyperïon"] = { ["note"] = "D(2)"}</v>
      </c>
    </row>
    <row r="17" spans="1:9" x14ac:dyDescent="0.2">
      <c r="A17" t="s">
        <v>144</v>
      </c>
      <c r="B17" t="str">
        <f>Gear!A17</f>
        <v>Izzabella</v>
      </c>
      <c r="C17" t="s">
        <v>141</v>
      </c>
      <c r="D17" t="str">
        <f>'Members Data'!D17</f>
        <v>Healer</v>
      </c>
      <c r="E17" t="str">
        <f t="shared" si="1"/>
        <v>H</v>
      </c>
      <c r="F17" t="s">
        <v>142</v>
      </c>
      <c r="G17">
        <f>Gear!L17</f>
        <v>6</v>
      </c>
      <c r="H17" t="s">
        <v>143</v>
      </c>
      <c r="I17" t="str">
        <f t="shared" si="0"/>
        <v>,["Izzabella"] = { ["note"] = "H(6)"}</v>
      </c>
    </row>
    <row r="18" spans="1:9" x14ac:dyDescent="0.2">
      <c r="A18" t="s">
        <v>144</v>
      </c>
      <c r="B18" t="str">
        <f>Gear!A18</f>
        <v>Kinkiey</v>
      </c>
      <c r="C18" t="s">
        <v>141</v>
      </c>
      <c r="D18" t="str">
        <f>'Members Data'!D18</f>
        <v>Healer</v>
      </c>
      <c r="E18" t="str">
        <f t="shared" si="1"/>
        <v>H</v>
      </c>
      <c r="F18" t="s">
        <v>142</v>
      </c>
      <c r="G18">
        <f>Gear!L18</f>
        <v>4</v>
      </c>
      <c r="H18" t="s">
        <v>143</v>
      </c>
      <c r="I18" t="str">
        <f t="shared" si="0"/>
        <v>,["Kinkiey"] = { ["note"] = "H(4)"}</v>
      </c>
    </row>
    <row r="19" spans="1:9" x14ac:dyDescent="0.2">
      <c r="A19" t="s">
        <v>144</v>
      </c>
      <c r="B19" t="str">
        <f>Gear!A19</f>
        <v>Moldylock</v>
      </c>
      <c r="C19" t="s">
        <v>141</v>
      </c>
      <c r="D19" t="str">
        <f>'Members Data'!D19</f>
        <v>RDPS</v>
      </c>
      <c r="E19" t="str">
        <f t="shared" si="1"/>
        <v>D</v>
      </c>
      <c r="F19" t="s">
        <v>142</v>
      </c>
      <c r="G19">
        <f>Gear!L19</f>
        <v>5</v>
      </c>
      <c r="H19" t="s">
        <v>143</v>
      </c>
      <c r="I19" t="str">
        <f t="shared" si="0"/>
        <v>,["Moldylock"] = { ["note"] = "D(5)"}</v>
      </c>
    </row>
    <row r="20" spans="1:9" x14ac:dyDescent="0.2">
      <c r="A20" t="s">
        <v>144</v>
      </c>
      <c r="B20" t="str">
        <f>Gear!A20</f>
        <v>Muckyfloor</v>
      </c>
      <c r="C20" t="s">
        <v>141</v>
      </c>
      <c r="D20" t="str">
        <f>'Members Data'!D20</f>
        <v>MDPS</v>
      </c>
      <c r="E20" t="str">
        <f t="shared" si="1"/>
        <v>D</v>
      </c>
      <c r="F20" t="s">
        <v>142</v>
      </c>
      <c r="G20">
        <f>Gear!L20</f>
        <v>4</v>
      </c>
      <c r="H20" t="s">
        <v>143</v>
      </c>
      <c r="I20" t="str">
        <f t="shared" si="0"/>
        <v>,["Muckyfloor"] = { ["note"] = "D(4)"}</v>
      </c>
    </row>
    <row r="21" spans="1:9" x14ac:dyDescent="0.2">
      <c r="A21" t="s">
        <v>144</v>
      </c>
      <c r="B21" t="str">
        <f>Gear!A21</f>
        <v>Overqt</v>
      </c>
      <c r="C21" t="s">
        <v>141</v>
      </c>
      <c r="D21" t="str">
        <f>'Members Data'!D21</f>
        <v>Healer</v>
      </c>
      <c r="E21" t="str">
        <f t="shared" si="1"/>
        <v>H</v>
      </c>
      <c r="F21" t="s">
        <v>142</v>
      </c>
      <c r="G21">
        <f>Gear!L21</f>
        <v>5</v>
      </c>
      <c r="H21" t="s">
        <v>143</v>
      </c>
      <c r="I21" t="str">
        <f t="shared" si="0"/>
        <v>,["Overqt"] = { ["note"] = "H(5)"}</v>
      </c>
    </row>
    <row r="22" spans="1:9" x14ac:dyDescent="0.2">
      <c r="A22" t="s">
        <v>144</v>
      </c>
      <c r="B22" t="str">
        <f>Gear!A22</f>
        <v>Páula</v>
      </c>
      <c r="C22" t="s">
        <v>141</v>
      </c>
      <c r="D22" t="str">
        <f>'Members Data'!D22</f>
        <v>RDPS</v>
      </c>
      <c r="E22" t="str">
        <f t="shared" si="1"/>
        <v>D</v>
      </c>
      <c r="F22" t="s">
        <v>142</v>
      </c>
      <c r="G22">
        <f>Gear!L22</f>
        <v>7</v>
      </c>
      <c r="H22" t="s">
        <v>143</v>
      </c>
      <c r="I22" t="str">
        <f t="shared" si="0"/>
        <v>,["Páula"] = { ["note"] = "D(7)"}</v>
      </c>
    </row>
    <row r="23" spans="1:9" x14ac:dyDescent="0.2">
      <c r="A23" t="s">
        <v>144</v>
      </c>
      <c r="B23" t="str">
        <f>Gear!A23</f>
        <v>Píncushion</v>
      </c>
      <c r="C23" t="s">
        <v>141</v>
      </c>
      <c r="D23" t="str">
        <f>'Members Data'!D23</f>
        <v>RDPS</v>
      </c>
      <c r="E23" t="str">
        <f t="shared" si="1"/>
        <v>D</v>
      </c>
      <c r="F23" t="s">
        <v>142</v>
      </c>
      <c r="G23">
        <f>Gear!L23</f>
        <v>7</v>
      </c>
      <c r="H23" t="s">
        <v>143</v>
      </c>
      <c r="I23" t="str">
        <f t="shared" si="0"/>
        <v>,["Píncushion"] = { ["note"] = "D(7)"}</v>
      </c>
    </row>
    <row r="24" spans="1:9" x14ac:dyDescent="0.2">
      <c r="A24" t="s">
        <v>144</v>
      </c>
      <c r="B24" t="str">
        <f>Gear!A24</f>
        <v>Rougeblood</v>
      </c>
      <c r="C24" t="s">
        <v>141</v>
      </c>
      <c r="D24" t="str">
        <f>'Members Data'!D24</f>
        <v>MDPS</v>
      </c>
      <c r="E24" t="str">
        <f t="shared" si="1"/>
        <v>D</v>
      </c>
      <c r="F24" t="s">
        <v>142</v>
      </c>
      <c r="G24">
        <f>Gear!L24</f>
        <v>2</v>
      </c>
      <c r="H24" t="s">
        <v>143</v>
      </c>
      <c r="I24" t="str">
        <f t="shared" si="0"/>
        <v>,["Rougeblood"] = { ["note"] = "D(2)"}</v>
      </c>
    </row>
    <row r="25" spans="1:9" x14ac:dyDescent="0.2">
      <c r="A25" t="s">
        <v>144</v>
      </c>
      <c r="B25" t="str">
        <f>Gear!A25</f>
        <v>Shinkai</v>
      </c>
      <c r="C25" t="s">
        <v>141</v>
      </c>
      <c r="D25" t="str">
        <f>'Members Data'!D25</f>
        <v>MDPS</v>
      </c>
      <c r="E25" t="str">
        <f t="shared" si="1"/>
        <v>D</v>
      </c>
      <c r="F25" t="s">
        <v>142</v>
      </c>
      <c r="G25">
        <f>Gear!L25</f>
        <v>6</v>
      </c>
      <c r="H25" t="s">
        <v>143</v>
      </c>
      <c r="I25" t="str">
        <f t="shared" si="0"/>
        <v>,["Shinkai"] = { ["note"] = "D(6)"}</v>
      </c>
    </row>
    <row r="26" spans="1:9" x14ac:dyDescent="0.2">
      <c r="A26" t="s">
        <v>144</v>
      </c>
      <c r="B26" t="str">
        <f>Gear!A26</f>
        <v>Snowies</v>
      </c>
      <c r="C26" t="s">
        <v>141</v>
      </c>
      <c r="D26" t="str">
        <f>'Members Data'!D26</f>
        <v>Healer</v>
      </c>
      <c r="E26" t="str">
        <f t="shared" si="1"/>
        <v>H</v>
      </c>
      <c r="F26" t="s">
        <v>142</v>
      </c>
      <c r="G26">
        <f>Gear!L26</f>
        <v>6</v>
      </c>
      <c r="H26" t="s">
        <v>143</v>
      </c>
      <c r="I26" t="str">
        <f t="shared" si="0"/>
        <v>,["Snowies"] = { ["note"] = "H(6)"}</v>
      </c>
    </row>
    <row r="27" spans="1:9" x14ac:dyDescent="0.2">
      <c r="A27" t="s">
        <v>144</v>
      </c>
      <c r="B27" t="str">
        <f>Gear!A27</f>
        <v>Thiana</v>
      </c>
      <c r="C27" t="s">
        <v>141</v>
      </c>
      <c r="D27" t="str">
        <f>'Members Data'!D27</f>
        <v>MDPS</v>
      </c>
      <c r="E27" t="str">
        <f t="shared" si="1"/>
        <v>D</v>
      </c>
      <c r="F27" t="s">
        <v>142</v>
      </c>
      <c r="G27">
        <f>Gear!L27</f>
        <v>0</v>
      </c>
      <c r="H27" t="s">
        <v>143</v>
      </c>
      <c r="I27" t="str">
        <f t="shared" si="0"/>
        <v>,["Thiana"] = { ["note"] = "D(0)"}</v>
      </c>
    </row>
    <row r="28" spans="1:9" x14ac:dyDescent="0.2">
      <c r="A28" t="s">
        <v>144</v>
      </c>
      <c r="B28" t="str">
        <f>Gear!A28</f>
        <v>Wainesha</v>
      </c>
      <c r="C28" t="s">
        <v>141</v>
      </c>
      <c r="D28" t="str">
        <f>'Members Data'!D28</f>
        <v>RDPS</v>
      </c>
      <c r="E28" t="str">
        <f t="shared" si="1"/>
        <v>D</v>
      </c>
      <c r="F28" t="s">
        <v>142</v>
      </c>
      <c r="G28">
        <f>Gear!L28</f>
        <v>5</v>
      </c>
      <c r="H28" t="s">
        <v>143</v>
      </c>
      <c r="I28" t="str">
        <f t="shared" si="0"/>
        <v>,["Wainesha"] = { ["note"] = "D(5)"}</v>
      </c>
    </row>
    <row r="29" spans="1:9" x14ac:dyDescent="0.2">
      <c r="A29" t="s">
        <v>144</v>
      </c>
      <c r="B29" t="str">
        <f>Gear!A29</f>
        <v>Warjocky</v>
      </c>
      <c r="C29" t="s">
        <v>141</v>
      </c>
      <c r="D29" t="str">
        <f>'Members Data'!D29</f>
        <v>RDPS</v>
      </c>
      <c r="E29" t="str">
        <f t="shared" si="1"/>
        <v>D</v>
      </c>
      <c r="F29" t="s">
        <v>142</v>
      </c>
      <c r="G29">
        <f>Gear!L29</f>
        <v>5</v>
      </c>
      <c r="H29" t="s">
        <v>143</v>
      </c>
      <c r="I29" t="str">
        <f t="shared" si="0"/>
        <v>,["Warjocky"] = { ["note"] = "D(5)"}</v>
      </c>
    </row>
    <row r="30" spans="1:9" x14ac:dyDescent="0.2">
      <c r="A30" t="s">
        <v>144</v>
      </c>
      <c r="B30" t="str">
        <f>Gear!A30</f>
        <v>Xytree</v>
      </c>
      <c r="C30" t="s">
        <v>141</v>
      </c>
      <c r="D30" t="str">
        <f>'Members Data'!D30</f>
        <v>Healer</v>
      </c>
      <c r="E30" t="str">
        <f t="shared" si="1"/>
        <v>H</v>
      </c>
      <c r="F30" t="s">
        <v>142</v>
      </c>
      <c r="G30">
        <f>Gear!L30</f>
        <v>7</v>
      </c>
      <c r="H30" t="s">
        <v>143</v>
      </c>
      <c r="I30" t="str">
        <f t="shared" si="0"/>
        <v>,["Xytree"] = { ["note"] = "H(7)"}</v>
      </c>
    </row>
    <row r="31" spans="1:9" x14ac:dyDescent="0.2">
      <c r="A31" t="s">
        <v>144</v>
      </c>
      <c r="B31" t="str">
        <f>Gear!A31</f>
        <v>Zibe</v>
      </c>
      <c r="C31" t="s">
        <v>141</v>
      </c>
      <c r="D31" t="str">
        <f>'Members Data'!D31</f>
        <v>RDPS</v>
      </c>
      <c r="E31" t="str">
        <f t="shared" si="1"/>
        <v>D</v>
      </c>
      <c r="F31" t="s">
        <v>142</v>
      </c>
      <c r="G31">
        <f>Gear!L31</f>
        <v>4</v>
      </c>
      <c r="H31" t="s">
        <v>143</v>
      </c>
      <c r="I31" t="str">
        <f t="shared" si="0"/>
        <v>,["Zibe"] = { ["note"] = "D(4)"}</v>
      </c>
    </row>
    <row r="32" spans="1:9" x14ac:dyDescent="0.2">
      <c r="A32" t="s">
        <v>144</v>
      </c>
      <c r="B32">
        <f>Gear!A32</f>
        <v>0</v>
      </c>
      <c r="C32" t="s">
        <v>141</v>
      </c>
      <c r="D32">
        <f>'Members Data'!D32</f>
        <v>0</v>
      </c>
      <c r="E32" t="str">
        <f t="shared" si="1"/>
        <v>Error</v>
      </c>
      <c r="F32" t="s">
        <v>142</v>
      </c>
      <c r="G32">
        <f>Gear!L32</f>
        <v>0</v>
      </c>
      <c r="H32" t="s">
        <v>143</v>
      </c>
      <c r="I32" t="str">
        <f t="shared" si="0"/>
        <v/>
      </c>
    </row>
    <row r="33" spans="1:9" x14ac:dyDescent="0.2">
      <c r="A33" t="s">
        <v>144</v>
      </c>
      <c r="B33">
        <f>Gear!A33</f>
        <v>0</v>
      </c>
      <c r="C33" t="s">
        <v>141</v>
      </c>
      <c r="D33">
        <f>'Members Data'!D33</f>
        <v>0</v>
      </c>
      <c r="E33" t="str">
        <f t="shared" si="1"/>
        <v>Error</v>
      </c>
      <c r="F33" t="s">
        <v>142</v>
      </c>
      <c r="G33">
        <f>Gear!L33</f>
        <v>0</v>
      </c>
      <c r="H33" t="s">
        <v>143</v>
      </c>
      <c r="I33" t="str">
        <f t="shared" si="0"/>
        <v/>
      </c>
    </row>
    <row r="34" spans="1:9" x14ac:dyDescent="0.2">
      <c r="A34" t="s">
        <v>144</v>
      </c>
      <c r="B34">
        <f>Gear!A34</f>
        <v>0</v>
      </c>
      <c r="C34" t="s">
        <v>141</v>
      </c>
      <c r="D34">
        <f>'Members Data'!D34</f>
        <v>0</v>
      </c>
      <c r="E34" t="str">
        <f t="shared" si="1"/>
        <v>Error</v>
      </c>
      <c r="F34" t="s">
        <v>142</v>
      </c>
      <c r="G34">
        <f>Gear!L34</f>
        <v>0</v>
      </c>
      <c r="H34" t="s">
        <v>143</v>
      </c>
      <c r="I34" t="str">
        <f t="shared" si="0"/>
        <v/>
      </c>
    </row>
    <row r="35" spans="1:9" x14ac:dyDescent="0.2">
      <c r="A35" t="s">
        <v>144</v>
      </c>
      <c r="B35">
        <f>Gear!A35</f>
        <v>0</v>
      </c>
      <c r="C35" t="s">
        <v>141</v>
      </c>
      <c r="D35">
        <f>'Members Data'!D35</f>
        <v>0</v>
      </c>
      <c r="E35" t="str">
        <f t="shared" si="1"/>
        <v>Error</v>
      </c>
      <c r="F35" t="s">
        <v>142</v>
      </c>
      <c r="G35">
        <f>Gear!L35</f>
        <v>0</v>
      </c>
      <c r="H35" t="s">
        <v>143</v>
      </c>
      <c r="I35" t="str">
        <f t="shared" si="0"/>
        <v/>
      </c>
    </row>
    <row r="36" spans="1:9" x14ac:dyDescent="0.2">
      <c r="A36" t="s">
        <v>144</v>
      </c>
      <c r="B36">
        <f>Gear!A36</f>
        <v>0</v>
      </c>
      <c r="C36" t="s">
        <v>141</v>
      </c>
      <c r="D36">
        <f>'Members Data'!D36</f>
        <v>0</v>
      </c>
      <c r="E36" t="str">
        <f t="shared" si="1"/>
        <v>Error</v>
      </c>
      <c r="F36" t="s">
        <v>142</v>
      </c>
      <c r="G36">
        <f>Gear!L36</f>
        <v>0</v>
      </c>
      <c r="H36" t="s">
        <v>143</v>
      </c>
      <c r="I36" t="str">
        <f t="shared" si="0"/>
        <v/>
      </c>
    </row>
    <row r="37" spans="1:9" x14ac:dyDescent="0.2">
      <c r="A37" t="s">
        <v>144</v>
      </c>
      <c r="B37">
        <f>Gear!A37</f>
        <v>0</v>
      </c>
      <c r="C37" t="s">
        <v>141</v>
      </c>
      <c r="D37">
        <f>'Members Data'!D37</f>
        <v>0</v>
      </c>
      <c r="E37" t="str">
        <f t="shared" si="1"/>
        <v>Error</v>
      </c>
      <c r="F37" t="s">
        <v>142</v>
      </c>
      <c r="G37">
        <f>Gear!L37</f>
        <v>0</v>
      </c>
      <c r="H37" t="s">
        <v>143</v>
      </c>
      <c r="I37" t="str">
        <f t="shared" si="0"/>
        <v/>
      </c>
    </row>
    <row r="38" spans="1:9" x14ac:dyDescent="0.2">
      <c r="A38" t="s">
        <v>144</v>
      </c>
      <c r="B38">
        <f>Gear!A38</f>
        <v>0</v>
      </c>
      <c r="C38" t="s">
        <v>141</v>
      </c>
      <c r="D38">
        <f>'Members Data'!D38</f>
        <v>0</v>
      </c>
      <c r="E38" t="str">
        <f t="shared" si="1"/>
        <v>Error</v>
      </c>
      <c r="F38" t="s">
        <v>142</v>
      </c>
      <c r="G38">
        <f>Gear!L38</f>
        <v>0</v>
      </c>
      <c r="H38" t="s">
        <v>143</v>
      </c>
      <c r="I38" t="str">
        <f t="shared" si="0"/>
        <v/>
      </c>
    </row>
    <row r="39" spans="1:9" x14ac:dyDescent="0.2">
      <c r="A39" t="s">
        <v>144</v>
      </c>
      <c r="B39">
        <f>Gear!A39</f>
        <v>0</v>
      </c>
      <c r="C39" t="s">
        <v>141</v>
      </c>
      <c r="D39">
        <f>'Members Data'!D39</f>
        <v>0</v>
      </c>
      <c r="E39" t="str">
        <f t="shared" si="1"/>
        <v>Error</v>
      </c>
      <c r="F39" t="s">
        <v>142</v>
      </c>
      <c r="G39">
        <f>Gear!L39</f>
        <v>0</v>
      </c>
      <c r="H39" t="s">
        <v>143</v>
      </c>
      <c r="I39" t="str">
        <f t="shared" si="0"/>
        <v/>
      </c>
    </row>
    <row r="40" spans="1:9" x14ac:dyDescent="0.2">
      <c r="A40" t="s">
        <v>144</v>
      </c>
      <c r="B40">
        <f>Gear!A40</f>
        <v>0</v>
      </c>
      <c r="C40" t="s">
        <v>141</v>
      </c>
      <c r="D40">
        <f>'Members Data'!D40</f>
        <v>0</v>
      </c>
      <c r="E40" t="str">
        <f t="shared" si="1"/>
        <v>Error</v>
      </c>
      <c r="F40" t="s">
        <v>142</v>
      </c>
      <c r="G40">
        <f>Gear!L40</f>
        <v>0</v>
      </c>
      <c r="H40" t="s">
        <v>143</v>
      </c>
      <c r="I40" t="str">
        <f t="shared" si="0"/>
        <v/>
      </c>
    </row>
    <row r="41" spans="1:9" x14ac:dyDescent="0.2">
      <c r="A41" t="s">
        <v>144</v>
      </c>
      <c r="B41">
        <f>Gear!A41</f>
        <v>0</v>
      </c>
      <c r="C41" t="s">
        <v>141</v>
      </c>
      <c r="D41">
        <f>'Members Data'!D41</f>
        <v>0</v>
      </c>
      <c r="E41" t="str">
        <f t="shared" si="1"/>
        <v>Error</v>
      </c>
      <c r="F41" t="s">
        <v>142</v>
      </c>
      <c r="G41">
        <f>Gear!L41</f>
        <v>0</v>
      </c>
      <c r="H41" t="s">
        <v>143</v>
      </c>
      <c r="I41" t="str">
        <f t="shared" si="0"/>
        <v/>
      </c>
    </row>
    <row r="42" spans="1:9" x14ac:dyDescent="0.2">
      <c r="A42" t="s">
        <v>144</v>
      </c>
      <c r="B42">
        <f>Gear!A42</f>
        <v>0</v>
      </c>
      <c r="C42" t="s">
        <v>141</v>
      </c>
      <c r="D42">
        <f>'Members Data'!D42</f>
        <v>0</v>
      </c>
      <c r="E42" t="str">
        <f t="shared" si="1"/>
        <v>Error</v>
      </c>
      <c r="F42" t="s">
        <v>142</v>
      </c>
      <c r="G42">
        <f>Gear!L42</f>
        <v>0</v>
      </c>
      <c r="H42" t="s">
        <v>143</v>
      </c>
      <c r="I42" t="str">
        <f t="shared" si="0"/>
        <v/>
      </c>
    </row>
    <row r="43" spans="1:9" x14ac:dyDescent="0.2">
      <c r="A43" t="s">
        <v>144</v>
      </c>
      <c r="B43">
        <f>Gear!A43</f>
        <v>0</v>
      </c>
      <c r="C43" t="s">
        <v>141</v>
      </c>
      <c r="D43">
        <f>'Members Data'!D43</f>
        <v>0</v>
      </c>
      <c r="E43" t="str">
        <f t="shared" si="1"/>
        <v>Error</v>
      </c>
      <c r="F43" t="s">
        <v>142</v>
      </c>
      <c r="G43">
        <f>Gear!L43</f>
        <v>0</v>
      </c>
      <c r="H43" t="s">
        <v>143</v>
      </c>
      <c r="I43" t="str">
        <f t="shared" si="0"/>
        <v/>
      </c>
    </row>
    <row r="44" spans="1:9" x14ac:dyDescent="0.2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 x14ac:dyDescent="0.2">
      <c r="A45" t="s">
        <v>144</v>
      </c>
      <c r="B45">
        <f>Gear!A45</f>
        <v>0</v>
      </c>
      <c r="C45" t="s">
        <v>141</v>
      </c>
      <c r="D45">
        <f>'Members Data'!D45</f>
        <v>0</v>
      </c>
      <c r="E45" t="str">
        <f t="shared" si="1"/>
        <v>Error</v>
      </c>
      <c r="F45" t="s">
        <v>142</v>
      </c>
      <c r="G45">
        <f>Gear!L45</f>
        <v>0</v>
      </c>
      <c r="H45" t="s">
        <v>143</v>
      </c>
      <c r="I45" t="str">
        <f t="shared" si="0"/>
        <v/>
      </c>
    </row>
    <row r="46" spans="1:9" x14ac:dyDescent="0.2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 x14ac:dyDescent="0.2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 x14ac:dyDescent="0.2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 x14ac:dyDescent="0.2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 x14ac:dyDescent="0.2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 x14ac:dyDescent="0.2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 x14ac:dyDescent="0.2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 x14ac:dyDescent="0.2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 x14ac:dyDescent="0.2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 x14ac:dyDescent="0.2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 x14ac:dyDescent="0.2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 x14ac:dyDescent="0.2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 x14ac:dyDescent="0.2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 x14ac:dyDescent="0.2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 x14ac:dyDescent="0.2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 x14ac:dyDescent="0.2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 x14ac:dyDescent="0.2">
      <c r="A62" t="s">
        <v>144</v>
      </c>
      <c r="B62">
        <f>Gear!A62</f>
        <v>0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>
        <f>Gear!L62</f>
        <v>0</v>
      </c>
      <c r="H62" t="s">
        <v>143</v>
      </c>
      <c r="I62" t="str">
        <f t="shared" si="2"/>
        <v/>
      </c>
    </row>
    <row r="63" spans="1:9" x14ac:dyDescent="0.2">
      <c r="A63" t="s">
        <v>144</v>
      </c>
      <c r="B63">
        <f>Gear!A63</f>
        <v>0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>
        <f>Gear!L63</f>
        <v>0</v>
      </c>
      <c r="H63" t="s">
        <v>143</v>
      </c>
      <c r="I63" t="str">
        <f t="shared" si="2"/>
        <v/>
      </c>
    </row>
    <row r="64" spans="1:9" x14ac:dyDescent="0.2">
      <c r="A64" t="s">
        <v>144</v>
      </c>
      <c r="B64">
        <f>Gear!A64</f>
        <v>0</v>
      </c>
      <c r="C64" t="s">
        <v>141</v>
      </c>
      <c r="D64">
        <f>'Members Data'!D64</f>
        <v>0</v>
      </c>
      <c r="E64" t="str">
        <f t="shared" si="1"/>
        <v>Error</v>
      </c>
      <c r="F64" t="s">
        <v>142</v>
      </c>
      <c r="G64">
        <f>Gear!L64</f>
        <v>0</v>
      </c>
      <c r="H64" t="s">
        <v>143</v>
      </c>
      <c r="I64" t="str">
        <f t="shared" si="2"/>
        <v/>
      </c>
    </row>
    <row r="65" spans="1:9" x14ac:dyDescent="0.2">
      <c r="A65" t="s">
        <v>144</v>
      </c>
      <c r="B65">
        <f>Gear!A65</f>
        <v>0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>
        <f>Gear!L65</f>
        <v>0</v>
      </c>
      <c r="H65" t="s">
        <v>143</v>
      </c>
      <c r="I65" t="str">
        <f t="shared" si="2"/>
        <v/>
      </c>
    </row>
    <row r="66" spans="1:9" x14ac:dyDescent="0.2">
      <c r="A66" t="s">
        <v>144</v>
      </c>
      <c r="B66">
        <f>Gear!A66</f>
        <v>0</v>
      </c>
      <c r="C66" t="s">
        <v>141</v>
      </c>
      <c r="D66">
        <f>'Members Data'!D66</f>
        <v>0</v>
      </c>
      <c r="E66" t="str">
        <f t="shared" si="1"/>
        <v>Error</v>
      </c>
      <c r="F66" t="s">
        <v>142</v>
      </c>
      <c r="G66">
        <f>Gear!L66</f>
        <v>0</v>
      </c>
      <c r="H66" t="s">
        <v>143</v>
      </c>
      <c r="I66" t="str">
        <f t="shared" si="2"/>
        <v/>
      </c>
    </row>
    <row r="67" spans="1:9" x14ac:dyDescent="0.2">
      <c r="A67" t="s">
        <v>144</v>
      </c>
      <c r="B67">
        <f>Gear!A67</f>
        <v>0</v>
      </c>
      <c r="C67" t="s">
        <v>141</v>
      </c>
      <c r="D67">
        <f>'Members Data'!D67</f>
        <v>0</v>
      </c>
      <c r="E67" t="str">
        <f t="shared" ref="E67:E100" si="3">IF(D67="MDPS","D",IF(D67="RDPS","D",IF(D67="Healer","H",IF(D67="Tank","T","Error"))))</f>
        <v>Error</v>
      </c>
      <c r="F67" t="s">
        <v>142</v>
      </c>
      <c r="G67">
        <f>Gear!L67</f>
        <v>0</v>
      </c>
      <c r="H67" t="s">
        <v>143</v>
      </c>
      <c r="I67" t="str">
        <f t="shared" si="2"/>
        <v/>
      </c>
    </row>
    <row r="68" spans="1:9" x14ac:dyDescent="0.2">
      <c r="A68" t="s">
        <v>144</v>
      </c>
      <c r="B68">
        <f>Gear!A68</f>
        <v>0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>
        <f>Gear!L68</f>
        <v>0</v>
      </c>
      <c r="H68" t="s">
        <v>143</v>
      </c>
      <c r="I68" t="str">
        <f t="shared" si="2"/>
        <v/>
      </c>
    </row>
    <row r="69" spans="1:9" x14ac:dyDescent="0.2">
      <c r="A69" t="s">
        <v>144</v>
      </c>
      <c r="B69">
        <f>Gear!A69</f>
        <v>0</v>
      </c>
      <c r="C69" t="s">
        <v>141</v>
      </c>
      <c r="D69">
        <f>'Members Data'!D69</f>
        <v>0</v>
      </c>
      <c r="E69" t="str">
        <f t="shared" si="3"/>
        <v>Error</v>
      </c>
      <c r="F69" t="s">
        <v>142</v>
      </c>
      <c r="G69">
        <f>Gear!L69</f>
        <v>0</v>
      </c>
      <c r="H69" t="s">
        <v>143</v>
      </c>
      <c r="I69" t="str">
        <f t="shared" si="2"/>
        <v/>
      </c>
    </row>
    <row r="70" spans="1:9" x14ac:dyDescent="0.2">
      <c r="A70" t="s">
        <v>144</v>
      </c>
      <c r="B70">
        <f>Gear!A70</f>
        <v>0</v>
      </c>
      <c r="C70" t="s">
        <v>141</v>
      </c>
      <c r="D70">
        <f>'Members Data'!D70</f>
        <v>0</v>
      </c>
      <c r="E70" t="str">
        <f t="shared" si="3"/>
        <v>Error</v>
      </c>
      <c r="F70" t="s">
        <v>142</v>
      </c>
      <c r="G70">
        <f>Gear!L70</f>
        <v>0</v>
      </c>
      <c r="H70" t="s">
        <v>143</v>
      </c>
      <c r="I70" t="str">
        <f t="shared" si="2"/>
        <v/>
      </c>
    </row>
    <row r="71" spans="1:9" x14ac:dyDescent="0.2">
      <c r="A71" t="s">
        <v>144</v>
      </c>
      <c r="B71">
        <f>Gear!A71</f>
        <v>0</v>
      </c>
      <c r="C71" t="s">
        <v>141</v>
      </c>
      <c r="D71">
        <f>'Members Data'!D71</f>
        <v>0</v>
      </c>
      <c r="E71" t="str">
        <f t="shared" si="3"/>
        <v>Error</v>
      </c>
      <c r="F71" t="s">
        <v>142</v>
      </c>
      <c r="G71">
        <f>Gear!L71</f>
        <v>0</v>
      </c>
      <c r="H71" t="s">
        <v>143</v>
      </c>
      <c r="I71" t="str">
        <f t="shared" si="2"/>
        <v/>
      </c>
    </row>
    <row r="72" spans="1:9" x14ac:dyDescent="0.2">
      <c r="A72" t="s">
        <v>144</v>
      </c>
      <c r="B72">
        <f>Gear!A72</f>
        <v>0</v>
      </c>
      <c r="C72" t="s">
        <v>141</v>
      </c>
      <c r="D72">
        <f>'Members Data'!D72</f>
        <v>0</v>
      </c>
      <c r="E72" t="str">
        <f t="shared" si="3"/>
        <v>Error</v>
      </c>
      <c r="F72" t="s">
        <v>142</v>
      </c>
      <c r="G72">
        <f>Gear!L72</f>
        <v>0</v>
      </c>
      <c r="H72" t="s">
        <v>143</v>
      </c>
      <c r="I72" t="str">
        <f t="shared" si="2"/>
        <v/>
      </c>
    </row>
    <row r="73" spans="1:9" x14ac:dyDescent="0.2">
      <c r="A73" t="s">
        <v>144</v>
      </c>
      <c r="B73">
        <f>Gear!A73</f>
        <v>0</v>
      </c>
      <c r="C73" t="s">
        <v>141</v>
      </c>
      <c r="D73">
        <f>'Members Data'!D73</f>
        <v>0</v>
      </c>
      <c r="E73" t="str">
        <f t="shared" si="3"/>
        <v>Error</v>
      </c>
      <c r="F73" t="s">
        <v>142</v>
      </c>
      <c r="G73">
        <f>Gear!L73</f>
        <v>0</v>
      </c>
      <c r="H73" t="s">
        <v>143</v>
      </c>
      <c r="I73" t="str">
        <f t="shared" si="2"/>
        <v/>
      </c>
    </row>
    <row r="74" spans="1:9" x14ac:dyDescent="0.2">
      <c r="A74" t="s">
        <v>144</v>
      </c>
      <c r="B74">
        <f>Gear!A74</f>
        <v>0</v>
      </c>
      <c r="C74" t="s">
        <v>141</v>
      </c>
      <c r="D74">
        <f>'Members Data'!D74</f>
        <v>0</v>
      </c>
      <c r="E74" t="str">
        <f t="shared" si="3"/>
        <v>Error</v>
      </c>
      <c r="F74" t="s">
        <v>142</v>
      </c>
      <c r="G74">
        <f>Gear!L74</f>
        <v>0</v>
      </c>
      <c r="H74" t="s">
        <v>143</v>
      </c>
      <c r="I74" t="str">
        <f t="shared" si="2"/>
        <v/>
      </c>
    </row>
    <row r="75" spans="1:9" x14ac:dyDescent="0.2">
      <c r="A75" t="s">
        <v>144</v>
      </c>
      <c r="B75">
        <f>Gear!A75</f>
        <v>0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>
        <f>Gear!L75</f>
        <v>0</v>
      </c>
      <c r="H75" t="s">
        <v>143</v>
      </c>
      <c r="I75" t="str">
        <f t="shared" si="2"/>
        <v/>
      </c>
    </row>
    <row r="76" spans="1:9" x14ac:dyDescent="0.2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 x14ac:dyDescent="0.2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 x14ac:dyDescent="0.2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 x14ac:dyDescent="0.2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 x14ac:dyDescent="0.2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 x14ac:dyDescent="0.2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 x14ac:dyDescent="0.2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 x14ac:dyDescent="0.2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 x14ac:dyDescent="0.2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 x14ac:dyDescent="0.2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 x14ac:dyDescent="0.2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 x14ac:dyDescent="0.2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 x14ac:dyDescent="0.2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 x14ac:dyDescent="0.2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 x14ac:dyDescent="0.2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 x14ac:dyDescent="0.2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 x14ac:dyDescent="0.2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 x14ac:dyDescent="0.2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 x14ac:dyDescent="0.2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 x14ac:dyDescent="0.2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 x14ac:dyDescent="0.2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 x14ac:dyDescent="0.2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 x14ac:dyDescent="0.2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 x14ac:dyDescent="0.2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 x14ac:dyDescent="0.2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 x14ac:dyDescent="0.2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98"/>
  <sheetViews>
    <sheetView workbookViewId="0"/>
  </sheetViews>
  <sheetFormatPr defaultRowHeight="12.75" x14ac:dyDescent="0.2"/>
  <cols>
    <col min="1" max="1" width="12.5703125" bestFit="1" customWidth="1"/>
    <col min="3" max="3" width="11.7109375" bestFit="1" customWidth="1"/>
    <col min="4" max="5" width="10.140625" bestFit="1" customWidth="1"/>
    <col min="6" max="6" width="11.7109375" bestFit="1" customWidth="1"/>
    <col min="7" max="7" width="10.140625" bestFit="1" customWidth="1"/>
    <col min="9" max="9" width="11.7109375" bestFit="1" customWidth="1"/>
    <col min="12" max="12" width="11.7109375" bestFit="1" customWidth="1"/>
  </cols>
  <sheetData>
    <row r="1" spans="2:13" x14ac:dyDescent="0.2">
      <c r="B1" s="499"/>
    </row>
    <row r="2" spans="2:13" x14ac:dyDescent="0.2">
      <c r="B2" s="499"/>
      <c r="C2" s="501"/>
    </row>
    <row r="3" spans="2:13" x14ac:dyDescent="0.2">
      <c r="B3" s="499"/>
      <c r="C3" s="499"/>
    </row>
    <row r="4" spans="2:13" x14ac:dyDescent="0.2">
      <c r="B4" s="499"/>
      <c r="C4" s="376"/>
    </row>
    <row r="5" spans="2:13" x14ac:dyDescent="0.2">
      <c r="B5" s="499"/>
      <c r="C5" s="376"/>
    </row>
    <row r="6" spans="2:13" x14ac:dyDescent="0.2">
      <c r="B6" s="499"/>
      <c r="C6" s="376"/>
    </row>
    <row r="7" spans="2:13" x14ac:dyDescent="0.2">
      <c r="B7" s="499"/>
      <c r="E7" s="376"/>
      <c r="G7" s="376"/>
      <c r="H7" s="376"/>
      <c r="I7" s="483"/>
      <c r="J7" s="483"/>
      <c r="L7" s="482"/>
    </row>
    <row r="8" spans="2:13" x14ac:dyDescent="0.2">
      <c r="B8" s="499"/>
      <c r="C8" s="501"/>
      <c r="E8" s="376"/>
      <c r="F8" s="482"/>
      <c r="H8" s="376"/>
      <c r="I8" s="376"/>
      <c r="J8" s="483"/>
      <c r="K8" s="483"/>
      <c r="M8" s="482"/>
    </row>
    <row r="9" spans="2:13" x14ac:dyDescent="0.2">
      <c r="B9" s="499"/>
      <c r="E9" s="376"/>
    </row>
    <row r="10" spans="2:13" x14ac:dyDescent="0.2">
      <c r="B10" s="499"/>
      <c r="C10" s="501"/>
      <c r="E10" s="376"/>
      <c r="G10" s="376"/>
      <c r="H10" s="376"/>
      <c r="I10" s="483"/>
      <c r="J10" s="483"/>
      <c r="L10" s="482"/>
    </row>
    <row r="11" spans="2:13" x14ac:dyDescent="0.2">
      <c r="B11" s="499"/>
      <c r="C11" s="501"/>
      <c r="E11" s="376"/>
      <c r="H11" s="376"/>
      <c r="I11" s="376"/>
      <c r="J11" s="483"/>
      <c r="K11" s="483"/>
      <c r="M11" s="482"/>
    </row>
    <row r="12" spans="2:13" x14ac:dyDescent="0.2">
      <c r="B12" s="499"/>
      <c r="C12" s="499"/>
      <c r="E12" s="376"/>
      <c r="G12" s="376"/>
    </row>
    <row r="13" spans="2:13" x14ac:dyDescent="0.2">
      <c r="B13" s="499"/>
      <c r="C13" s="501"/>
      <c r="E13" s="376"/>
      <c r="H13" s="376"/>
      <c r="I13" s="483"/>
      <c r="J13" s="483"/>
      <c r="L13" s="482"/>
    </row>
    <row r="14" spans="2:13" x14ac:dyDescent="0.2">
      <c r="B14" s="499"/>
      <c r="E14" s="376"/>
      <c r="H14" s="376"/>
      <c r="I14" s="376"/>
      <c r="J14" s="483"/>
      <c r="K14" s="483"/>
      <c r="M14" s="482"/>
    </row>
    <row r="15" spans="2:13" x14ac:dyDescent="0.2">
      <c r="B15" s="499"/>
      <c r="C15" s="499"/>
      <c r="E15" s="376"/>
    </row>
    <row r="16" spans="2:13" x14ac:dyDescent="0.2">
      <c r="B16" s="499"/>
      <c r="C16" s="501"/>
      <c r="E16" s="376"/>
      <c r="G16" s="376"/>
      <c r="H16" s="376"/>
      <c r="I16" s="483"/>
      <c r="J16" s="483"/>
      <c r="L16" s="482"/>
    </row>
    <row r="17" spans="1:13" x14ac:dyDescent="0.2">
      <c r="B17" s="499"/>
      <c r="E17" s="376"/>
      <c r="H17" s="376"/>
      <c r="I17" s="376"/>
      <c r="J17" s="483"/>
      <c r="K17" s="483"/>
      <c r="M17" s="482"/>
    </row>
    <row r="18" spans="1:13" x14ac:dyDescent="0.2">
      <c r="B18" s="499"/>
      <c r="E18" s="376"/>
      <c r="G18" s="376"/>
    </row>
    <row r="19" spans="1:13" x14ac:dyDescent="0.2">
      <c r="B19" s="499"/>
      <c r="E19" s="376"/>
      <c r="F19" s="482"/>
      <c r="H19" s="376"/>
      <c r="I19" s="483"/>
      <c r="J19" s="483"/>
      <c r="L19" s="482"/>
    </row>
    <row r="20" spans="1:13" x14ac:dyDescent="0.2">
      <c r="B20" s="499"/>
      <c r="C20" s="501"/>
      <c r="E20" s="376"/>
      <c r="H20" s="376"/>
      <c r="I20" s="376"/>
      <c r="J20" s="483"/>
      <c r="K20" s="483"/>
      <c r="M20" s="482"/>
    </row>
    <row r="21" spans="1:13" x14ac:dyDescent="0.2">
      <c r="B21" s="499"/>
      <c r="E21" s="376"/>
      <c r="G21" s="376"/>
    </row>
    <row r="22" spans="1:13" x14ac:dyDescent="0.2">
      <c r="B22" s="499"/>
      <c r="C22" s="499"/>
      <c r="E22" s="376"/>
      <c r="H22" s="376"/>
      <c r="I22" s="483"/>
      <c r="J22" s="483"/>
      <c r="L22" s="482"/>
    </row>
    <row r="23" spans="1:13" x14ac:dyDescent="0.2">
      <c r="B23" s="499"/>
      <c r="C23" s="376"/>
      <c r="E23" s="482"/>
      <c r="F23" s="482"/>
      <c r="H23" s="376"/>
      <c r="I23" s="376"/>
      <c r="J23" s="483"/>
      <c r="K23" s="483"/>
      <c r="M23" s="482"/>
    </row>
    <row r="24" spans="1:13" x14ac:dyDescent="0.2">
      <c r="B24" s="499"/>
      <c r="C24" s="499"/>
      <c r="E24" s="376"/>
      <c r="F24" s="482"/>
    </row>
    <row r="25" spans="1:13" x14ac:dyDescent="0.2">
      <c r="B25" s="499"/>
      <c r="C25" s="501"/>
      <c r="H25" s="376"/>
      <c r="I25" s="483"/>
      <c r="J25" s="483"/>
      <c r="L25" s="482"/>
    </row>
    <row r="26" spans="1:13" x14ac:dyDescent="0.2">
      <c r="B26" s="499"/>
      <c r="C26" s="499"/>
      <c r="H26" s="376"/>
      <c r="I26" s="376"/>
      <c r="J26" s="483"/>
      <c r="K26" s="483"/>
      <c r="M26" s="482"/>
    </row>
    <row r="27" spans="1:13" x14ac:dyDescent="0.2">
      <c r="B27" s="499"/>
      <c r="C27" s="499"/>
      <c r="E27" s="482"/>
      <c r="G27" s="376"/>
    </row>
    <row r="28" spans="1:13" x14ac:dyDescent="0.2">
      <c r="B28" s="499"/>
      <c r="C28" s="499"/>
      <c r="E28" s="376"/>
      <c r="F28" s="482"/>
      <c r="H28" s="376"/>
      <c r="I28" s="483"/>
      <c r="J28" s="483"/>
      <c r="L28" s="482"/>
    </row>
    <row r="29" spans="1:13" x14ac:dyDescent="0.2">
      <c r="B29" s="499"/>
      <c r="E29" s="376"/>
      <c r="H29" s="376"/>
      <c r="I29" s="376"/>
      <c r="J29" s="483"/>
      <c r="K29" s="483"/>
      <c r="M29" s="482"/>
    </row>
    <row r="30" spans="1:13" x14ac:dyDescent="0.2">
      <c r="B30" s="499"/>
      <c r="E30" s="376"/>
    </row>
    <row r="31" spans="1:13" x14ac:dyDescent="0.2">
      <c r="A31" s="499"/>
      <c r="B31" s="499"/>
      <c r="C31" s="499"/>
      <c r="E31" s="376"/>
      <c r="H31" s="376"/>
      <c r="I31" s="483"/>
      <c r="J31" s="483"/>
      <c r="L31" s="482"/>
    </row>
    <row r="32" spans="1:13" x14ac:dyDescent="0.2">
      <c r="B32" s="499"/>
      <c r="E32" s="376"/>
      <c r="G32" s="376"/>
      <c r="H32" s="376"/>
      <c r="I32" s="376"/>
      <c r="J32" s="483"/>
      <c r="K32" s="483"/>
      <c r="M32" s="482"/>
    </row>
    <row r="33" spans="2:13" x14ac:dyDescent="0.2">
      <c r="B33" s="499"/>
      <c r="E33" s="376"/>
      <c r="F33" s="482"/>
      <c r="H33" s="376"/>
      <c r="I33" s="376"/>
      <c r="J33" s="483"/>
      <c r="K33" s="483"/>
      <c r="M33" s="482"/>
    </row>
    <row r="34" spans="2:13" x14ac:dyDescent="0.2">
      <c r="B34" s="499"/>
      <c r="G34" s="376"/>
    </row>
    <row r="35" spans="2:13" x14ac:dyDescent="0.2">
      <c r="B35" s="499"/>
      <c r="E35" s="376"/>
    </row>
    <row r="36" spans="2:13" x14ac:dyDescent="0.2">
      <c r="B36" s="499"/>
    </row>
    <row r="37" spans="2:13" x14ac:dyDescent="0.2">
      <c r="B37" s="499"/>
      <c r="G37" s="376"/>
      <c r="H37" s="376"/>
      <c r="I37" s="483"/>
      <c r="J37" s="483"/>
      <c r="L37" s="482"/>
    </row>
    <row r="38" spans="2:13" x14ac:dyDescent="0.2">
      <c r="B38" s="499"/>
      <c r="H38" s="376"/>
      <c r="I38" s="376"/>
      <c r="J38" s="483"/>
      <c r="K38" s="483"/>
      <c r="M38" s="482"/>
    </row>
    <row r="39" spans="2:13" x14ac:dyDescent="0.2">
      <c r="B39" s="499"/>
      <c r="E39" s="376"/>
      <c r="F39" s="482"/>
      <c r="H39" s="376"/>
      <c r="I39" s="376"/>
      <c r="J39" s="483"/>
      <c r="K39" s="483"/>
      <c r="M39" s="482"/>
    </row>
    <row r="40" spans="2:13" x14ac:dyDescent="0.2">
      <c r="B40" s="499"/>
      <c r="C40" s="501"/>
      <c r="E40" s="376"/>
      <c r="F40" s="482"/>
    </row>
    <row r="41" spans="2:13" x14ac:dyDescent="0.2">
      <c r="B41" s="499"/>
      <c r="C41" s="501"/>
      <c r="H41" s="376"/>
      <c r="I41" s="483"/>
      <c r="J41" s="483"/>
      <c r="L41" s="482"/>
    </row>
    <row r="42" spans="2:13" x14ac:dyDescent="0.2">
      <c r="B42" s="499"/>
      <c r="C42" s="499"/>
      <c r="H42" s="376"/>
      <c r="I42" s="376"/>
      <c r="J42" s="483"/>
      <c r="K42" s="483"/>
      <c r="M42" s="482"/>
    </row>
    <row r="43" spans="2:13" x14ac:dyDescent="0.2">
      <c r="B43" s="499"/>
      <c r="C43" s="499"/>
    </row>
    <row r="44" spans="2:13" x14ac:dyDescent="0.2">
      <c r="B44" s="499"/>
      <c r="C44" s="501"/>
      <c r="H44" s="376"/>
      <c r="I44" s="483"/>
      <c r="J44" s="483"/>
      <c r="L44" s="482"/>
    </row>
    <row r="45" spans="2:13" x14ac:dyDescent="0.2">
      <c r="B45" s="499"/>
      <c r="H45" s="376"/>
      <c r="I45" s="376"/>
      <c r="J45" s="483"/>
      <c r="K45" s="483"/>
      <c r="M45" s="482"/>
    </row>
    <row r="46" spans="2:13" x14ac:dyDescent="0.2">
      <c r="B46" s="499"/>
      <c r="C46" s="499"/>
    </row>
    <row r="47" spans="2:13" x14ac:dyDescent="0.2">
      <c r="B47" s="499"/>
    </row>
    <row r="48" spans="2:13" x14ac:dyDescent="0.2">
      <c r="B48" s="499"/>
    </row>
    <row r="49" spans="1:13" x14ac:dyDescent="0.2">
      <c r="B49" s="499"/>
      <c r="E49" s="482"/>
      <c r="G49" s="376"/>
      <c r="H49" s="376"/>
      <c r="I49" s="483"/>
      <c r="J49" s="483"/>
      <c r="L49" s="482"/>
    </row>
    <row r="50" spans="1:13" x14ac:dyDescent="0.2">
      <c r="E50" s="376"/>
      <c r="F50" s="482"/>
      <c r="H50" s="376"/>
      <c r="I50" s="376"/>
      <c r="J50" s="483"/>
      <c r="K50" s="483"/>
      <c r="M50" s="482"/>
    </row>
    <row r="51" spans="1:13" x14ac:dyDescent="0.2">
      <c r="E51" s="376"/>
    </row>
    <row r="52" spans="1:13" x14ac:dyDescent="0.2">
      <c r="E52" s="376"/>
      <c r="G52" s="376"/>
      <c r="H52" s="376"/>
      <c r="I52" s="483"/>
      <c r="J52" s="483"/>
      <c r="L52" s="482"/>
    </row>
    <row r="53" spans="1:13" x14ac:dyDescent="0.2">
      <c r="E53" s="376"/>
      <c r="F53" s="482"/>
      <c r="H53" s="376"/>
      <c r="I53" s="376"/>
      <c r="J53" s="483"/>
      <c r="K53" s="483"/>
      <c r="M53" s="482"/>
    </row>
    <row r="54" spans="1:13" x14ac:dyDescent="0.2">
      <c r="E54" s="376"/>
    </row>
    <row r="55" spans="1:13" x14ac:dyDescent="0.2">
      <c r="G55" s="376"/>
      <c r="H55" s="376"/>
      <c r="I55" s="483"/>
      <c r="J55" s="483"/>
      <c r="L55" s="482"/>
    </row>
    <row r="56" spans="1:13" x14ac:dyDescent="0.2">
      <c r="E56" s="482"/>
      <c r="F56" s="482"/>
      <c r="H56" s="376"/>
      <c r="I56" s="376"/>
      <c r="J56" s="483"/>
      <c r="K56" s="483"/>
      <c r="M56" s="482"/>
    </row>
    <row r="58" spans="1:13" x14ac:dyDescent="0.2">
      <c r="E58" s="482"/>
      <c r="G58" s="376"/>
      <c r="H58" s="376"/>
      <c r="I58" s="483"/>
      <c r="J58" s="483"/>
      <c r="L58" s="482"/>
    </row>
    <row r="59" spans="1:13" x14ac:dyDescent="0.2">
      <c r="A59" s="483"/>
      <c r="C59" s="482"/>
      <c r="F59" s="482"/>
      <c r="H59" s="376"/>
      <c r="I59" s="376"/>
      <c r="J59" s="483"/>
      <c r="K59" s="483"/>
      <c r="M59" s="482"/>
    </row>
    <row r="60" spans="1:13" x14ac:dyDescent="0.2">
      <c r="A60" s="483"/>
      <c r="E60" s="482"/>
    </row>
    <row r="61" spans="1:13" x14ac:dyDescent="0.2">
      <c r="G61" s="376"/>
      <c r="H61" s="376"/>
      <c r="I61" s="483"/>
      <c r="J61" s="483"/>
      <c r="L61" s="482"/>
    </row>
    <row r="62" spans="1:13" x14ac:dyDescent="0.2">
      <c r="A62" s="483"/>
      <c r="C62" s="482"/>
      <c r="E62" s="482"/>
      <c r="F62" s="482"/>
      <c r="H62" s="376"/>
      <c r="I62" s="376"/>
      <c r="J62" s="483"/>
      <c r="K62" s="483"/>
      <c r="M62" s="482"/>
    </row>
    <row r="63" spans="1:13" x14ac:dyDescent="0.2">
      <c r="A63" s="483"/>
    </row>
    <row r="64" spans="1:13" x14ac:dyDescent="0.2">
      <c r="A64" s="483"/>
      <c r="C64" s="482"/>
    </row>
    <row r="66" spans="1:3" x14ac:dyDescent="0.2">
      <c r="A66" s="483"/>
      <c r="B66" s="483"/>
    </row>
    <row r="68" spans="1:3" x14ac:dyDescent="0.2">
      <c r="A68" s="483"/>
      <c r="C68" s="482"/>
    </row>
    <row r="69" spans="1:3" x14ac:dyDescent="0.2">
      <c r="A69" s="483"/>
      <c r="B69" s="483"/>
    </row>
    <row r="71" spans="1:3" x14ac:dyDescent="0.2">
      <c r="A71" s="483"/>
      <c r="C71" s="482"/>
    </row>
    <row r="72" spans="1:3" x14ac:dyDescent="0.2">
      <c r="A72" s="483"/>
      <c r="B72" s="483"/>
    </row>
    <row r="74" spans="1:3" x14ac:dyDescent="0.2">
      <c r="A74" s="483"/>
      <c r="C74" s="482"/>
    </row>
    <row r="75" spans="1:3" x14ac:dyDescent="0.2">
      <c r="A75" s="483"/>
      <c r="B75" s="483"/>
    </row>
    <row r="77" spans="1:3" x14ac:dyDescent="0.2">
      <c r="A77" s="483"/>
    </row>
    <row r="78" spans="1:3" x14ac:dyDescent="0.2">
      <c r="A78" s="483"/>
      <c r="B78" s="483"/>
    </row>
    <row r="82" spans="1:3" x14ac:dyDescent="0.2">
      <c r="A82" s="483"/>
      <c r="C82" s="482"/>
    </row>
    <row r="83" spans="1:3" x14ac:dyDescent="0.2">
      <c r="A83" s="483"/>
      <c r="B83" s="483"/>
    </row>
    <row r="84" spans="1:3" x14ac:dyDescent="0.2">
      <c r="A84" s="483"/>
      <c r="B84" s="483"/>
    </row>
    <row r="86" spans="1:3" x14ac:dyDescent="0.2">
      <c r="A86" s="483"/>
      <c r="C86" s="482"/>
    </row>
    <row r="87" spans="1:3" x14ac:dyDescent="0.2">
      <c r="A87" s="483"/>
      <c r="B87" s="483"/>
    </row>
    <row r="89" spans="1:3" x14ac:dyDescent="0.2">
      <c r="A89" s="483"/>
      <c r="C89" s="482"/>
    </row>
    <row r="91" spans="1:3" x14ac:dyDescent="0.2">
      <c r="A91" s="483"/>
    </row>
    <row r="94" spans="1:3" x14ac:dyDescent="0.2">
      <c r="A94" s="483"/>
      <c r="C94" s="482"/>
    </row>
    <row r="95" spans="1:3" x14ac:dyDescent="0.2">
      <c r="A95" s="483"/>
      <c r="B95" s="483"/>
    </row>
    <row r="97" spans="1:3" x14ac:dyDescent="0.2">
      <c r="A97" s="483"/>
      <c r="C97" s="482"/>
    </row>
    <row r="98" spans="1:3" x14ac:dyDescent="0.2">
      <c r="A98" s="483"/>
      <c r="C98" s="482"/>
    </row>
  </sheetData>
  <sortState ref="A7:C49">
    <sortCondition ref="B7:B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128"/>
  <sheetViews>
    <sheetView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27" sqref="B27"/>
    </sheetView>
  </sheetViews>
  <sheetFormatPr defaultColWidth="8.7109375" defaultRowHeight="15" customHeight="1" x14ac:dyDescent="0.2"/>
  <cols>
    <col min="1" max="1" width="14" style="47" bestFit="1" customWidth="1"/>
    <col min="2" max="2" width="15.85546875" style="47" bestFit="1" customWidth="1"/>
    <col min="3" max="3" width="12.85546875" style="1" bestFit="1" customWidth="1"/>
    <col min="4" max="8" width="12.42578125" style="1" customWidth="1"/>
    <col min="9" max="9" width="12.42578125" style="28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 x14ac:dyDescent="0.25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8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 x14ac:dyDescent="0.2">
      <c r="A2" s="446" t="s">
        <v>230</v>
      </c>
      <c r="B2" s="125"/>
      <c r="C2" s="36" t="s">
        <v>22</v>
      </c>
      <c r="D2" s="38" t="s">
        <v>13</v>
      </c>
      <c r="E2" s="187">
        <f>Gear!L2</f>
        <v>6</v>
      </c>
      <c r="F2" s="187">
        <f>Gear!J2</f>
        <v>0</v>
      </c>
      <c r="G2" s="188" t="e">
        <f>Gear!Q2</f>
        <v>#DIV/0!</v>
      </c>
      <c r="H2" s="187">
        <f>DCC!B2</f>
        <v>0</v>
      </c>
      <c r="I2" s="187">
        <f>IF(ISNA(AH2),0,AH2)</f>
        <v>0</v>
      </c>
      <c r="J2" s="1">
        <f>COUNTIF(D2,"Healererer")</f>
        <v>0</v>
      </c>
      <c r="K2" s="1">
        <f>COUNTIF(D2,"DPS")</f>
        <v>0</v>
      </c>
      <c r="L2" s="1">
        <f>COUNTIF(D2,"Tank")</f>
        <v>0</v>
      </c>
      <c r="M2" s="1">
        <f>COUNTIF(C2,"Death Knight")</f>
        <v>0</v>
      </c>
      <c r="N2" s="1">
        <f>COUNTIF(C2,"Druid")</f>
        <v>0</v>
      </c>
      <c r="O2" s="1">
        <f>COUNTIF(C2,"Hunter")</f>
        <v>0</v>
      </c>
      <c r="P2" s="1">
        <f>COUNTIF(C2,"Mage")</f>
        <v>0</v>
      </c>
      <c r="Q2" s="1">
        <f>COUNTIF(C2,"Paladin")</f>
        <v>0</v>
      </c>
      <c r="R2" s="1">
        <f>COUNTIF(C2,"Priest")</f>
        <v>0</v>
      </c>
      <c r="S2" s="1">
        <f>COUNTIF(C2,"Rogue")</f>
        <v>0</v>
      </c>
      <c r="T2" s="1">
        <f>COUNTIF(C2,"Shaman")</f>
        <v>1</v>
      </c>
      <c r="U2" s="1">
        <f>COUNTIF(C2,"Warlock")</f>
        <v>0</v>
      </c>
      <c r="V2" s="1">
        <f>COUNTIF(C2,"Warrior")</f>
        <v>0</v>
      </c>
      <c r="W2" s="193" t="e">
        <f>IF(E2&gt;=$AD$8," ","Gear, ")&amp;IF(F2&lt;=$AE$8," ","Gear Quality, ")&amp;IF(G2&gt;=$AF$8," ","Raid Output, ")&amp;IF(H2&gt;=$AC$8,IF(I2&gt;=$AC$8," ","Attendance"),"Attendance")</f>
        <v>#DIV/0!</v>
      </c>
      <c r="X2" s="193" t="e">
        <f>IF(E2&gt;=$AD$9," ","Gear, ")&amp;IF(F2=$AE$9," ","Gear Quality, ")&amp;IF(G2&gt;=$AF$9," ","Raid Output, ")&amp;IF(H2&gt;=$AC$9,IF(I2&gt;=$AC$9," ","Attendance"),"Attendance")</f>
        <v>#DIV/0!</v>
      </c>
      <c r="AH2" s="1">
        <f>VLOOKUP(A2,'Look-up'!E:F,2,FALSE)</f>
        <v>0</v>
      </c>
    </row>
    <row r="3" spans="1:247" ht="15" customHeight="1" x14ac:dyDescent="0.2">
      <c r="A3" s="444" t="s">
        <v>231</v>
      </c>
      <c r="B3" s="126"/>
      <c r="C3" s="38" t="s">
        <v>22</v>
      </c>
      <c r="D3" s="38" t="s">
        <v>76</v>
      </c>
      <c r="E3" s="189">
        <f>Gear!L3</f>
        <v>7</v>
      </c>
      <c r="F3" s="189">
        <f>Gear!J3</f>
        <v>0</v>
      </c>
      <c r="G3" s="190">
        <f>Gear!Q3</f>
        <v>0</v>
      </c>
      <c r="H3" s="189">
        <f>DCC!B3</f>
        <v>0</v>
      </c>
      <c r="I3" s="189">
        <f t="shared" ref="I3:I66" si="0">IF(ISNA(AH3),0,AH3)</f>
        <v>0</v>
      </c>
      <c r="J3" s="1">
        <f>COUNTIF(D3,"Healererer")</f>
        <v>0</v>
      </c>
      <c r="K3" s="1">
        <f>COUNTIF(D3,"DPS")</f>
        <v>0</v>
      </c>
      <c r="L3" s="1">
        <f>COUNTIF(D3,"Tank")</f>
        <v>0</v>
      </c>
      <c r="M3" s="1">
        <f>COUNTIF(C3,"Death Knight")</f>
        <v>0</v>
      </c>
      <c r="N3" s="1">
        <f>COUNTIF(C3,"Druid")</f>
        <v>0</v>
      </c>
      <c r="O3" s="1">
        <f>COUNTIF(C3,"Hunter")</f>
        <v>0</v>
      </c>
      <c r="P3" s="1">
        <f>COUNTIF(C3,"Mage")</f>
        <v>0</v>
      </c>
      <c r="Q3" s="1">
        <f>COUNTIF(C3,"Paladin")</f>
        <v>0</v>
      </c>
      <c r="R3" s="1">
        <f>COUNTIF(C3,"Priest")</f>
        <v>0</v>
      </c>
      <c r="S3" s="1">
        <f>COUNTIF(C3,"Rogue")</f>
        <v>0</v>
      </c>
      <c r="T3" s="1">
        <f>COUNTIF(C3,"Shaman")</f>
        <v>1</v>
      </c>
      <c r="U3" s="1">
        <f>COUNTIF(C3,"Warlock")</f>
        <v>0</v>
      </c>
      <c r="V3" s="1">
        <f>COUNTIF(C3,"Warrior")</f>
        <v>0</v>
      </c>
      <c r="W3" s="194" t="str">
        <f>IF(E3&gt;=$AD$8," ","Gear, ")&amp;IF(F3&lt;=$AE$8," ","Gear Quality, ")&amp;IF(G3&gt;=$AF$8," ","Raid Output, ")&amp;IF(H3&gt;=$AC$8,IF(I3&gt;=$AC$8," ","Attendance"),"Attendance")</f>
        <v xml:space="preserve">  Raid Output, Attendance</v>
      </c>
      <c r="X3" s="194" t="str">
        <f>IF(E3&gt;=$AD$9," ","Gear, ")&amp;IF(F3=$AE$9," ","Gear Quality, ")&amp;IF(G3&gt;=$AF$9," ","Raid Output, ")&amp;IF(H3&gt;=$AC$9,IF(I3&gt;=$AC$9," ","Attendance"),"Attendance")</f>
        <v xml:space="preserve">  Raid Output, Attendance</v>
      </c>
      <c r="Z3" s="174" t="s">
        <v>77</v>
      </c>
      <c r="AA3" s="175"/>
      <c r="AH3" s="1">
        <f>VLOOKUP(A3,'Look-up'!E:F,2,FALSE)</f>
        <v>0</v>
      </c>
      <c r="AJ3" s="1" t="s">
        <v>33</v>
      </c>
    </row>
    <row r="4" spans="1:247" ht="15" customHeight="1" x14ac:dyDescent="0.2">
      <c r="A4" s="442" t="s">
        <v>215</v>
      </c>
      <c r="B4" s="126"/>
      <c r="C4" s="38" t="s">
        <v>20</v>
      </c>
      <c r="D4" s="38" t="s">
        <v>76</v>
      </c>
      <c r="E4" s="189">
        <f>Gear!L4</f>
        <v>6</v>
      </c>
      <c r="F4" s="189">
        <f>Gear!J4</f>
        <v>0</v>
      </c>
      <c r="G4" s="190">
        <f>Gear!Q4</f>
        <v>0</v>
      </c>
      <c r="H4" s="189">
        <f>DCC!B4</f>
        <v>0</v>
      </c>
      <c r="I4" s="189">
        <f t="shared" si="0"/>
        <v>0</v>
      </c>
      <c r="J4" s="1">
        <f>COUNTIF(D4,"Healererer")</f>
        <v>0</v>
      </c>
      <c r="K4" s="1">
        <f>COUNTIF(D4,"DPS")</f>
        <v>0</v>
      </c>
      <c r="L4" s="1">
        <f>COUNTIF(D4,"Tank")</f>
        <v>0</v>
      </c>
      <c r="M4" s="1">
        <f>COUNTIF(C4,"Death Knight")</f>
        <v>0</v>
      </c>
      <c r="N4" s="1">
        <f>COUNTIF(C4,"Druid")</f>
        <v>0</v>
      </c>
      <c r="O4" s="1">
        <f>COUNTIF(C4,"Hunter")</f>
        <v>0</v>
      </c>
      <c r="P4" s="1">
        <f>COUNTIF(C4,"Mage")</f>
        <v>0</v>
      </c>
      <c r="Q4" s="1">
        <f>COUNTIF(C4,"Paladin")</f>
        <v>0</v>
      </c>
      <c r="R4" s="1">
        <f>COUNTIF(C4,"Priest")</f>
        <v>1</v>
      </c>
      <c r="S4" s="1">
        <f>COUNTIF(C4,"Rogue")</f>
        <v>0</v>
      </c>
      <c r="T4" s="1">
        <f>COUNTIF(C4,"Shaman")</f>
        <v>0</v>
      </c>
      <c r="U4" s="1">
        <f>COUNTIF(C4,"Warlock")</f>
        <v>0</v>
      </c>
      <c r="V4" s="1">
        <f>COUNTIF(C4,"Warrior")</f>
        <v>0</v>
      </c>
      <c r="W4" s="194" t="str">
        <f t="shared" ref="W4:W67" si="1">IF(E4&gt;=$AD$8," ","Gear, ")&amp;IF(F4&lt;=$AE$8," ","Gear Quality, ")&amp;IF(G4&gt;=$AF$8," ","Raid Output, ")&amp;IF(H4&gt;=$AC$8,IF(I4&gt;=$AC$8," ","Attendance"),"Attendance")</f>
        <v xml:space="preserve">  Raid Output, Attendance</v>
      </c>
      <c r="X4" s="194" t="str">
        <f t="shared" ref="X4:X67" si="2">IF(E4&gt;=$AD$9," ","Gear, ")&amp;IF(F4=$AE$9," ","Gear Quality, ")&amp;IF(G4&gt;=$AF$9," ","Raid Output, ")&amp;IF(H4&gt;=$AC$9,IF(I4&gt;=$AC$9," ","Attendance"),"Attendance")</f>
        <v xml:space="preserve">  Raid Output, Attendance</v>
      </c>
      <c r="Z4" t="s">
        <v>76</v>
      </c>
      <c r="AH4" s="1">
        <f>VLOOKUP(A4,'Look-up'!E:F,2,FALSE)</f>
        <v>0</v>
      </c>
      <c r="AJ4" s="1" t="s">
        <v>31</v>
      </c>
    </row>
    <row r="5" spans="1:247" ht="15" customHeight="1" thickBot="1" x14ac:dyDescent="0.25">
      <c r="A5" s="442" t="s">
        <v>232</v>
      </c>
      <c r="B5" s="126"/>
      <c r="C5" s="38" t="s">
        <v>15</v>
      </c>
      <c r="D5" s="38" t="s">
        <v>77</v>
      </c>
      <c r="E5" s="189">
        <f>Gear!L5</f>
        <v>7</v>
      </c>
      <c r="F5" s="189">
        <f>Gear!J5</f>
        <v>0</v>
      </c>
      <c r="G5" s="190">
        <f>Gear!Q5</f>
        <v>0</v>
      </c>
      <c r="H5" s="189">
        <f>DCC!B5</f>
        <v>0</v>
      </c>
      <c r="I5" s="189">
        <f t="shared" si="0"/>
        <v>0</v>
      </c>
      <c r="J5" s="1">
        <f t="shared" ref="J5:J28" si="3">COUNTIF(D5,"Healererer")</f>
        <v>0</v>
      </c>
      <c r="K5" s="1">
        <f t="shared" ref="K5:K28" si="4">COUNTIF(D5,"DPS")</f>
        <v>0</v>
      </c>
      <c r="L5" s="1">
        <f t="shared" ref="L5:L28" si="5">COUNTIF(D5,"Tank")</f>
        <v>0</v>
      </c>
      <c r="M5" s="1">
        <f t="shared" ref="M5:M28" si="6">COUNTIF(C5,"Death Knight")</f>
        <v>1</v>
      </c>
      <c r="N5" s="1">
        <f t="shared" ref="N5:N28" si="7">COUNTIF(C5,"Druid")</f>
        <v>0</v>
      </c>
      <c r="O5" s="1">
        <f t="shared" ref="O5:O28" si="8">COUNTIF(C5,"Hunter")</f>
        <v>0</v>
      </c>
      <c r="P5" s="1">
        <f t="shared" ref="P5:P28" si="9">COUNTIF(C5,"Mage")</f>
        <v>0</v>
      </c>
      <c r="Q5" s="1">
        <f t="shared" ref="Q5:Q28" si="10">COUNTIF(C5,"Paladin")</f>
        <v>0</v>
      </c>
      <c r="R5" s="1">
        <f t="shared" ref="R5:R28" si="11">COUNTIF(C5,"Priest")</f>
        <v>0</v>
      </c>
      <c r="S5" s="1">
        <f t="shared" ref="S5:S28" si="12">COUNTIF(C5,"Rogue")</f>
        <v>0</v>
      </c>
      <c r="T5" s="1">
        <f t="shared" ref="T5:T28" si="13">COUNTIF(C5,"Shaman")</f>
        <v>0</v>
      </c>
      <c r="U5" s="1">
        <f t="shared" ref="U5:U28" si="14">COUNTIF(C5,"Warlock")</f>
        <v>0</v>
      </c>
      <c r="V5" s="1">
        <f t="shared" ref="V5:V28" si="15">COUNTIF(C5,"Warrior")</f>
        <v>0</v>
      </c>
      <c r="W5" s="194" t="str">
        <f t="shared" si="1"/>
        <v xml:space="preserve">  Raid Output, Attendance</v>
      </c>
      <c r="X5" s="194" t="str">
        <f t="shared" si="2"/>
        <v xml:space="preserve">  Raid Output, Attendance</v>
      </c>
      <c r="Z5" t="s">
        <v>13</v>
      </c>
      <c r="AG5"/>
      <c r="AH5" s="1">
        <f>VLOOKUP(A5,'Look-up'!E:F,2,FALSE)</f>
        <v>0</v>
      </c>
      <c r="AJ5" s="1" t="s">
        <v>120</v>
      </c>
    </row>
    <row r="6" spans="1:247" ht="15" customHeight="1" thickBot="1" x14ac:dyDescent="0.25">
      <c r="A6" s="442" t="s">
        <v>217</v>
      </c>
      <c r="B6" s="126"/>
      <c r="C6" s="38" t="s">
        <v>16</v>
      </c>
      <c r="D6" s="38" t="s">
        <v>14</v>
      </c>
      <c r="E6" s="189">
        <f>Gear!L6</f>
        <v>6</v>
      </c>
      <c r="F6" s="189">
        <f>Gear!J6</f>
        <v>0</v>
      </c>
      <c r="G6" s="190">
        <f>Gear!Q6</f>
        <v>0</v>
      </c>
      <c r="H6" s="189">
        <f>DCC!B6</f>
        <v>0</v>
      </c>
      <c r="I6" s="189">
        <f t="shared" si="0"/>
        <v>0</v>
      </c>
      <c r="J6" s="1">
        <f t="shared" si="3"/>
        <v>0</v>
      </c>
      <c r="K6" s="1">
        <f t="shared" si="4"/>
        <v>0</v>
      </c>
      <c r="L6" s="1">
        <f t="shared" si="5"/>
        <v>1</v>
      </c>
      <c r="M6" s="1">
        <f t="shared" si="6"/>
        <v>0</v>
      </c>
      <c r="N6" s="1">
        <f t="shared" si="7"/>
        <v>1</v>
      </c>
      <c r="O6" s="1">
        <f t="shared" si="8"/>
        <v>0</v>
      </c>
      <c r="P6" s="1">
        <f t="shared" si="9"/>
        <v>0</v>
      </c>
      <c r="Q6" s="1">
        <f t="shared" si="10"/>
        <v>0</v>
      </c>
      <c r="R6" s="1">
        <f t="shared" si="11"/>
        <v>0</v>
      </c>
      <c r="S6" s="1">
        <f t="shared" si="12"/>
        <v>0</v>
      </c>
      <c r="T6" s="1">
        <f t="shared" si="13"/>
        <v>0</v>
      </c>
      <c r="U6" s="1">
        <f t="shared" si="14"/>
        <v>0</v>
      </c>
      <c r="V6" s="1">
        <f t="shared" si="15"/>
        <v>0</v>
      </c>
      <c r="W6" s="194" t="str">
        <f t="shared" si="1"/>
        <v xml:space="preserve">  Raid Output, Attendance</v>
      </c>
      <c r="X6" s="194" t="str">
        <f t="shared" si="2"/>
        <v xml:space="preserve">  Raid Output, Attendance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>
        <f>VLOOKUP(A6,'Look-up'!E:F,2,FALSE)</f>
        <v>0</v>
      </c>
    </row>
    <row r="7" spans="1:247" ht="15" customHeight="1" x14ac:dyDescent="0.2">
      <c r="A7" s="442" t="s">
        <v>233</v>
      </c>
      <c r="B7" s="126"/>
      <c r="C7" s="38" t="s">
        <v>18</v>
      </c>
      <c r="D7" s="38" t="s">
        <v>76</v>
      </c>
      <c r="E7" s="189">
        <f>Gear!L7</f>
        <v>1</v>
      </c>
      <c r="F7" s="189">
        <f>Gear!J7</f>
        <v>0</v>
      </c>
      <c r="G7" s="190">
        <f>Gear!Q7</f>
        <v>0</v>
      </c>
      <c r="H7" s="189">
        <f>DCC!B7</f>
        <v>0</v>
      </c>
      <c r="I7" s="189">
        <f t="shared" si="0"/>
        <v>0</v>
      </c>
      <c r="J7" s="1">
        <f t="shared" si="3"/>
        <v>0</v>
      </c>
      <c r="K7" s="1">
        <f t="shared" si="4"/>
        <v>0</v>
      </c>
      <c r="L7" s="1">
        <f t="shared" si="5"/>
        <v>0</v>
      </c>
      <c r="M7" s="1">
        <f t="shared" si="6"/>
        <v>0</v>
      </c>
      <c r="N7" s="1">
        <f t="shared" si="7"/>
        <v>0</v>
      </c>
      <c r="O7" s="1">
        <f t="shared" si="8"/>
        <v>0</v>
      </c>
      <c r="P7" s="1">
        <f t="shared" si="9"/>
        <v>1</v>
      </c>
      <c r="Q7" s="1">
        <f t="shared" si="10"/>
        <v>0</v>
      </c>
      <c r="R7" s="1">
        <f t="shared" si="11"/>
        <v>0</v>
      </c>
      <c r="S7" s="1">
        <f t="shared" si="12"/>
        <v>0</v>
      </c>
      <c r="T7" s="1">
        <f t="shared" si="13"/>
        <v>0</v>
      </c>
      <c r="U7" s="1">
        <f t="shared" si="14"/>
        <v>0</v>
      </c>
      <c r="V7" s="1">
        <f t="shared" si="15"/>
        <v>0</v>
      </c>
      <c r="W7" s="194" t="str">
        <f t="shared" si="1"/>
        <v>Gear,  Raid Output, Attendance</v>
      </c>
      <c r="X7" s="194" t="str">
        <f t="shared" si="2"/>
        <v>Gear,  Raid Output, Attendance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33">
        <f>'Short &amp; Simple'!F67/100</f>
        <v>0</v>
      </c>
      <c r="AG7" s="336"/>
      <c r="AH7" s="1">
        <f>VLOOKUP(A7,'Look-up'!E:F,2,FALSE)</f>
        <v>0</v>
      </c>
    </row>
    <row r="8" spans="1:247" ht="15" customHeight="1" x14ac:dyDescent="0.2">
      <c r="A8" s="442" t="s">
        <v>225</v>
      </c>
      <c r="B8" s="126"/>
      <c r="C8" s="38" t="s">
        <v>182</v>
      </c>
      <c r="D8" s="38" t="s">
        <v>77</v>
      </c>
      <c r="E8" s="189">
        <f>Gear!L8</f>
        <v>6</v>
      </c>
      <c r="F8" s="189">
        <f>Gear!J8</f>
        <v>0</v>
      </c>
      <c r="G8" s="190">
        <f>Gear!Q8</f>
        <v>0</v>
      </c>
      <c r="H8" s="189">
        <f>DCC!B8</f>
        <v>0</v>
      </c>
      <c r="I8" s="189">
        <f t="shared" si="0"/>
        <v>0</v>
      </c>
      <c r="J8" s="1">
        <f t="shared" si="3"/>
        <v>0</v>
      </c>
      <c r="K8" s="1">
        <f t="shared" si="4"/>
        <v>0</v>
      </c>
      <c r="L8" s="1">
        <f t="shared" si="5"/>
        <v>0</v>
      </c>
      <c r="M8" s="1">
        <f t="shared" si="6"/>
        <v>0</v>
      </c>
      <c r="N8" s="1">
        <f t="shared" si="7"/>
        <v>0</v>
      </c>
      <c r="O8" s="1">
        <f t="shared" si="8"/>
        <v>0</v>
      </c>
      <c r="P8" s="1">
        <f t="shared" si="9"/>
        <v>0</v>
      </c>
      <c r="Q8" s="1">
        <f t="shared" si="10"/>
        <v>0</v>
      </c>
      <c r="R8" s="1">
        <f t="shared" si="11"/>
        <v>0</v>
      </c>
      <c r="S8" s="1">
        <f t="shared" si="12"/>
        <v>0</v>
      </c>
      <c r="T8" s="1">
        <f t="shared" si="13"/>
        <v>0</v>
      </c>
      <c r="U8" s="1">
        <f t="shared" si="14"/>
        <v>0</v>
      </c>
      <c r="V8" s="1">
        <f t="shared" si="15"/>
        <v>0</v>
      </c>
      <c r="W8" s="194" t="str">
        <f t="shared" si="1"/>
        <v xml:space="preserve">  Raid Output, Attendance</v>
      </c>
      <c r="X8" s="194" t="str">
        <f t="shared" si="2"/>
        <v xml:space="preserve">  Raid Output, Attendance</v>
      </c>
      <c r="AB8" s="7" t="s">
        <v>31</v>
      </c>
      <c r="AC8" s="30">
        <f>'Short &amp; Simple'!C68</f>
        <v>6</v>
      </c>
      <c r="AD8" s="30">
        <f>'Short &amp; Simple'!D68</f>
        <v>3</v>
      </c>
      <c r="AE8" s="30">
        <f>'Short &amp; Simple'!E68</f>
        <v>0.5</v>
      </c>
      <c r="AF8" s="334">
        <f>'Short &amp; Simple'!F68/100</f>
        <v>0.65</v>
      </c>
      <c r="AG8" s="336"/>
      <c r="AH8" s="1">
        <f>VLOOKUP(A8,'Look-up'!E:F,2,FALSE)</f>
        <v>0</v>
      </c>
    </row>
    <row r="9" spans="1:247" ht="15" customHeight="1" thickBot="1" x14ac:dyDescent="0.25">
      <c r="A9" s="442" t="s">
        <v>227</v>
      </c>
      <c r="B9" s="126"/>
      <c r="C9" s="38" t="s">
        <v>15</v>
      </c>
      <c r="D9" s="38" t="s">
        <v>14</v>
      </c>
      <c r="E9" s="189">
        <f>Gear!L9</f>
        <v>4</v>
      </c>
      <c r="F9" s="189">
        <f>Gear!J9</f>
        <v>0</v>
      </c>
      <c r="G9" s="190">
        <f>Gear!Q9</f>
        <v>0</v>
      </c>
      <c r="H9" s="189">
        <f>DCC!B9</f>
        <v>0</v>
      </c>
      <c r="I9" s="189">
        <f t="shared" si="0"/>
        <v>0</v>
      </c>
      <c r="J9" s="1">
        <f t="shared" si="3"/>
        <v>0</v>
      </c>
      <c r="K9" s="1">
        <f t="shared" si="4"/>
        <v>0</v>
      </c>
      <c r="L9" s="1">
        <f t="shared" si="5"/>
        <v>1</v>
      </c>
      <c r="M9" s="1">
        <f t="shared" si="6"/>
        <v>1</v>
      </c>
      <c r="N9" s="1">
        <f t="shared" si="7"/>
        <v>0</v>
      </c>
      <c r="O9" s="1">
        <f t="shared" si="8"/>
        <v>0</v>
      </c>
      <c r="P9" s="1">
        <f t="shared" si="9"/>
        <v>0</v>
      </c>
      <c r="Q9" s="1">
        <f t="shared" si="10"/>
        <v>0</v>
      </c>
      <c r="R9" s="1">
        <f t="shared" si="11"/>
        <v>0</v>
      </c>
      <c r="S9" s="1">
        <f t="shared" si="12"/>
        <v>0</v>
      </c>
      <c r="T9" s="1">
        <f t="shared" si="13"/>
        <v>0</v>
      </c>
      <c r="U9" s="1">
        <f t="shared" si="14"/>
        <v>0</v>
      </c>
      <c r="V9" s="1">
        <f t="shared" si="15"/>
        <v>0</v>
      </c>
      <c r="W9" s="194" t="str">
        <f t="shared" si="1"/>
        <v xml:space="preserve">  Raid Output, Attendance</v>
      </c>
      <c r="X9" s="194" t="str">
        <f t="shared" si="2"/>
        <v>Gear,  Raid Output, Attendance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35">
        <f>'Short &amp; Simple'!F69/100</f>
        <v>0.8</v>
      </c>
      <c r="AG9" s="336"/>
      <c r="AH9" s="1">
        <f>VLOOKUP(A9,'Look-up'!E:F,2,FALSE)</f>
        <v>0</v>
      </c>
    </row>
    <row r="10" spans="1:247" ht="15" customHeight="1" x14ac:dyDescent="0.2">
      <c r="A10" s="442" t="s">
        <v>234</v>
      </c>
      <c r="B10" s="126"/>
      <c r="C10" s="38" t="s">
        <v>21</v>
      </c>
      <c r="D10" s="38" t="s">
        <v>77</v>
      </c>
      <c r="E10" s="189">
        <f>Gear!L10</f>
        <v>7</v>
      </c>
      <c r="F10" s="189">
        <f>Gear!J10</f>
        <v>0</v>
      </c>
      <c r="G10" s="190">
        <f>Gear!Q10</f>
        <v>0</v>
      </c>
      <c r="H10" s="189">
        <f>DCC!B10</f>
        <v>0</v>
      </c>
      <c r="I10" s="189">
        <f t="shared" si="0"/>
        <v>0</v>
      </c>
      <c r="J10" s="1">
        <f t="shared" si="3"/>
        <v>0</v>
      </c>
      <c r="K10" s="1">
        <f t="shared" si="4"/>
        <v>0</v>
      </c>
      <c r="L10" s="1">
        <f t="shared" si="5"/>
        <v>0</v>
      </c>
      <c r="M10" s="1">
        <f t="shared" si="6"/>
        <v>0</v>
      </c>
      <c r="N10" s="1">
        <f t="shared" si="7"/>
        <v>0</v>
      </c>
      <c r="O10" s="1">
        <f t="shared" si="8"/>
        <v>0</v>
      </c>
      <c r="P10" s="1">
        <f t="shared" si="9"/>
        <v>0</v>
      </c>
      <c r="Q10" s="1">
        <f t="shared" si="10"/>
        <v>0</v>
      </c>
      <c r="R10" s="1">
        <f t="shared" si="11"/>
        <v>0</v>
      </c>
      <c r="S10" s="1">
        <f t="shared" si="12"/>
        <v>1</v>
      </c>
      <c r="T10" s="1">
        <f t="shared" si="13"/>
        <v>0</v>
      </c>
      <c r="U10" s="1">
        <f t="shared" si="14"/>
        <v>0</v>
      </c>
      <c r="V10" s="1">
        <f t="shared" si="15"/>
        <v>0</v>
      </c>
      <c r="W10" s="194" t="str">
        <f t="shared" si="1"/>
        <v xml:space="preserve">  Raid Output, Attendance</v>
      </c>
      <c r="X10" s="194" t="str">
        <f t="shared" si="2"/>
        <v xml:space="preserve">  Raid Output, Attendance</v>
      </c>
      <c r="AB10"/>
      <c r="AG10"/>
      <c r="AH10" s="1">
        <f>VLOOKUP(A10,'Look-up'!E:F,2,FALSE)</f>
        <v>0</v>
      </c>
    </row>
    <row r="11" spans="1:247" ht="15" customHeight="1" x14ac:dyDescent="0.2">
      <c r="A11" s="442" t="s">
        <v>228</v>
      </c>
      <c r="B11" s="126"/>
      <c r="C11" s="38" t="s">
        <v>15</v>
      </c>
      <c r="D11" s="38" t="s">
        <v>77</v>
      </c>
      <c r="E11" s="189">
        <f>Gear!L11</f>
        <v>3</v>
      </c>
      <c r="F11" s="189">
        <f>Gear!J11</f>
        <v>0</v>
      </c>
      <c r="G11" s="190">
        <f>Gear!Q11</f>
        <v>0</v>
      </c>
      <c r="H11" s="189">
        <f>DCC!B11</f>
        <v>0</v>
      </c>
      <c r="I11" s="189">
        <f t="shared" si="0"/>
        <v>0</v>
      </c>
      <c r="J11" s="1">
        <f t="shared" si="3"/>
        <v>0</v>
      </c>
      <c r="K11" s="1">
        <f t="shared" si="4"/>
        <v>0</v>
      </c>
      <c r="L11" s="1">
        <f t="shared" si="5"/>
        <v>0</v>
      </c>
      <c r="M11" s="1">
        <f t="shared" si="6"/>
        <v>1</v>
      </c>
      <c r="N11" s="1">
        <f t="shared" si="7"/>
        <v>0</v>
      </c>
      <c r="O11" s="1">
        <f t="shared" si="8"/>
        <v>0</v>
      </c>
      <c r="P11" s="1">
        <f t="shared" si="9"/>
        <v>0</v>
      </c>
      <c r="Q11" s="1">
        <f t="shared" si="10"/>
        <v>0</v>
      </c>
      <c r="R11" s="1">
        <f t="shared" si="11"/>
        <v>0</v>
      </c>
      <c r="S11" s="1">
        <f t="shared" si="12"/>
        <v>0</v>
      </c>
      <c r="T11" s="1">
        <f t="shared" si="13"/>
        <v>0</v>
      </c>
      <c r="U11" s="1">
        <f t="shared" si="14"/>
        <v>0</v>
      </c>
      <c r="V11" s="1">
        <f t="shared" si="15"/>
        <v>0</v>
      </c>
      <c r="W11" s="194" t="str">
        <f t="shared" si="1"/>
        <v xml:space="preserve">  Raid Output, Attendance</v>
      </c>
      <c r="X11" s="194" t="str">
        <f t="shared" si="2"/>
        <v>Gear,  Raid Output, Attendance</v>
      </c>
      <c r="AB11"/>
      <c r="AG11"/>
      <c r="AH11" s="1">
        <f>VLOOKUP(A11,'Look-up'!E:F,2,FALSE)</f>
        <v>0</v>
      </c>
    </row>
    <row r="12" spans="1:247" ht="15" customHeight="1" x14ac:dyDescent="0.2">
      <c r="A12" s="442" t="s">
        <v>213</v>
      </c>
      <c r="B12" s="126"/>
      <c r="C12" s="38" t="s">
        <v>30</v>
      </c>
      <c r="D12" s="38" t="s">
        <v>76</v>
      </c>
      <c r="E12" s="189">
        <f>Gear!L12</f>
        <v>7</v>
      </c>
      <c r="F12" s="189">
        <f>Gear!J12</f>
        <v>0</v>
      </c>
      <c r="G12" s="190">
        <f>Gear!Q12</f>
        <v>0</v>
      </c>
      <c r="H12" s="189">
        <f>DCC!B12</f>
        <v>0</v>
      </c>
      <c r="I12" s="189">
        <f t="shared" si="0"/>
        <v>0</v>
      </c>
      <c r="J12" s="1">
        <f t="shared" si="3"/>
        <v>0</v>
      </c>
      <c r="K12" s="1">
        <f t="shared" si="4"/>
        <v>0</v>
      </c>
      <c r="L12" s="1">
        <f t="shared" si="5"/>
        <v>0</v>
      </c>
      <c r="M12" s="1">
        <f t="shared" si="6"/>
        <v>0</v>
      </c>
      <c r="N12" s="1">
        <f t="shared" si="7"/>
        <v>0</v>
      </c>
      <c r="O12" s="1">
        <f t="shared" si="8"/>
        <v>0</v>
      </c>
      <c r="P12" s="1">
        <f t="shared" si="9"/>
        <v>0</v>
      </c>
      <c r="Q12" s="1">
        <f t="shared" si="10"/>
        <v>0</v>
      </c>
      <c r="R12" s="1">
        <f t="shared" si="11"/>
        <v>0</v>
      </c>
      <c r="S12" s="1">
        <f t="shared" si="12"/>
        <v>0</v>
      </c>
      <c r="T12" s="1">
        <f t="shared" si="13"/>
        <v>0</v>
      </c>
      <c r="U12" s="1">
        <f t="shared" si="14"/>
        <v>1</v>
      </c>
      <c r="V12" s="1">
        <f t="shared" si="15"/>
        <v>0</v>
      </c>
      <c r="W12" s="194" t="str">
        <f t="shared" si="1"/>
        <v xml:space="preserve">  Raid Output, Attendance</v>
      </c>
      <c r="X12" s="194" t="str">
        <f t="shared" si="2"/>
        <v xml:space="preserve">  Raid Output, Attendance</v>
      </c>
      <c r="AB12"/>
      <c r="AH12" s="1">
        <f>VLOOKUP(A12,'Look-up'!E:F,2,FALSE)</f>
        <v>0</v>
      </c>
    </row>
    <row r="13" spans="1:247" ht="15" customHeight="1" x14ac:dyDescent="0.2">
      <c r="A13" s="442" t="s">
        <v>235</v>
      </c>
      <c r="B13" s="126"/>
      <c r="C13" s="38" t="s">
        <v>21</v>
      </c>
      <c r="D13" s="38" t="s">
        <v>77</v>
      </c>
      <c r="E13" s="189">
        <f>Gear!L13</f>
        <v>2</v>
      </c>
      <c r="F13" s="189">
        <f>Gear!J13</f>
        <v>0</v>
      </c>
      <c r="G13" s="190">
        <f>Gear!Q13</f>
        <v>0</v>
      </c>
      <c r="H13" s="189">
        <f>DCC!B13</f>
        <v>0</v>
      </c>
      <c r="I13" s="189">
        <f t="shared" si="0"/>
        <v>0</v>
      </c>
      <c r="J13" s="1">
        <f t="shared" si="3"/>
        <v>0</v>
      </c>
      <c r="K13" s="1">
        <f t="shared" si="4"/>
        <v>0</v>
      </c>
      <c r="L13" s="1">
        <f t="shared" si="5"/>
        <v>0</v>
      </c>
      <c r="M13" s="1">
        <f t="shared" si="6"/>
        <v>0</v>
      </c>
      <c r="N13" s="1">
        <f t="shared" si="7"/>
        <v>0</v>
      </c>
      <c r="O13" s="1">
        <f t="shared" si="8"/>
        <v>0</v>
      </c>
      <c r="P13" s="1">
        <f t="shared" si="9"/>
        <v>0</v>
      </c>
      <c r="Q13" s="1">
        <f t="shared" si="10"/>
        <v>0</v>
      </c>
      <c r="R13" s="1">
        <f t="shared" si="11"/>
        <v>0</v>
      </c>
      <c r="S13" s="1">
        <f t="shared" si="12"/>
        <v>1</v>
      </c>
      <c r="T13" s="1">
        <f t="shared" si="13"/>
        <v>0</v>
      </c>
      <c r="U13" s="1">
        <f t="shared" si="14"/>
        <v>0</v>
      </c>
      <c r="V13" s="1">
        <f t="shared" si="15"/>
        <v>0</v>
      </c>
      <c r="W13" s="194" t="str">
        <f t="shared" si="1"/>
        <v>Gear,  Raid Output, Attendance</v>
      </c>
      <c r="X13" s="194" t="str">
        <f t="shared" si="2"/>
        <v>Gear,  Raid Output, Attendance</v>
      </c>
      <c r="AB13"/>
      <c r="AH13" s="1">
        <f>VLOOKUP(A13,'Look-up'!E:F,2,FALSE)</f>
        <v>0</v>
      </c>
    </row>
    <row r="14" spans="1:247" ht="15" customHeight="1" x14ac:dyDescent="0.2">
      <c r="A14" s="442" t="s">
        <v>236</v>
      </c>
      <c r="B14" s="126"/>
      <c r="C14" s="38" t="s">
        <v>19</v>
      </c>
      <c r="D14" s="38" t="s">
        <v>77</v>
      </c>
      <c r="E14" s="189">
        <f>Gear!L14</f>
        <v>5</v>
      </c>
      <c r="F14" s="189">
        <f>Gear!J14</f>
        <v>0</v>
      </c>
      <c r="G14" s="190">
        <f>Gear!Q14</f>
        <v>0</v>
      </c>
      <c r="H14" s="189">
        <f>DCC!B14</f>
        <v>0</v>
      </c>
      <c r="I14" s="189">
        <f t="shared" si="0"/>
        <v>0</v>
      </c>
      <c r="J14" s="1">
        <f t="shared" si="3"/>
        <v>0</v>
      </c>
      <c r="K14" s="1">
        <f t="shared" si="4"/>
        <v>0</v>
      </c>
      <c r="L14" s="1">
        <f t="shared" si="5"/>
        <v>0</v>
      </c>
      <c r="M14" s="1">
        <f t="shared" si="6"/>
        <v>0</v>
      </c>
      <c r="N14" s="1">
        <f t="shared" si="7"/>
        <v>0</v>
      </c>
      <c r="O14" s="1">
        <f t="shared" si="8"/>
        <v>0</v>
      </c>
      <c r="P14" s="1">
        <f t="shared" si="9"/>
        <v>0</v>
      </c>
      <c r="Q14" s="1">
        <f t="shared" si="10"/>
        <v>1</v>
      </c>
      <c r="R14" s="1">
        <f t="shared" si="11"/>
        <v>0</v>
      </c>
      <c r="S14" s="1">
        <f t="shared" si="12"/>
        <v>0</v>
      </c>
      <c r="T14" s="1">
        <f t="shared" si="13"/>
        <v>0</v>
      </c>
      <c r="U14" s="1">
        <f t="shared" si="14"/>
        <v>0</v>
      </c>
      <c r="V14" s="1">
        <f t="shared" si="15"/>
        <v>0</v>
      </c>
      <c r="W14" s="194" t="str">
        <f t="shared" si="1"/>
        <v xml:space="preserve">  Raid Output, Attendance</v>
      </c>
      <c r="X14" s="194" t="str">
        <f t="shared" si="2"/>
        <v xml:space="preserve">  Raid Output, Attendance</v>
      </c>
      <c r="AB14"/>
      <c r="AG14"/>
      <c r="AH14" s="1">
        <f>VLOOKUP(A14,'Look-up'!E:F,2,FALSE)</f>
        <v>0</v>
      </c>
    </row>
    <row r="15" spans="1:247" ht="15" customHeight="1" x14ac:dyDescent="0.2">
      <c r="A15" s="442" t="s">
        <v>237</v>
      </c>
      <c r="B15" s="126"/>
      <c r="C15" s="38" t="s">
        <v>19</v>
      </c>
      <c r="D15" s="38" t="s">
        <v>13</v>
      </c>
      <c r="E15" s="189">
        <f>Gear!L15</f>
        <v>2</v>
      </c>
      <c r="F15" s="189">
        <f>Gear!J15</f>
        <v>0</v>
      </c>
      <c r="G15" s="190" t="e">
        <f>Gear!Q15</f>
        <v>#DIV/0!</v>
      </c>
      <c r="H15" s="189">
        <f>DCC!B15</f>
        <v>0</v>
      </c>
      <c r="I15" s="189">
        <f t="shared" si="0"/>
        <v>0</v>
      </c>
      <c r="J15" s="1">
        <f t="shared" si="3"/>
        <v>0</v>
      </c>
      <c r="K15" s="1">
        <f t="shared" si="4"/>
        <v>0</v>
      </c>
      <c r="L15" s="1">
        <f t="shared" si="5"/>
        <v>0</v>
      </c>
      <c r="M15" s="1">
        <f t="shared" si="6"/>
        <v>0</v>
      </c>
      <c r="N15" s="1">
        <f t="shared" si="7"/>
        <v>0</v>
      </c>
      <c r="O15" s="1">
        <f t="shared" si="8"/>
        <v>0</v>
      </c>
      <c r="P15" s="1">
        <f t="shared" si="9"/>
        <v>0</v>
      </c>
      <c r="Q15" s="1">
        <f t="shared" si="10"/>
        <v>1</v>
      </c>
      <c r="R15" s="1">
        <f t="shared" si="11"/>
        <v>0</v>
      </c>
      <c r="S15" s="1">
        <f t="shared" si="12"/>
        <v>0</v>
      </c>
      <c r="T15" s="1">
        <f t="shared" si="13"/>
        <v>0</v>
      </c>
      <c r="U15" s="1">
        <f t="shared" si="14"/>
        <v>0</v>
      </c>
      <c r="V15" s="1">
        <f t="shared" si="15"/>
        <v>0</v>
      </c>
      <c r="W15" s="194" t="e">
        <f t="shared" si="1"/>
        <v>#DIV/0!</v>
      </c>
      <c r="X15" s="194" t="e">
        <f t="shared" si="2"/>
        <v>#DIV/0!</v>
      </c>
      <c r="AB15"/>
      <c r="AH15" s="1">
        <f>VLOOKUP(A15,'Look-up'!E:F,2,FALSE)</f>
        <v>0</v>
      </c>
    </row>
    <row r="16" spans="1:247" ht="15" customHeight="1" x14ac:dyDescent="0.2">
      <c r="A16" s="442" t="s">
        <v>222</v>
      </c>
      <c r="B16" s="126"/>
      <c r="C16" s="38" t="s">
        <v>19</v>
      </c>
      <c r="D16" s="38" t="s">
        <v>77</v>
      </c>
      <c r="E16" s="189">
        <f>Gear!L16</f>
        <v>2</v>
      </c>
      <c r="F16" s="189">
        <f>Gear!J16</f>
        <v>0</v>
      </c>
      <c r="G16" s="190">
        <f>Gear!Q16</f>
        <v>0</v>
      </c>
      <c r="H16" s="189">
        <f>DCC!B16</f>
        <v>0</v>
      </c>
      <c r="I16" s="189">
        <f t="shared" si="0"/>
        <v>0</v>
      </c>
      <c r="J16" s="1">
        <f t="shared" si="3"/>
        <v>0</v>
      </c>
      <c r="K16" s="1">
        <f t="shared" si="4"/>
        <v>0</v>
      </c>
      <c r="L16" s="1">
        <f t="shared" si="5"/>
        <v>0</v>
      </c>
      <c r="M16" s="1">
        <f t="shared" si="6"/>
        <v>0</v>
      </c>
      <c r="N16" s="1">
        <f t="shared" si="7"/>
        <v>0</v>
      </c>
      <c r="O16" s="1">
        <f t="shared" si="8"/>
        <v>0</v>
      </c>
      <c r="P16" s="1">
        <f t="shared" si="9"/>
        <v>0</v>
      </c>
      <c r="Q16" s="1">
        <f t="shared" si="10"/>
        <v>1</v>
      </c>
      <c r="R16" s="1">
        <f t="shared" si="11"/>
        <v>0</v>
      </c>
      <c r="S16" s="1">
        <f t="shared" si="12"/>
        <v>0</v>
      </c>
      <c r="T16" s="1">
        <f t="shared" si="13"/>
        <v>0</v>
      </c>
      <c r="U16" s="1">
        <f t="shared" si="14"/>
        <v>0</v>
      </c>
      <c r="V16" s="1">
        <f t="shared" si="15"/>
        <v>0</v>
      </c>
      <c r="W16" s="194" t="str">
        <f t="shared" si="1"/>
        <v>Gear,  Raid Output, Attendance</v>
      </c>
      <c r="X16" s="194" t="str">
        <f t="shared" si="2"/>
        <v>Gear,  Raid Output, Attendance</v>
      </c>
      <c r="AB16"/>
      <c r="AH16" s="1">
        <f>VLOOKUP(A16,'Look-up'!E:F,2,FALSE)</f>
        <v>0</v>
      </c>
      <c r="AI16"/>
    </row>
    <row r="17" spans="1:41" ht="15" customHeight="1" x14ac:dyDescent="0.2">
      <c r="A17" s="442" t="s">
        <v>238</v>
      </c>
      <c r="B17" s="126"/>
      <c r="C17" s="38" t="s">
        <v>20</v>
      </c>
      <c r="D17" s="38" t="s">
        <v>13</v>
      </c>
      <c r="E17" s="189">
        <f>Gear!L17</f>
        <v>6</v>
      </c>
      <c r="F17" s="189">
        <f>Gear!J17</f>
        <v>0</v>
      </c>
      <c r="G17" s="190" t="e">
        <f>Gear!Q17</f>
        <v>#DIV/0!</v>
      </c>
      <c r="H17" s="189">
        <f>DCC!B17</f>
        <v>0</v>
      </c>
      <c r="I17" s="189">
        <f t="shared" si="0"/>
        <v>0</v>
      </c>
      <c r="J17" s="1">
        <f t="shared" si="3"/>
        <v>0</v>
      </c>
      <c r="K17" s="1">
        <f t="shared" si="4"/>
        <v>0</v>
      </c>
      <c r="L17" s="1">
        <f t="shared" si="5"/>
        <v>0</v>
      </c>
      <c r="M17" s="1">
        <f t="shared" si="6"/>
        <v>0</v>
      </c>
      <c r="N17" s="1">
        <f t="shared" si="7"/>
        <v>0</v>
      </c>
      <c r="O17" s="1">
        <f t="shared" si="8"/>
        <v>0</v>
      </c>
      <c r="P17" s="1">
        <f t="shared" si="9"/>
        <v>0</v>
      </c>
      <c r="Q17" s="1">
        <f t="shared" si="10"/>
        <v>0</v>
      </c>
      <c r="R17" s="1">
        <f t="shared" si="11"/>
        <v>1</v>
      </c>
      <c r="S17" s="1">
        <f t="shared" si="12"/>
        <v>0</v>
      </c>
      <c r="T17" s="1">
        <f t="shared" si="13"/>
        <v>0</v>
      </c>
      <c r="U17" s="1">
        <f t="shared" si="14"/>
        <v>0</v>
      </c>
      <c r="V17" s="1">
        <f t="shared" si="15"/>
        <v>0</v>
      </c>
      <c r="W17" s="194" t="e">
        <f t="shared" si="1"/>
        <v>#DIV/0!</v>
      </c>
      <c r="X17" s="194" t="e">
        <f t="shared" si="2"/>
        <v>#DIV/0!</v>
      </c>
      <c r="AB17"/>
      <c r="AH17" s="1">
        <f>VLOOKUP(A17,'Look-up'!E:F,2,FALSE)</f>
        <v>0</v>
      </c>
    </row>
    <row r="18" spans="1:41" ht="15" customHeight="1" x14ac:dyDescent="0.2">
      <c r="A18" s="442" t="s">
        <v>239</v>
      </c>
      <c r="B18" s="126"/>
      <c r="C18" s="38" t="s">
        <v>19</v>
      </c>
      <c r="D18" s="38" t="s">
        <v>13</v>
      </c>
      <c r="E18" s="189">
        <f>Gear!L18</f>
        <v>4</v>
      </c>
      <c r="F18" s="189">
        <f>Gear!J18</f>
        <v>0</v>
      </c>
      <c r="G18" s="190" t="e">
        <f>Gear!Q18</f>
        <v>#DIV/0!</v>
      </c>
      <c r="H18" s="189">
        <f>DCC!B18</f>
        <v>0</v>
      </c>
      <c r="I18" s="189">
        <f t="shared" si="0"/>
        <v>0</v>
      </c>
      <c r="J18" s="1">
        <f t="shared" si="3"/>
        <v>0</v>
      </c>
      <c r="K18" s="1">
        <f t="shared" si="4"/>
        <v>0</v>
      </c>
      <c r="L18" s="1">
        <f t="shared" si="5"/>
        <v>0</v>
      </c>
      <c r="M18" s="1">
        <f t="shared" si="6"/>
        <v>0</v>
      </c>
      <c r="N18" s="1">
        <f t="shared" si="7"/>
        <v>0</v>
      </c>
      <c r="O18" s="1">
        <f t="shared" si="8"/>
        <v>0</v>
      </c>
      <c r="P18" s="1">
        <f t="shared" si="9"/>
        <v>0</v>
      </c>
      <c r="Q18" s="1">
        <f t="shared" si="10"/>
        <v>1</v>
      </c>
      <c r="R18" s="1">
        <f t="shared" si="11"/>
        <v>0</v>
      </c>
      <c r="S18" s="1">
        <f t="shared" si="12"/>
        <v>0</v>
      </c>
      <c r="T18" s="1">
        <f t="shared" si="13"/>
        <v>0</v>
      </c>
      <c r="U18" s="1">
        <f t="shared" si="14"/>
        <v>0</v>
      </c>
      <c r="V18" s="1">
        <f t="shared" si="15"/>
        <v>0</v>
      </c>
      <c r="W18" s="194" t="e">
        <f t="shared" si="1"/>
        <v>#DIV/0!</v>
      </c>
      <c r="X18" s="194" t="e">
        <f t="shared" si="2"/>
        <v>#DIV/0!</v>
      </c>
      <c r="AB18"/>
      <c r="AH18" s="1">
        <f>VLOOKUP(A18,'Look-up'!E:F,2,FALSE)</f>
        <v>0</v>
      </c>
    </row>
    <row r="19" spans="1:41" ht="15" customHeight="1" x14ac:dyDescent="0.2">
      <c r="A19" s="442" t="s">
        <v>229</v>
      </c>
      <c r="B19" s="126"/>
      <c r="C19" s="38" t="s">
        <v>30</v>
      </c>
      <c r="D19" s="38" t="s">
        <v>76</v>
      </c>
      <c r="E19" s="189">
        <f>Gear!L19</f>
        <v>5</v>
      </c>
      <c r="F19" s="189">
        <f>Gear!J19</f>
        <v>0</v>
      </c>
      <c r="G19" s="190">
        <f>Gear!Q19</f>
        <v>0</v>
      </c>
      <c r="H19" s="189">
        <f>DCC!B19</f>
        <v>0</v>
      </c>
      <c r="I19" s="189">
        <f t="shared" si="0"/>
        <v>0</v>
      </c>
      <c r="J19" s="1">
        <f t="shared" si="3"/>
        <v>0</v>
      </c>
      <c r="K19" s="1">
        <f t="shared" si="4"/>
        <v>0</v>
      </c>
      <c r="L19" s="1">
        <f t="shared" si="5"/>
        <v>0</v>
      </c>
      <c r="M19" s="1">
        <f t="shared" si="6"/>
        <v>0</v>
      </c>
      <c r="N19" s="1">
        <f t="shared" si="7"/>
        <v>0</v>
      </c>
      <c r="O19" s="1">
        <f t="shared" si="8"/>
        <v>0</v>
      </c>
      <c r="P19" s="1">
        <f t="shared" si="9"/>
        <v>0</v>
      </c>
      <c r="Q19" s="1">
        <f t="shared" si="10"/>
        <v>0</v>
      </c>
      <c r="R19" s="1">
        <f t="shared" si="11"/>
        <v>0</v>
      </c>
      <c r="S19" s="1">
        <f t="shared" si="12"/>
        <v>0</v>
      </c>
      <c r="T19" s="1">
        <f t="shared" si="13"/>
        <v>0</v>
      </c>
      <c r="U19" s="1">
        <f t="shared" si="14"/>
        <v>1</v>
      </c>
      <c r="V19" s="1">
        <f t="shared" si="15"/>
        <v>0</v>
      </c>
      <c r="W19" s="194" t="str">
        <f t="shared" si="1"/>
        <v xml:space="preserve">  Raid Output, Attendance</v>
      </c>
      <c r="X19" s="194" t="str">
        <f t="shared" si="2"/>
        <v xml:space="preserve">  Raid Output, Attendance</v>
      </c>
      <c r="AB19"/>
      <c r="AH19" s="1">
        <f>VLOOKUP(A19,'Look-up'!E:F,2,FALSE)</f>
        <v>0</v>
      </c>
    </row>
    <row r="20" spans="1:41" ht="15" customHeight="1" x14ac:dyDescent="0.2">
      <c r="A20" s="442" t="s">
        <v>134</v>
      </c>
      <c r="B20" s="126"/>
      <c r="C20" s="38" t="s">
        <v>15</v>
      </c>
      <c r="D20" s="38" t="s">
        <v>77</v>
      </c>
      <c r="E20" s="189">
        <f>Gear!L20</f>
        <v>4</v>
      </c>
      <c r="F20" s="189">
        <f>Gear!J20</f>
        <v>0</v>
      </c>
      <c r="G20" s="190">
        <f>Gear!Q20</f>
        <v>0</v>
      </c>
      <c r="H20" s="189">
        <f>DCC!B20</f>
        <v>0</v>
      </c>
      <c r="I20" s="189">
        <f t="shared" si="0"/>
        <v>0</v>
      </c>
      <c r="J20" s="1">
        <f t="shared" si="3"/>
        <v>0</v>
      </c>
      <c r="K20" s="1">
        <f t="shared" si="4"/>
        <v>0</v>
      </c>
      <c r="L20" s="1">
        <f t="shared" si="5"/>
        <v>0</v>
      </c>
      <c r="M20" s="1">
        <f t="shared" si="6"/>
        <v>1</v>
      </c>
      <c r="N20" s="1">
        <f t="shared" si="7"/>
        <v>0</v>
      </c>
      <c r="O20" s="1">
        <f t="shared" si="8"/>
        <v>0</v>
      </c>
      <c r="P20" s="1">
        <f t="shared" si="9"/>
        <v>0</v>
      </c>
      <c r="Q20" s="1">
        <f t="shared" si="10"/>
        <v>0</v>
      </c>
      <c r="R20" s="1">
        <f t="shared" si="11"/>
        <v>0</v>
      </c>
      <c r="S20" s="1">
        <f t="shared" si="12"/>
        <v>0</v>
      </c>
      <c r="T20" s="1">
        <f t="shared" si="13"/>
        <v>0</v>
      </c>
      <c r="U20" s="1">
        <f t="shared" si="14"/>
        <v>0</v>
      </c>
      <c r="V20" s="1">
        <f t="shared" si="15"/>
        <v>0</v>
      </c>
      <c r="W20" s="194" t="str">
        <f t="shared" si="1"/>
        <v xml:space="preserve">  Raid Output, Attendance</v>
      </c>
      <c r="X20" s="194" t="str">
        <f t="shared" si="2"/>
        <v>Gear,  Raid Output, Attendance</v>
      </c>
      <c r="AB20"/>
      <c r="AH20" s="1">
        <f>VLOOKUP(A20,'Look-up'!E:F,2,FALSE)</f>
        <v>0</v>
      </c>
    </row>
    <row r="21" spans="1:41" ht="15" customHeight="1" x14ac:dyDescent="0.2">
      <c r="A21" s="442" t="s">
        <v>226</v>
      </c>
      <c r="B21" s="126"/>
      <c r="C21" s="38" t="s">
        <v>19</v>
      </c>
      <c r="D21" s="38" t="s">
        <v>13</v>
      </c>
      <c r="E21" s="189">
        <f>Gear!L21</f>
        <v>5</v>
      </c>
      <c r="F21" s="189">
        <f>Gear!J21</f>
        <v>0</v>
      </c>
      <c r="G21" s="190" t="e">
        <f>Gear!Q21</f>
        <v>#DIV/0!</v>
      </c>
      <c r="H21" s="189">
        <f>DCC!B21</f>
        <v>0</v>
      </c>
      <c r="I21" s="189">
        <f t="shared" si="0"/>
        <v>0</v>
      </c>
      <c r="J21" s="1">
        <f t="shared" si="3"/>
        <v>0</v>
      </c>
      <c r="K21" s="1">
        <f t="shared" si="4"/>
        <v>0</v>
      </c>
      <c r="L21" s="1">
        <f t="shared" si="5"/>
        <v>0</v>
      </c>
      <c r="M21" s="1">
        <f t="shared" si="6"/>
        <v>0</v>
      </c>
      <c r="N21" s="1">
        <f t="shared" si="7"/>
        <v>0</v>
      </c>
      <c r="O21" s="1">
        <f t="shared" si="8"/>
        <v>0</v>
      </c>
      <c r="P21" s="1">
        <f t="shared" si="9"/>
        <v>0</v>
      </c>
      <c r="Q21" s="1">
        <f t="shared" si="10"/>
        <v>1</v>
      </c>
      <c r="R21" s="1">
        <f t="shared" si="11"/>
        <v>0</v>
      </c>
      <c r="S21" s="1">
        <f t="shared" si="12"/>
        <v>0</v>
      </c>
      <c r="T21" s="1">
        <f t="shared" si="13"/>
        <v>0</v>
      </c>
      <c r="U21" s="1">
        <f t="shared" si="14"/>
        <v>0</v>
      </c>
      <c r="V21" s="1">
        <f t="shared" si="15"/>
        <v>0</v>
      </c>
      <c r="W21" s="194" t="e">
        <f t="shared" si="1"/>
        <v>#DIV/0!</v>
      </c>
      <c r="X21" s="194" t="e">
        <f t="shared" si="2"/>
        <v>#DIV/0!</v>
      </c>
      <c r="AB21"/>
      <c r="AH21" s="1">
        <f>VLOOKUP(A21,'Look-up'!E:F,2,FALSE)</f>
        <v>0</v>
      </c>
    </row>
    <row r="22" spans="1:41" ht="15" customHeight="1" x14ac:dyDescent="0.2">
      <c r="A22" s="442" t="s">
        <v>214</v>
      </c>
      <c r="B22" s="126"/>
      <c r="C22" s="38" t="s">
        <v>18</v>
      </c>
      <c r="D22" s="38" t="s">
        <v>76</v>
      </c>
      <c r="E22" s="189">
        <f>Gear!L22</f>
        <v>7</v>
      </c>
      <c r="F22" s="189">
        <f>Gear!J22</f>
        <v>0</v>
      </c>
      <c r="G22" s="190">
        <f>Gear!Q22</f>
        <v>0</v>
      </c>
      <c r="H22" s="189">
        <f>DCC!B22</f>
        <v>0</v>
      </c>
      <c r="I22" s="189">
        <f t="shared" si="0"/>
        <v>0</v>
      </c>
      <c r="J22" s="1">
        <f t="shared" si="3"/>
        <v>0</v>
      </c>
      <c r="K22" s="1">
        <f t="shared" si="4"/>
        <v>0</v>
      </c>
      <c r="L22" s="1">
        <f t="shared" si="5"/>
        <v>0</v>
      </c>
      <c r="M22" s="1">
        <f t="shared" si="6"/>
        <v>0</v>
      </c>
      <c r="N22" s="1">
        <f t="shared" si="7"/>
        <v>0</v>
      </c>
      <c r="O22" s="1">
        <f t="shared" si="8"/>
        <v>0</v>
      </c>
      <c r="P22" s="1">
        <f t="shared" si="9"/>
        <v>1</v>
      </c>
      <c r="Q22" s="1">
        <f t="shared" si="10"/>
        <v>0</v>
      </c>
      <c r="R22" s="1">
        <f t="shared" si="11"/>
        <v>0</v>
      </c>
      <c r="S22" s="1">
        <f t="shared" si="12"/>
        <v>0</v>
      </c>
      <c r="T22" s="1">
        <f t="shared" si="13"/>
        <v>0</v>
      </c>
      <c r="U22" s="1">
        <f t="shared" si="14"/>
        <v>0</v>
      </c>
      <c r="V22" s="1">
        <f t="shared" si="15"/>
        <v>0</v>
      </c>
      <c r="W22" s="194" t="str">
        <f t="shared" si="1"/>
        <v xml:space="preserve">  Raid Output, Attendance</v>
      </c>
      <c r="X22" s="194" t="str">
        <f t="shared" si="2"/>
        <v xml:space="preserve">  Raid Output, Attendance</v>
      </c>
      <c r="AB22"/>
      <c r="AH22" s="1">
        <f>VLOOKUP(A22,'Look-up'!E:F,2,FALSE)</f>
        <v>0</v>
      </c>
    </row>
    <row r="23" spans="1:41" ht="15" customHeight="1" x14ac:dyDescent="0.2">
      <c r="A23" s="442" t="s">
        <v>240</v>
      </c>
      <c r="B23" s="126"/>
      <c r="C23" s="38" t="s">
        <v>17</v>
      </c>
      <c r="D23" s="38" t="s">
        <v>76</v>
      </c>
      <c r="E23" s="189">
        <f>Gear!L23</f>
        <v>7</v>
      </c>
      <c r="F23" s="189">
        <f>Gear!J23</f>
        <v>0</v>
      </c>
      <c r="G23" s="190">
        <f>Gear!Q23</f>
        <v>0</v>
      </c>
      <c r="H23" s="189">
        <f>DCC!B23</f>
        <v>0</v>
      </c>
      <c r="I23" s="189">
        <f t="shared" si="0"/>
        <v>0</v>
      </c>
      <c r="J23" s="1">
        <f t="shared" si="3"/>
        <v>0</v>
      </c>
      <c r="K23" s="1">
        <f t="shared" si="4"/>
        <v>0</v>
      </c>
      <c r="L23" s="1">
        <f t="shared" si="5"/>
        <v>0</v>
      </c>
      <c r="M23" s="1">
        <f t="shared" si="6"/>
        <v>0</v>
      </c>
      <c r="N23" s="1">
        <f t="shared" si="7"/>
        <v>0</v>
      </c>
      <c r="O23" s="1">
        <f t="shared" si="8"/>
        <v>1</v>
      </c>
      <c r="P23" s="1">
        <f t="shared" si="9"/>
        <v>0</v>
      </c>
      <c r="Q23" s="1">
        <f t="shared" si="10"/>
        <v>0</v>
      </c>
      <c r="R23" s="1">
        <f t="shared" si="11"/>
        <v>0</v>
      </c>
      <c r="S23" s="1">
        <f t="shared" si="12"/>
        <v>0</v>
      </c>
      <c r="T23" s="1">
        <f t="shared" si="13"/>
        <v>0</v>
      </c>
      <c r="U23" s="1">
        <f t="shared" si="14"/>
        <v>0</v>
      </c>
      <c r="V23" s="1">
        <f t="shared" si="15"/>
        <v>0</v>
      </c>
      <c r="W23" s="194" t="str">
        <f t="shared" si="1"/>
        <v xml:space="preserve">  Raid Output, Attendance</v>
      </c>
      <c r="X23" s="194" t="str">
        <f t="shared" si="2"/>
        <v xml:space="preserve">  Raid Output, Attendance</v>
      </c>
      <c r="AB23"/>
      <c r="AH23" s="1">
        <f>VLOOKUP(A23,'Look-up'!E:F,2,FALSE)</f>
        <v>0</v>
      </c>
    </row>
    <row r="24" spans="1:41" ht="15" customHeight="1" x14ac:dyDescent="0.2">
      <c r="A24" s="442" t="s">
        <v>241</v>
      </c>
      <c r="B24" s="126"/>
      <c r="C24" s="38" t="s">
        <v>21</v>
      </c>
      <c r="D24" s="38" t="s">
        <v>77</v>
      </c>
      <c r="E24" s="189">
        <f>Gear!L24</f>
        <v>2</v>
      </c>
      <c r="F24" s="189">
        <f>Gear!J24</f>
        <v>0</v>
      </c>
      <c r="G24" s="190">
        <f>Gear!Q24</f>
        <v>0</v>
      </c>
      <c r="H24" s="189">
        <f>DCC!B24</f>
        <v>0</v>
      </c>
      <c r="I24" s="189">
        <f t="shared" si="0"/>
        <v>0</v>
      </c>
      <c r="J24" s="1">
        <f t="shared" si="3"/>
        <v>0</v>
      </c>
      <c r="K24" s="1">
        <f t="shared" si="4"/>
        <v>0</v>
      </c>
      <c r="L24" s="1">
        <f t="shared" si="5"/>
        <v>0</v>
      </c>
      <c r="M24" s="1">
        <f t="shared" si="6"/>
        <v>0</v>
      </c>
      <c r="N24" s="1">
        <f t="shared" si="7"/>
        <v>0</v>
      </c>
      <c r="O24" s="1">
        <f t="shared" si="8"/>
        <v>0</v>
      </c>
      <c r="P24" s="1">
        <f t="shared" si="9"/>
        <v>0</v>
      </c>
      <c r="Q24" s="1">
        <f t="shared" si="10"/>
        <v>0</v>
      </c>
      <c r="R24" s="1">
        <f t="shared" si="11"/>
        <v>0</v>
      </c>
      <c r="S24" s="1">
        <f t="shared" si="12"/>
        <v>1</v>
      </c>
      <c r="T24" s="1">
        <f t="shared" si="13"/>
        <v>0</v>
      </c>
      <c r="U24" s="1">
        <f t="shared" si="14"/>
        <v>0</v>
      </c>
      <c r="V24" s="1">
        <f t="shared" si="15"/>
        <v>0</v>
      </c>
      <c r="W24" s="194" t="str">
        <f t="shared" si="1"/>
        <v>Gear,  Raid Output, Attendance</v>
      </c>
      <c r="X24" s="194" t="str">
        <f t="shared" si="2"/>
        <v>Gear,  Raid Output, Attendance</v>
      </c>
      <c r="AB24"/>
      <c r="AH24" s="1">
        <f>VLOOKUP(A24,'Look-up'!E:F,2,FALSE)</f>
        <v>0</v>
      </c>
    </row>
    <row r="25" spans="1:41" ht="15" customHeight="1" x14ac:dyDescent="0.2">
      <c r="A25" s="442" t="s">
        <v>198</v>
      </c>
      <c r="B25" s="126"/>
      <c r="C25" s="38" t="s">
        <v>24</v>
      </c>
      <c r="D25" s="38" t="s">
        <v>77</v>
      </c>
      <c r="E25" s="189">
        <f>Gear!L25</f>
        <v>6</v>
      </c>
      <c r="F25" s="189">
        <f>Gear!J25</f>
        <v>0</v>
      </c>
      <c r="G25" s="190">
        <f>Gear!Q25</f>
        <v>0</v>
      </c>
      <c r="H25" s="189">
        <f>DCC!B25</f>
        <v>0</v>
      </c>
      <c r="I25" s="189">
        <f t="shared" si="0"/>
        <v>0</v>
      </c>
      <c r="J25" s="1">
        <f t="shared" si="3"/>
        <v>0</v>
      </c>
      <c r="K25" s="1">
        <f t="shared" si="4"/>
        <v>0</v>
      </c>
      <c r="L25" s="1">
        <f t="shared" si="5"/>
        <v>0</v>
      </c>
      <c r="M25" s="1">
        <f t="shared" si="6"/>
        <v>0</v>
      </c>
      <c r="N25" s="1">
        <f t="shared" si="7"/>
        <v>0</v>
      </c>
      <c r="O25" s="1">
        <f t="shared" si="8"/>
        <v>0</v>
      </c>
      <c r="P25" s="1">
        <f t="shared" si="9"/>
        <v>0</v>
      </c>
      <c r="Q25" s="1">
        <f t="shared" si="10"/>
        <v>0</v>
      </c>
      <c r="R25" s="1">
        <f t="shared" si="11"/>
        <v>0</v>
      </c>
      <c r="S25" s="1">
        <f t="shared" si="12"/>
        <v>0</v>
      </c>
      <c r="T25" s="1">
        <f t="shared" si="13"/>
        <v>0</v>
      </c>
      <c r="U25" s="1">
        <f t="shared" si="14"/>
        <v>0</v>
      </c>
      <c r="V25" s="1">
        <f t="shared" si="15"/>
        <v>1</v>
      </c>
      <c r="W25" s="194" t="str">
        <f t="shared" si="1"/>
        <v xml:space="preserve">  Raid Output, Attendance</v>
      </c>
      <c r="X25" s="194" t="str">
        <f t="shared" si="2"/>
        <v xml:space="preserve">  Raid Output, Attendance</v>
      </c>
      <c r="AB25"/>
      <c r="AH25" s="1">
        <f>VLOOKUP(A25,'Look-up'!E:F,2,FALSE)</f>
        <v>0</v>
      </c>
    </row>
    <row r="26" spans="1:41" ht="15" customHeight="1" x14ac:dyDescent="0.2">
      <c r="A26" s="442" t="s">
        <v>218</v>
      </c>
      <c r="B26" s="126"/>
      <c r="C26" s="38" t="s">
        <v>20</v>
      </c>
      <c r="D26" s="38" t="s">
        <v>13</v>
      </c>
      <c r="E26" s="189">
        <f>Gear!L26</f>
        <v>6</v>
      </c>
      <c r="F26" s="189">
        <f>Gear!J26</f>
        <v>0</v>
      </c>
      <c r="G26" s="190" t="e">
        <f>Gear!Q26</f>
        <v>#DIV/0!</v>
      </c>
      <c r="H26" s="189">
        <f>DCC!B26</f>
        <v>0</v>
      </c>
      <c r="I26" s="189">
        <f t="shared" si="0"/>
        <v>0</v>
      </c>
      <c r="J26" s="1">
        <f t="shared" si="3"/>
        <v>0</v>
      </c>
      <c r="K26" s="1">
        <f t="shared" si="4"/>
        <v>0</v>
      </c>
      <c r="L26" s="1">
        <f t="shared" si="5"/>
        <v>0</v>
      </c>
      <c r="M26" s="1">
        <f t="shared" si="6"/>
        <v>0</v>
      </c>
      <c r="N26" s="1">
        <f t="shared" si="7"/>
        <v>0</v>
      </c>
      <c r="O26" s="1">
        <f t="shared" si="8"/>
        <v>0</v>
      </c>
      <c r="P26" s="1">
        <f t="shared" si="9"/>
        <v>0</v>
      </c>
      <c r="Q26" s="1">
        <f t="shared" si="10"/>
        <v>0</v>
      </c>
      <c r="R26" s="1">
        <f t="shared" si="11"/>
        <v>1</v>
      </c>
      <c r="S26" s="1">
        <f t="shared" si="12"/>
        <v>0</v>
      </c>
      <c r="T26" s="1">
        <f t="shared" si="13"/>
        <v>0</v>
      </c>
      <c r="U26" s="1">
        <f t="shared" si="14"/>
        <v>0</v>
      </c>
      <c r="V26" s="1">
        <f t="shared" si="15"/>
        <v>0</v>
      </c>
      <c r="W26" s="194" t="e">
        <f t="shared" si="1"/>
        <v>#DIV/0!</v>
      </c>
      <c r="X26" s="194" t="e">
        <f t="shared" si="2"/>
        <v>#DIV/0!</v>
      </c>
      <c r="AB26"/>
      <c r="AH26" s="1">
        <f>VLOOKUP(A26,'Look-up'!E:F,2,FALSE)</f>
        <v>0</v>
      </c>
    </row>
    <row r="27" spans="1:41" ht="15" customHeight="1" x14ac:dyDescent="0.2">
      <c r="A27" s="442" t="s">
        <v>242</v>
      </c>
      <c r="B27" s="126"/>
      <c r="C27" s="38" t="s">
        <v>24</v>
      </c>
      <c r="D27" s="38" t="s">
        <v>77</v>
      </c>
      <c r="E27" s="189">
        <f>Gear!L27</f>
        <v>0</v>
      </c>
      <c r="F27" s="189">
        <f>Gear!J27</f>
        <v>0</v>
      </c>
      <c r="G27" s="190">
        <f>Gear!Q27</f>
        <v>0</v>
      </c>
      <c r="H27" s="189">
        <f>DCC!B27</f>
        <v>0</v>
      </c>
      <c r="I27" s="189">
        <f t="shared" si="0"/>
        <v>0</v>
      </c>
      <c r="J27" s="1">
        <f t="shared" si="3"/>
        <v>0</v>
      </c>
      <c r="K27" s="1">
        <f t="shared" si="4"/>
        <v>0</v>
      </c>
      <c r="L27" s="1">
        <f t="shared" si="5"/>
        <v>0</v>
      </c>
      <c r="M27" s="1">
        <f t="shared" si="6"/>
        <v>0</v>
      </c>
      <c r="N27" s="1">
        <f t="shared" si="7"/>
        <v>0</v>
      </c>
      <c r="O27" s="1">
        <f t="shared" si="8"/>
        <v>0</v>
      </c>
      <c r="P27" s="1">
        <f t="shared" si="9"/>
        <v>0</v>
      </c>
      <c r="Q27" s="1">
        <f t="shared" si="10"/>
        <v>0</v>
      </c>
      <c r="R27" s="1">
        <f t="shared" si="11"/>
        <v>0</v>
      </c>
      <c r="S27" s="1">
        <f t="shared" si="12"/>
        <v>0</v>
      </c>
      <c r="T27" s="1">
        <f t="shared" si="13"/>
        <v>0</v>
      </c>
      <c r="U27" s="1">
        <f t="shared" si="14"/>
        <v>0</v>
      </c>
      <c r="V27" s="1">
        <f t="shared" si="15"/>
        <v>1</v>
      </c>
      <c r="W27" s="194" t="str">
        <f t="shared" si="1"/>
        <v>Gear,  Raid Output, Attendance</v>
      </c>
      <c r="X27" s="194" t="str">
        <f t="shared" si="2"/>
        <v>Gear,  Raid Output, Attendance</v>
      </c>
      <c r="AB27"/>
      <c r="AH27" s="1">
        <f>VLOOKUP(A27,'Look-up'!E:F,2,FALSE)</f>
        <v>0</v>
      </c>
    </row>
    <row r="28" spans="1:41" ht="15" customHeight="1" x14ac:dyDescent="0.2">
      <c r="A28" s="442" t="s">
        <v>243</v>
      </c>
      <c r="B28" s="126"/>
      <c r="C28" s="38" t="s">
        <v>17</v>
      </c>
      <c r="D28" s="38" t="s">
        <v>76</v>
      </c>
      <c r="E28" s="189">
        <f>Gear!L28</f>
        <v>5</v>
      </c>
      <c r="F28" s="189">
        <f>Gear!J28</f>
        <v>0</v>
      </c>
      <c r="G28" s="190">
        <f>Gear!Q28</f>
        <v>0</v>
      </c>
      <c r="H28" s="189">
        <f>DCC!B28</f>
        <v>0</v>
      </c>
      <c r="I28" s="189">
        <f t="shared" si="0"/>
        <v>0</v>
      </c>
      <c r="J28" s="1">
        <f t="shared" si="3"/>
        <v>0</v>
      </c>
      <c r="K28" s="1">
        <f t="shared" si="4"/>
        <v>0</v>
      </c>
      <c r="L28" s="1">
        <f t="shared" si="5"/>
        <v>0</v>
      </c>
      <c r="M28" s="1">
        <f t="shared" si="6"/>
        <v>0</v>
      </c>
      <c r="N28" s="1">
        <f t="shared" si="7"/>
        <v>0</v>
      </c>
      <c r="O28" s="1">
        <f t="shared" si="8"/>
        <v>1</v>
      </c>
      <c r="P28" s="1">
        <f t="shared" si="9"/>
        <v>0</v>
      </c>
      <c r="Q28" s="1">
        <f t="shared" si="10"/>
        <v>0</v>
      </c>
      <c r="R28" s="1">
        <f t="shared" si="11"/>
        <v>0</v>
      </c>
      <c r="S28" s="1">
        <f t="shared" si="12"/>
        <v>0</v>
      </c>
      <c r="T28" s="1">
        <f t="shared" si="13"/>
        <v>0</v>
      </c>
      <c r="U28" s="1">
        <f t="shared" si="14"/>
        <v>0</v>
      </c>
      <c r="V28" s="1">
        <f t="shared" si="15"/>
        <v>0</v>
      </c>
      <c r="W28" s="194" t="str">
        <f t="shared" si="1"/>
        <v xml:space="preserve">  Raid Output, Attendance</v>
      </c>
      <c r="X28" s="194" t="str">
        <f t="shared" si="2"/>
        <v xml:space="preserve">  Raid Output, Attendance</v>
      </c>
      <c r="AB28"/>
      <c r="AH28" s="1">
        <f>VLOOKUP(A28,'Look-up'!E:F,2,FALSE)</f>
        <v>0</v>
      </c>
    </row>
    <row r="29" spans="1:41" ht="15" customHeight="1" x14ac:dyDescent="0.2">
      <c r="A29" s="442" t="s">
        <v>244</v>
      </c>
      <c r="B29" s="126"/>
      <c r="C29" s="38" t="s">
        <v>30</v>
      </c>
      <c r="D29" s="38" t="s">
        <v>76</v>
      </c>
      <c r="E29" s="189">
        <f>Gear!L29</f>
        <v>5</v>
      </c>
      <c r="F29" s="189">
        <f>Gear!J29</f>
        <v>0</v>
      </c>
      <c r="G29" s="190">
        <f>Gear!Q29</f>
        <v>0</v>
      </c>
      <c r="H29" s="189">
        <f>DCC!B29</f>
        <v>0</v>
      </c>
      <c r="I29" s="189">
        <f t="shared" si="0"/>
        <v>0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4" t="str">
        <f t="shared" si="1"/>
        <v xml:space="preserve">  Raid Output, Attendance</v>
      </c>
      <c r="X29" s="194" t="str">
        <f t="shared" si="2"/>
        <v xml:space="preserve">  Raid Output, Attendance</v>
      </c>
      <c r="AB29"/>
      <c r="AH29" s="1">
        <f>VLOOKUP(A29,'Look-up'!E:F,2,FALSE)</f>
        <v>0</v>
      </c>
    </row>
    <row r="30" spans="1:41" ht="15" customHeight="1" x14ac:dyDescent="0.2">
      <c r="A30" s="442" t="s">
        <v>219</v>
      </c>
      <c r="B30" s="126"/>
      <c r="C30" s="38" t="s">
        <v>16</v>
      </c>
      <c r="D30" s="38" t="s">
        <v>13</v>
      </c>
      <c r="E30" s="189">
        <f>Gear!L30</f>
        <v>7</v>
      </c>
      <c r="F30" s="189">
        <f>Gear!J30</f>
        <v>0</v>
      </c>
      <c r="G30" s="190" t="e">
        <f>Gear!Q30</f>
        <v>#DIV/0!</v>
      </c>
      <c r="H30" s="189">
        <f>DCC!B30</f>
        <v>0</v>
      </c>
      <c r="I30" s="189">
        <f t="shared" si="0"/>
        <v>0</v>
      </c>
      <c r="J30" s="1">
        <f t="shared" ref="J30:J39" si="16">COUNTIF(D30,"Healererer")</f>
        <v>0</v>
      </c>
      <c r="K30" s="1">
        <f t="shared" ref="K30:K39" si="17">COUNTIF(D30,"DPS")</f>
        <v>0</v>
      </c>
      <c r="L30" s="1">
        <f t="shared" ref="L30:L39" si="18">COUNTIF(D30,"Tank")</f>
        <v>0</v>
      </c>
      <c r="M30" s="1">
        <f t="shared" ref="M30:M39" si="19">COUNTIF(C30,"Death Knight")</f>
        <v>0</v>
      </c>
      <c r="N30" s="1">
        <f t="shared" ref="N30:N39" si="20">COUNTIF(C30,"Druid")</f>
        <v>1</v>
      </c>
      <c r="O30" s="1">
        <f t="shared" ref="O30:O39" si="21">COUNTIF(C30,"Hunter")</f>
        <v>0</v>
      </c>
      <c r="P30" s="1">
        <f t="shared" ref="P30:P39" si="22">COUNTIF(C30,"Mage")</f>
        <v>0</v>
      </c>
      <c r="Q30" s="1">
        <f t="shared" ref="Q30:Q39" si="23">COUNTIF(C30,"Paladin")</f>
        <v>0</v>
      </c>
      <c r="R30" s="1">
        <f t="shared" ref="R30:R39" si="24">COUNTIF(C30,"Priest")</f>
        <v>0</v>
      </c>
      <c r="S30" s="1">
        <f t="shared" ref="S30:S39" si="25">COUNTIF(C30,"Rogue")</f>
        <v>0</v>
      </c>
      <c r="T30" s="1">
        <f t="shared" ref="T30:T39" si="26">COUNTIF(C30,"Shaman")</f>
        <v>0</v>
      </c>
      <c r="U30" s="1">
        <f t="shared" ref="U30:U39" si="27">COUNTIF(C30,"Warlock")</f>
        <v>0</v>
      </c>
      <c r="V30" s="1">
        <f t="shared" ref="V30:V39" si="28">COUNTIF(C30,"Warrior")</f>
        <v>0</v>
      </c>
      <c r="W30" s="194" t="e">
        <f t="shared" si="1"/>
        <v>#DIV/0!</v>
      </c>
      <c r="X30" s="194" t="e">
        <f t="shared" si="2"/>
        <v>#DIV/0!</v>
      </c>
      <c r="AB30"/>
      <c r="AC30"/>
      <c r="AD30"/>
      <c r="AE30"/>
      <c r="AH30" s="1">
        <f>VLOOKUP(A30,'Look-up'!E:F,2,FALSE)</f>
        <v>0</v>
      </c>
    </row>
    <row r="31" spans="1:41" ht="15" customHeight="1" x14ac:dyDescent="0.2">
      <c r="A31" s="442" t="s">
        <v>245</v>
      </c>
      <c r="B31" s="126"/>
      <c r="C31" s="38" t="s">
        <v>17</v>
      </c>
      <c r="D31" s="38" t="s">
        <v>76</v>
      </c>
      <c r="E31" s="189">
        <f>Gear!L31</f>
        <v>4</v>
      </c>
      <c r="F31" s="189">
        <f>Gear!J31</f>
        <v>0</v>
      </c>
      <c r="G31" s="190">
        <f>Gear!Q31</f>
        <v>0</v>
      </c>
      <c r="H31" s="189">
        <f>DCC!B31</f>
        <v>0</v>
      </c>
      <c r="I31" s="189">
        <f t="shared" si="0"/>
        <v>0</v>
      </c>
      <c r="J31" s="1">
        <f t="shared" si="16"/>
        <v>0</v>
      </c>
      <c r="K31" s="1">
        <f t="shared" si="17"/>
        <v>0</v>
      </c>
      <c r="L31" s="1">
        <f t="shared" si="18"/>
        <v>0</v>
      </c>
      <c r="M31" s="1">
        <f t="shared" si="19"/>
        <v>0</v>
      </c>
      <c r="N31" s="1">
        <f t="shared" si="20"/>
        <v>0</v>
      </c>
      <c r="O31" s="1">
        <f t="shared" si="21"/>
        <v>1</v>
      </c>
      <c r="P31" s="1">
        <f t="shared" si="22"/>
        <v>0</v>
      </c>
      <c r="Q31" s="1">
        <f t="shared" si="23"/>
        <v>0</v>
      </c>
      <c r="R31" s="1">
        <f t="shared" si="24"/>
        <v>0</v>
      </c>
      <c r="S31" s="1">
        <f t="shared" si="25"/>
        <v>0</v>
      </c>
      <c r="T31" s="1">
        <f t="shared" si="26"/>
        <v>0</v>
      </c>
      <c r="U31" s="1">
        <f t="shared" si="27"/>
        <v>0</v>
      </c>
      <c r="V31" s="1">
        <f t="shared" si="28"/>
        <v>0</v>
      </c>
      <c r="W31" s="194" t="str">
        <f t="shared" si="1"/>
        <v xml:space="preserve">  Raid Output, Attendance</v>
      </c>
      <c r="X31" s="194" t="str">
        <f t="shared" si="2"/>
        <v>Gear,  Raid Output, Attendance</v>
      </c>
      <c r="AB31"/>
      <c r="AC31"/>
      <c r="AD31"/>
      <c r="AE31"/>
      <c r="AH31" s="1">
        <f>VLOOKUP(A31,'Look-up'!E:F,2,FALSE)</f>
        <v>0</v>
      </c>
      <c r="AO31"/>
    </row>
    <row r="32" spans="1:41" ht="15" customHeight="1" x14ac:dyDescent="0.2">
      <c r="A32" s="442"/>
      <c r="B32" s="126"/>
      <c r="C32" s="38"/>
      <c r="D32" s="38"/>
      <c r="E32" s="189">
        <f>Gear!L32</f>
        <v>0</v>
      </c>
      <c r="F32" s="189">
        <f>Gear!J32</f>
        <v>0</v>
      </c>
      <c r="G32" s="190" t="e">
        <f>Gear!Q32</f>
        <v>#N/A</v>
      </c>
      <c r="H32" s="189">
        <f>DCC!B32</f>
        <v>0</v>
      </c>
      <c r="I32" s="189">
        <f t="shared" si="0"/>
        <v>0</v>
      </c>
      <c r="J32" s="1">
        <f t="shared" si="16"/>
        <v>0</v>
      </c>
      <c r="K32" s="1">
        <f t="shared" si="17"/>
        <v>0</v>
      </c>
      <c r="L32" s="1">
        <f t="shared" si="18"/>
        <v>0</v>
      </c>
      <c r="M32" s="1">
        <f t="shared" si="19"/>
        <v>0</v>
      </c>
      <c r="N32" s="1">
        <f t="shared" si="20"/>
        <v>0</v>
      </c>
      <c r="O32" s="1">
        <f t="shared" si="21"/>
        <v>0</v>
      </c>
      <c r="P32" s="1">
        <f t="shared" si="22"/>
        <v>0</v>
      </c>
      <c r="Q32" s="1">
        <f t="shared" si="23"/>
        <v>0</v>
      </c>
      <c r="R32" s="1">
        <f t="shared" si="24"/>
        <v>0</v>
      </c>
      <c r="S32" s="1">
        <f t="shared" si="25"/>
        <v>0</v>
      </c>
      <c r="T32" s="1">
        <f t="shared" si="26"/>
        <v>0</v>
      </c>
      <c r="U32" s="1">
        <f t="shared" si="27"/>
        <v>0</v>
      </c>
      <c r="V32" s="1">
        <f t="shared" si="28"/>
        <v>0</v>
      </c>
      <c r="W32" s="194" t="e">
        <f t="shared" si="1"/>
        <v>#N/A</v>
      </c>
      <c r="X32" s="194" t="e">
        <f t="shared" si="2"/>
        <v>#N/A</v>
      </c>
      <c r="AB32"/>
      <c r="AC32"/>
      <c r="AD32"/>
      <c r="AE32"/>
      <c r="AH32" s="1">
        <f>VLOOKUP(A32,'Look-up'!E:F,2,FALSE)</f>
        <v>0</v>
      </c>
    </row>
    <row r="33" spans="1:34" ht="15" customHeight="1" x14ac:dyDescent="0.2">
      <c r="A33" s="443"/>
      <c r="B33" s="126"/>
      <c r="C33" s="38"/>
      <c r="D33" s="38"/>
      <c r="E33" s="189">
        <f>Gear!L33</f>
        <v>0</v>
      </c>
      <c r="F33" s="189">
        <f>Gear!J33</f>
        <v>0</v>
      </c>
      <c r="G33" s="190" t="e">
        <f>Gear!Q33</f>
        <v>#N/A</v>
      </c>
      <c r="H33" s="189">
        <f>DCC!B33</f>
        <v>0</v>
      </c>
      <c r="I33" s="189">
        <f t="shared" si="0"/>
        <v>0</v>
      </c>
      <c r="J33" s="1">
        <f t="shared" si="16"/>
        <v>0</v>
      </c>
      <c r="K33" s="1">
        <f t="shared" si="17"/>
        <v>0</v>
      </c>
      <c r="L33" s="1">
        <f t="shared" si="18"/>
        <v>0</v>
      </c>
      <c r="M33" s="1">
        <f t="shared" si="19"/>
        <v>0</v>
      </c>
      <c r="N33" s="1">
        <f t="shared" si="20"/>
        <v>0</v>
      </c>
      <c r="O33" s="1">
        <f t="shared" si="21"/>
        <v>0</v>
      </c>
      <c r="P33" s="1">
        <f t="shared" si="22"/>
        <v>0</v>
      </c>
      <c r="Q33" s="1">
        <f t="shared" si="23"/>
        <v>0</v>
      </c>
      <c r="R33" s="1">
        <f t="shared" si="24"/>
        <v>0</v>
      </c>
      <c r="S33" s="1">
        <f t="shared" si="25"/>
        <v>0</v>
      </c>
      <c r="T33" s="1">
        <f t="shared" si="26"/>
        <v>0</v>
      </c>
      <c r="U33" s="1">
        <f t="shared" si="27"/>
        <v>0</v>
      </c>
      <c r="V33" s="1">
        <f t="shared" si="28"/>
        <v>0</v>
      </c>
      <c r="W33" s="194" t="e">
        <f t="shared" si="1"/>
        <v>#N/A</v>
      </c>
      <c r="X33" s="194" t="e">
        <f t="shared" si="2"/>
        <v>#N/A</v>
      </c>
      <c r="AB33"/>
      <c r="AC33"/>
      <c r="AD33"/>
      <c r="AE33"/>
      <c r="AH33" s="1">
        <f>VLOOKUP(A33,'Look-up'!E:F,2,FALSE)</f>
        <v>0</v>
      </c>
    </row>
    <row r="34" spans="1:34" ht="15" customHeight="1" x14ac:dyDescent="0.2">
      <c r="A34" s="442"/>
      <c r="B34" s="126"/>
      <c r="C34" s="38"/>
      <c r="D34" s="38"/>
      <c r="E34" s="189">
        <f>Gear!L34</f>
        <v>0</v>
      </c>
      <c r="F34" s="189">
        <f>Gear!J34</f>
        <v>0</v>
      </c>
      <c r="G34" s="190" t="e">
        <f>Gear!Q34</f>
        <v>#N/A</v>
      </c>
      <c r="H34" s="189">
        <f>DCC!B34</f>
        <v>0</v>
      </c>
      <c r="I34" s="189">
        <f t="shared" si="0"/>
        <v>0</v>
      </c>
      <c r="J34" s="1">
        <f t="shared" si="16"/>
        <v>0</v>
      </c>
      <c r="K34" s="1">
        <f t="shared" si="17"/>
        <v>0</v>
      </c>
      <c r="L34" s="1">
        <f t="shared" si="18"/>
        <v>0</v>
      </c>
      <c r="M34" s="1">
        <f t="shared" si="19"/>
        <v>0</v>
      </c>
      <c r="N34" s="1">
        <f t="shared" si="20"/>
        <v>0</v>
      </c>
      <c r="O34" s="1">
        <f t="shared" si="21"/>
        <v>0</v>
      </c>
      <c r="P34" s="1">
        <f t="shared" si="22"/>
        <v>0</v>
      </c>
      <c r="Q34" s="1">
        <f t="shared" si="23"/>
        <v>0</v>
      </c>
      <c r="R34" s="1">
        <f t="shared" si="24"/>
        <v>0</v>
      </c>
      <c r="S34" s="1">
        <f t="shared" si="25"/>
        <v>0</v>
      </c>
      <c r="T34" s="1">
        <f t="shared" si="26"/>
        <v>0</v>
      </c>
      <c r="U34" s="1">
        <f t="shared" si="27"/>
        <v>0</v>
      </c>
      <c r="V34" s="1">
        <f t="shared" si="28"/>
        <v>0</v>
      </c>
      <c r="W34" s="194" t="e">
        <f t="shared" si="1"/>
        <v>#N/A</v>
      </c>
      <c r="X34" s="194" t="e">
        <f t="shared" si="2"/>
        <v>#N/A</v>
      </c>
      <c r="AB34"/>
      <c r="AC34"/>
      <c r="AD34"/>
      <c r="AE34"/>
      <c r="AH34" s="1">
        <f>VLOOKUP(A34,'Look-up'!E:F,2,FALSE)</f>
        <v>0</v>
      </c>
    </row>
    <row r="35" spans="1:34" ht="15" customHeight="1" x14ac:dyDescent="0.2">
      <c r="A35" s="444"/>
      <c r="B35" s="126"/>
      <c r="C35" s="38"/>
      <c r="D35" s="38"/>
      <c r="E35" s="189">
        <f>Gear!L35</f>
        <v>0</v>
      </c>
      <c r="F35" s="189">
        <f>Gear!J35</f>
        <v>0</v>
      </c>
      <c r="G35" s="190" t="e">
        <f>Gear!Q35</f>
        <v>#N/A</v>
      </c>
      <c r="H35" s="189">
        <f>DCC!B35</f>
        <v>0</v>
      </c>
      <c r="I35" s="189">
        <f t="shared" si="0"/>
        <v>0</v>
      </c>
      <c r="J35" s="1">
        <f t="shared" si="16"/>
        <v>0</v>
      </c>
      <c r="K35" s="1">
        <f t="shared" si="17"/>
        <v>0</v>
      </c>
      <c r="L35" s="1">
        <f t="shared" si="18"/>
        <v>0</v>
      </c>
      <c r="M35" s="1">
        <f t="shared" si="19"/>
        <v>0</v>
      </c>
      <c r="N35" s="1">
        <f t="shared" si="20"/>
        <v>0</v>
      </c>
      <c r="O35" s="1">
        <f t="shared" si="21"/>
        <v>0</v>
      </c>
      <c r="P35" s="1">
        <f t="shared" si="22"/>
        <v>0</v>
      </c>
      <c r="Q35" s="1">
        <f t="shared" si="23"/>
        <v>0</v>
      </c>
      <c r="R35" s="1">
        <f t="shared" si="24"/>
        <v>0</v>
      </c>
      <c r="S35" s="1">
        <f t="shared" si="25"/>
        <v>0</v>
      </c>
      <c r="T35" s="1">
        <f t="shared" si="26"/>
        <v>0</v>
      </c>
      <c r="U35" s="1">
        <f t="shared" si="27"/>
        <v>0</v>
      </c>
      <c r="V35" s="1">
        <f t="shared" si="28"/>
        <v>0</v>
      </c>
      <c r="W35" s="194" t="e">
        <f t="shared" si="1"/>
        <v>#N/A</v>
      </c>
      <c r="X35" s="194" t="e">
        <f t="shared" si="2"/>
        <v>#N/A</v>
      </c>
      <c r="AB35"/>
      <c r="AC35"/>
      <c r="AD35"/>
      <c r="AE35"/>
      <c r="AH35" s="1">
        <f>VLOOKUP(A35,'Look-up'!E:F,2,FALSE)</f>
        <v>0</v>
      </c>
    </row>
    <row r="36" spans="1:34" ht="15" customHeight="1" x14ac:dyDescent="0.2">
      <c r="A36" s="444"/>
      <c r="B36" s="126"/>
      <c r="C36" s="38"/>
      <c r="D36" s="38"/>
      <c r="E36" s="189">
        <f>Gear!L36</f>
        <v>0</v>
      </c>
      <c r="F36" s="189">
        <f>Gear!J36</f>
        <v>0</v>
      </c>
      <c r="G36" s="190" t="e">
        <f>Gear!Q36</f>
        <v>#N/A</v>
      </c>
      <c r="H36" s="189">
        <f>DCC!B36</f>
        <v>0</v>
      </c>
      <c r="I36" s="189">
        <f t="shared" si="0"/>
        <v>0</v>
      </c>
      <c r="J36" s="1">
        <f t="shared" si="16"/>
        <v>0</v>
      </c>
      <c r="K36" s="1">
        <f t="shared" si="17"/>
        <v>0</v>
      </c>
      <c r="L36" s="1">
        <f t="shared" si="18"/>
        <v>0</v>
      </c>
      <c r="M36" s="1">
        <f t="shared" si="19"/>
        <v>0</v>
      </c>
      <c r="N36" s="1">
        <f t="shared" si="20"/>
        <v>0</v>
      </c>
      <c r="O36" s="1">
        <f t="shared" si="21"/>
        <v>0</v>
      </c>
      <c r="P36" s="1">
        <f t="shared" si="22"/>
        <v>0</v>
      </c>
      <c r="Q36" s="1">
        <f t="shared" si="23"/>
        <v>0</v>
      </c>
      <c r="R36" s="1">
        <f t="shared" si="24"/>
        <v>0</v>
      </c>
      <c r="S36" s="1">
        <f t="shared" si="25"/>
        <v>0</v>
      </c>
      <c r="T36" s="1">
        <f t="shared" si="26"/>
        <v>0</v>
      </c>
      <c r="U36" s="1">
        <f t="shared" si="27"/>
        <v>0</v>
      </c>
      <c r="V36" s="1">
        <f t="shared" si="28"/>
        <v>0</v>
      </c>
      <c r="W36" s="194" t="e">
        <f t="shared" si="1"/>
        <v>#N/A</v>
      </c>
      <c r="X36" s="194" t="e">
        <f t="shared" si="2"/>
        <v>#N/A</v>
      </c>
      <c r="AB36"/>
      <c r="AC36"/>
      <c r="AD36"/>
      <c r="AE36"/>
      <c r="AH36" s="1">
        <f>VLOOKUP(A36,'Look-up'!E:F,2,FALSE)</f>
        <v>0</v>
      </c>
    </row>
    <row r="37" spans="1:34" ht="15" customHeight="1" x14ac:dyDescent="0.2">
      <c r="A37" s="444"/>
      <c r="B37" s="126"/>
      <c r="C37" s="38"/>
      <c r="D37" s="38"/>
      <c r="E37" s="189">
        <f>Gear!L37</f>
        <v>0</v>
      </c>
      <c r="F37" s="189">
        <f>Gear!J37</f>
        <v>0</v>
      </c>
      <c r="G37" s="190" t="e">
        <f>Gear!Q37</f>
        <v>#N/A</v>
      </c>
      <c r="H37" s="189">
        <f>DCC!B37</f>
        <v>0</v>
      </c>
      <c r="I37" s="189">
        <f t="shared" si="0"/>
        <v>0</v>
      </c>
      <c r="J37" s="1">
        <f t="shared" si="16"/>
        <v>0</v>
      </c>
      <c r="K37" s="1">
        <f t="shared" si="17"/>
        <v>0</v>
      </c>
      <c r="L37" s="1">
        <f t="shared" si="18"/>
        <v>0</v>
      </c>
      <c r="M37" s="1">
        <f t="shared" si="19"/>
        <v>0</v>
      </c>
      <c r="N37" s="1">
        <f t="shared" si="20"/>
        <v>0</v>
      </c>
      <c r="O37" s="1">
        <f t="shared" si="21"/>
        <v>0</v>
      </c>
      <c r="P37" s="1">
        <f t="shared" si="22"/>
        <v>0</v>
      </c>
      <c r="Q37" s="1">
        <f t="shared" si="23"/>
        <v>0</v>
      </c>
      <c r="R37" s="1">
        <f t="shared" si="24"/>
        <v>0</v>
      </c>
      <c r="S37" s="1">
        <f t="shared" si="25"/>
        <v>0</v>
      </c>
      <c r="T37" s="1">
        <f t="shared" si="26"/>
        <v>0</v>
      </c>
      <c r="U37" s="1">
        <f t="shared" si="27"/>
        <v>0</v>
      </c>
      <c r="V37" s="1">
        <f t="shared" si="28"/>
        <v>0</v>
      </c>
      <c r="W37" s="194" t="e">
        <f t="shared" si="1"/>
        <v>#N/A</v>
      </c>
      <c r="X37" s="194" t="e">
        <f t="shared" si="2"/>
        <v>#N/A</v>
      </c>
      <c r="AB37"/>
      <c r="AC37"/>
      <c r="AD37"/>
      <c r="AE37"/>
      <c r="AH37" s="1">
        <f>VLOOKUP(A37,'Look-up'!E:F,2,FALSE)</f>
        <v>0</v>
      </c>
    </row>
    <row r="38" spans="1:34" ht="15" customHeight="1" x14ac:dyDescent="0.2">
      <c r="A38" s="444"/>
      <c r="B38" s="126"/>
      <c r="C38" s="38"/>
      <c r="D38" s="38"/>
      <c r="E38" s="189">
        <f>Gear!L38</f>
        <v>0</v>
      </c>
      <c r="F38" s="189">
        <f>Gear!J38</f>
        <v>0</v>
      </c>
      <c r="G38" s="190" t="e">
        <f>Gear!Q38</f>
        <v>#N/A</v>
      </c>
      <c r="H38" s="189">
        <f>DCC!B38</f>
        <v>0</v>
      </c>
      <c r="I38" s="189">
        <f t="shared" si="0"/>
        <v>0</v>
      </c>
      <c r="J38" s="1">
        <f t="shared" si="16"/>
        <v>0</v>
      </c>
      <c r="K38" s="1">
        <f t="shared" si="17"/>
        <v>0</v>
      </c>
      <c r="L38" s="1">
        <f t="shared" si="18"/>
        <v>0</v>
      </c>
      <c r="M38" s="1">
        <f t="shared" si="19"/>
        <v>0</v>
      </c>
      <c r="N38" s="1">
        <f t="shared" si="20"/>
        <v>0</v>
      </c>
      <c r="O38" s="1">
        <f t="shared" si="21"/>
        <v>0</v>
      </c>
      <c r="P38" s="1">
        <f t="shared" si="22"/>
        <v>0</v>
      </c>
      <c r="Q38" s="1">
        <f t="shared" si="23"/>
        <v>0</v>
      </c>
      <c r="R38" s="1">
        <f t="shared" si="24"/>
        <v>0</v>
      </c>
      <c r="S38" s="1">
        <f t="shared" si="25"/>
        <v>0</v>
      </c>
      <c r="T38" s="1">
        <f t="shared" si="26"/>
        <v>0</v>
      </c>
      <c r="U38" s="1">
        <f t="shared" si="27"/>
        <v>0</v>
      </c>
      <c r="V38" s="1">
        <f t="shared" si="28"/>
        <v>0</v>
      </c>
      <c r="W38" s="194" t="e">
        <f t="shared" si="1"/>
        <v>#N/A</v>
      </c>
      <c r="X38" s="194" t="e">
        <f t="shared" si="2"/>
        <v>#N/A</v>
      </c>
      <c r="AB38"/>
      <c r="AC38"/>
      <c r="AD38"/>
      <c r="AE38"/>
      <c r="AH38" s="1">
        <f>VLOOKUP(A38,'Look-up'!E:F,2,FALSE)</f>
        <v>0</v>
      </c>
    </row>
    <row r="39" spans="1:34" ht="15" customHeight="1" x14ac:dyDescent="0.2">
      <c r="A39" s="444"/>
      <c r="B39" s="126"/>
      <c r="C39" s="38"/>
      <c r="D39" s="38"/>
      <c r="E39" s="189">
        <f>Gear!L39</f>
        <v>0</v>
      </c>
      <c r="F39" s="189">
        <f>Gear!J39</f>
        <v>0</v>
      </c>
      <c r="G39" s="190" t="e">
        <f>Gear!Q39</f>
        <v>#N/A</v>
      </c>
      <c r="H39" s="189">
        <f>DCC!B39</f>
        <v>0</v>
      </c>
      <c r="I39" s="189">
        <f t="shared" si="0"/>
        <v>0</v>
      </c>
      <c r="J39" s="1">
        <f t="shared" si="16"/>
        <v>0</v>
      </c>
      <c r="K39" s="1">
        <f t="shared" si="17"/>
        <v>0</v>
      </c>
      <c r="L39" s="1">
        <f t="shared" si="18"/>
        <v>0</v>
      </c>
      <c r="M39" s="1">
        <f t="shared" si="19"/>
        <v>0</v>
      </c>
      <c r="N39" s="1">
        <f t="shared" si="20"/>
        <v>0</v>
      </c>
      <c r="O39" s="1">
        <f t="shared" si="21"/>
        <v>0</v>
      </c>
      <c r="P39" s="1">
        <f t="shared" si="22"/>
        <v>0</v>
      </c>
      <c r="Q39" s="1">
        <f t="shared" si="23"/>
        <v>0</v>
      </c>
      <c r="R39" s="1">
        <f t="shared" si="24"/>
        <v>0</v>
      </c>
      <c r="S39" s="1">
        <f t="shared" si="25"/>
        <v>0</v>
      </c>
      <c r="T39" s="1">
        <f t="shared" si="26"/>
        <v>0</v>
      </c>
      <c r="U39" s="1">
        <f t="shared" si="27"/>
        <v>0</v>
      </c>
      <c r="V39" s="1">
        <f t="shared" si="28"/>
        <v>0</v>
      </c>
      <c r="W39" s="194" t="e">
        <f t="shared" si="1"/>
        <v>#N/A</v>
      </c>
      <c r="X39" s="194" t="e">
        <f t="shared" si="2"/>
        <v>#N/A</v>
      </c>
      <c r="AB39"/>
      <c r="AC39"/>
      <c r="AD39"/>
      <c r="AE39"/>
      <c r="AH39" s="1">
        <f>VLOOKUP(A39,'Look-up'!E:F,2,FALSE)</f>
        <v>0</v>
      </c>
    </row>
    <row r="40" spans="1:34" ht="15" customHeight="1" x14ac:dyDescent="0.2">
      <c r="A40" s="444"/>
      <c r="B40" s="126"/>
      <c r="C40" s="38"/>
      <c r="D40" s="38"/>
      <c r="E40" s="189">
        <f>Gear!L40</f>
        <v>0</v>
      </c>
      <c r="F40" s="189">
        <f>Gear!J40</f>
        <v>0</v>
      </c>
      <c r="G40" s="190" t="e">
        <f>Gear!Q40</f>
        <v>#N/A</v>
      </c>
      <c r="H40" s="189">
        <f>DCC!B40</f>
        <v>0</v>
      </c>
      <c r="I40" s="189">
        <f t="shared" si="0"/>
        <v>0</v>
      </c>
      <c r="J40" s="1">
        <f t="shared" ref="J40:J94" si="29">COUNTIF(D40,"Healererer")</f>
        <v>0</v>
      </c>
      <c r="K40" s="1">
        <f t="shared" ref="K40:K94" si="30">COUNTIF(D40,"DPS")</f>
        <v>0</v>
      </c>
      <c r="L40" s="1">
        <f t="shared" ref="L40:L94" si="31">COUNTIF(D40,"Tank")</f>
        <v>0</v>
      </c>
      <c r="M40" s="1">
        <f t="shared" ref="M40:M79" si="32">COUNTIF(C40,"Death Knight")</f>
        <v>0</v>
      </c>
      <c r="N40" s="1">
        <f t="shared" ref="N40:N79" si="33">COUNTIF(C40,"Druid")</f>
        <v>0</v>
      </c>
      <c r="O40" s="1">
        <f t="shared" ref="O40:O79" si="34">COUNTIF(C40,"Hunter")</f>
        <v>0</v>
      </c>
      <c r="P40" s="1">
        <f t="shared" ref="P40:P79" si="35">COUNTIF(C40,"Mage")</f>
        <v>0</v>
      </c>
      <c r="Q40" s="1">
        <f t="shared" ref="Q40:Q79" si="36">COUNTIF(C40,"Paladin")</f>
        <v>0</v>
      </c>
      <c r="R40" s="1">
        <f t="shared" ref="R40:R79" si="37">COUNTIF(C40,"Priest")</f>
        <v>0</v>
      </c>
      <c r="S40" s="1">
        <f t="shared" ref="S40:S79" si="38">COUNTIF(C40,"Rogue")</f>
        <v>0</v>
      </c>
      <c r="T40" s="1">
        <f t="shared" ref="T40:T79" si="39">COUNTIF(C40,"Shaman")</f>
        <v>0</v>
      </c>
      <c r="U40" s="1">
        <f t="shared" ref="U40:U79" si="40">COUNTIF(C40,"Warlock")</f>
        <v>0</v>
      </c>
      <c r="V40" s="1">
        <f t="shared" ref="V40:V79" si="41">COUNTIF(C40,"Warrior")</f>
        <v>0</v>
      </c>
      <c r="W40" s="194" t="e">
        <f t="shared" si="1"/>
        <v>#N/A</v>
      </c>
      <c r="X40" s="194" t="e">
        <f t="shared" si="2"/>
        <v>#N/A</v>
      </c>
      <c r="AB40"/>
      <c r="AC40"/>
      <c r="AD40"/>
      <c r="AE40"/>
      <c r="AH40" s="1">
        <f>VLOOKUP(A40,'Look-up'!E:F,2,FALSE)</f>
        <v>0</v>
      </c>
    </row>
    <row r="41" spans="1:34" ht="15" customHeight="1" x14ac:dyDescent="0.2">
      <c r="A41" s="442"/>
      <c r="B41" s="126"/>
      <c r="C41" s="38"/>
      <c r="D41" s="38"/>
      <c r="E41" s="189">
        <f>Gear!L41</f>
        <v>0</v>
      </c>
      <c r="F41" s="189">
        <f>Gear!J41</f>
        <v>0</v>
      </c>
      <c r="G41" s="190" t="e">
        <f>Gear!Q41</f>
        <v>#N/A</v>
      </c>
      <c r="H41" s="189">
        <f>DCC!B41</f>
        <v>0</v>
      </c>
      <c r="I41" s="189">
        <f t="shared" si="0"/>
        <v>0</v>
      </c>
      <c r="J41" s="1">
        <f t="shared" si="29"/>
        <v>0</v>
      </c>
      <c r="K41" s="1">
        <f t="shared" si="30"/>
        <v>0</v>
      </c>
      <c r="L41" s="1">
        <f t="shared" si="31"/>
        <v>0</v>
      </c>
      <c r="M41" s="1">
        <f t="shared" si="32"/>
        <v>0</v>
      </c>
      <c r="N41" s="1">
        <f t="shared" si="33"/>
        <v>0</v>
      </c>
      <c r="O41" s="1">
        <f t="shared" si="34"/>
        <v>0</v>
      </c>
      <c r="P41" s="1">
        <f t="shared" si="35"/>
        <v>0</v>
      </c>
      <c r="Q41" s="1">
        <f t="shared" si="36"/>
        <v>0</v>
      </c>
      <c r="R41" s="1">
        <f t="shared" si="37"/>
        <v>0</v>
      </c>
      <c r="S41" s="1">
        <f t="shared" si="38"/>
        <v>0</v>
      </c>
      <c r="T41" s="1">
        <f t="shared" si="39"/>
        <v>0</v>
      </c>
      <c r="U41" s="1">
        <f t="shared" si="40"/>
        <v>0</v>
      </c>
      <c r="V41" s="1">
        <f t="shared" si="41"/>
        <v>0</v>
      </c>
      <c r="W41" s="194" t="e">
        <f t="shared" si="1"/>
        <v>#N/A</v>
      </c>
      <c r="X41" s="194" t="e">
        <f t="shared" si="2"/>
        <v>#N/A</v>
      </c>
      <c r="AB41"/>
      <c r="AC41"/>
      <c r="AD41"/>
      <c r="AE41"/>
      <c r="AH41" s="1">
        <f>VLOOKUP(A41,'Look-up'!E:F,2,FALSE)</f>
        <v>0</v>
      </c>
    </row>
    <row r="42" spans="1:34" ht="15" customHeight="1" x14ac:dyDescent="0.2">
      <c r="A42" s="442"/>
      <c r="B42" s="127"/>
      <c r="C42" s="42"/>
      <c r="D42" s="38"/>
      <c r="E42" s="189">
        <f>Gear!L42</f>
        <v>0</v>
      </c>
      <c r="F42" s="189">
        <f>Gear!J42</f>
        <v>0</v>
      </c>
      <c r="G42" s="190" t="e">
        <f>Gear!Q42</f>
        <v>#N/A</v>
      </c>
      <c r="H42" s="189">
        <f>DCC!B42</f>
        <v>0</v>
      </c>
      <c r="I42" s="189">
        <f t="shared" si="0"/>
        <v>0</v>
      </c>
      <c r="J42" s="1">
        <f t="shared" si="29"/>
        <v>0</v>
      </c>
      <c r="K42" s="1">
        <f t="shared" si="30"/>
        <v>0</v>
      </c>
      <c r="L42" s="1">
        <f t="shared" si="31"/>
        <v>0</v>
      </c>
      <c r="M42" s="1">
        <f t="shared" si="32"/>
        <v>0</v>
      </c>
      <c r="N42" s="1">
        <f t="shared" si="33"/>
        <v>0</v>
      </c>
      <c r="O42" s="1">
        <f t="shared" si="34"/>
        <v>0</v>
      </c>
      <c r="P42" s="1">
        <f t="shared" si="35"/>
        <v>0</v>
      </c>
      <c r="Q42" s="1">
        <f t="shared" si="36"/>
        <v>0</v>
      </c>
      <c r="R42" s="1">
        <f t="shared" si="37"/>
        <v>0</v>
      </c>
      <c r="S42" s="1">
        <f t="shared" si="38"/>
        <v>0</v>
      </c>
      <c r="T42" s="1">
        <f t="shared" si="39"/>
        <v>0</v>
      </c>
      <c r="U42" s="1">
        <f t="shared" si="40"/>
        <v>0</v>
      </c>
      <c r="V42" s="1">
        <f t="shared" si="41"/>
        <v>0</v>
      </c>
      <c r="W42" s="194" t="e">
        <f t="shared" si="1"/>
        <v>#N/A</v>
      </c>
      <c r="X42" s="194" t="e">
        <f t="shared" si="2"/>
        <v>#N/A</v>
      </c>
      <c r="AB42"/>
      <c r="AC42"/>
      <c r="AD42"/>
      <c r="AE42"/>
      <c r="AH42" s="1">
        <f>VLOOKUP(A42,'Look-up'!E:F,2,FALSE)</f>
        <v>0</v>
      </c>
    </row>
    <row r="43" spans="1:34" ht="15" customHeight="1" x14ac:dyDescent="0.2">
      <c r="A43" s="442"/>
      <c r="B43" s="126"/>
      <c r="C43" s="38"/>
      <c r="D43" s="38"/>
      <c r="E43" s="189">
        <f>Gear!L43</f>
        <v>0</v>
      </c>
      <c r="F43" s="189">
        <f>Gear!J43</f>
        <v>0</v>
      </c>
      <c r="G43" s="190" t="e">
        <f>Gear!Q43</f>
        <v>#N/A</v>
      </c>
      <c r="H43" s="189">
        <f>DCC!B43</f>
        <v>0</v>
      </c>
      <c r="I43" s="189">
        <f t="shared" si="0"/>
        <v>0</v>
      </c>
      <c r="J43" s="1">
        <f t="shared" si="29"/>
        <v>0</v>
      </c>
      <c r="K43" s="1">
        <f t="shared" si="30"/>
        <v>0</v>
      </c>
      <c r="L43" s="1">
        <f t="shared" si="31"/>
        <v>0</v>
      </c>
      <c r="M43" s="1">
        <f t="shared" si="32"/>
        <v>0</v>
      </c>
      <c r="N43" s="1">
        <f t="shared" si="33"/>
        <v>0</v>
      </c>
      <c r="O43" s="1">
        <f t="shared" si="34"/>
        <v>0</v>
      </c>
      <c r="P43" s="1">
        <f t="shared" si="35"/>
        <v>0</v>
      </c>
      <c r="Q43" s="1">
        <f t="shared" si="36"/>
        <v>0</v>
      </c>
      <c r="R43" s="1">
        <f t="shared" si="37"/>
        <v>0</v>
      </c>
      <c r="S43" s="1">
        <f t="shared" si="38"/>
        <v>0</v>
      </c>
      <c r="T43" s="1">
        <f t="shared" si="39"/>
        <v>0</v>
      </c>
      <c r="U43" s="1">
        <f t="shared" si="40"/>
        <v>0</v>
      </c>
      <c r="V43" s="1">
        <f t="shared" si="41"/>
        <v>0</v>
      </c>
      <c r="W43" s="194" t="e">
        <f t="shared" si="1"/>
        <v>#N/A</v>
      </c>
      <c r="X43" s="194" t="e">
        <f t="shared" si="2"/>
        <v>#N/A</v>
      </c>
      <c r="AB43"/>
      <c r="AC43"/>
      <c r="AD43"/>
      <c r="AE43"/>
      <c r="AH43" s="1">
        <f>VLOOKUP(A43,'Look-up'!E:F,2,FALSE)</f>
        <v>0</v>
      </c>
    </row>
    <row r="44" spans="1:34" ht="15" customHeight="1" x14ac:dyDescent="0.2">
      <c r="A44" s="442"/>
      <c r="B44" s="126"/>
      <c r="C44" s="38"/>
      <c r="D44" s="38"/>
      <c r="E44" s="189">
        <f>Gear!L44</f>
        <v>0</v>
      </c>
      <c r="F44" s="189">
        <f>Gear!J44</f>
        <v>0</v>
      </c>
      <c r="G44" s="190" t="e">
        <f>Gear!Q44</f>
        <v>#N/A</v>
      </c>
      <c r="H44" s="189">
        <f>DCC!B44</f>
        <v>0</v>
      </c>
      <c r="I44" s="189">
        <f t="shared" si="0"/>
        <v>0</v>
      </c>
      <c r="J44" s="1">
        <f t="shared" si="29"/>
        <v>0</v>
      </c>
      <c r="K44" s="1">
        <f t="shared" si="30"/>
        <v>0</v>
      </c>
      <c r="L44" s="1">
        <f t="shared" si="31"/>
        <v>0</v>
      </c>
      <c r="M44" s="1">
        <f t="shared" si="32"/>
        <v>0</v>
      </c>
      <c r="N44" s="1">
        <f t="shared" si="33"/>
        <v>0</v>
      </c>
      <c r="O44" s="1">
        <f t="shared" si="34"/>
        <v>0</v>
      </c>
      <c r="P44" s="1">
        <f t="shared" si="35"/>
        <v>0</v>
      </c>
      <c r="Q44" s="1">
        <f t="shared" si="36"/>
        <v>0</v>
      </c>
      <c r="R44" s="1">
        <f t="shared" si="37"/>
        <v>0</v>
      </c>
      <c r="S44" s="1">
        <f t="shared" si="38"/>
        <v>0</v>
      </c>
      <c r="T44" s="1">
        <f t="shared" si="39"/>
        <v>0</v>
      </c>
      <c r="U44" s="1">
        <f t="shared" si="40"/>
        <v>0</v>
      </c>
      <c r="V44" s="1">
        <f t="shared" si="41"/>
        <v>0</v>
      </c>
      <c r="W44" s="194" t="e">
        <f t="shared" si="1"/>
        <v>#N/A</v>
      </c>
      <c r="X44" s="194" t="e">
        <f t="shared" si="2"/>
        <v>#N/A</v>
      </c>
      <c r="AB44"/>
      <c r="AC44"/>
      <c r="AD44"/>
      <c r="AE44"/>
      <c r="AH44" s="1">
        <f>VLOOKUP(A44,'Look-up'!E:F,2,FALSE)</f>
        <v>0</v>
      </c>
    </row>
    <row r="45" spans="1:34" ht="15" customHeight="1" x14ac:dyDescent="0.2">
      <c r="A45" s="442"/>
      <c r="B45" s="126"/>
      <c r="C45" s="38"/>
      <c r="D45" s="38"/>
      <c r="E45" s="189">
        <f>Gear!L45</f>
        <v>0</v>
      </c>
      <c r="F45" s="189">
        <f>Gear!J45</f>
        <v>0</v>
      </c>
      <c r="G45" s="190" t="e">
        <f>Gear!Q45</f>
        <v>#N/A</v>
      </c>
      <c r="H45" s="189">
        <f>DCC!B45</f>
        <v>0</v>
      </c>
      <c r="I45" s="189">
        <f t="shared" si="0"/>
        <v>0</v>
      </c>
      <c r="J45" s="1">
        <f t="shared" si="29"/>
        <v>0</v>
      </c>
      <c r="K45" s="1">
        <f t="shared" si="30"/>
        <v>0</v>
      </c>
      <c r="L45" s="1">
        <f t="shared" si="31"/>
        <v>0</v>
      </c>
      <c r="M45" s="1">
        <f t="shared" si="32"/>
        <v>0</v>
      </c>
      <c r="N45" s="1">
        <f t="shared" si="33"/>
        <v>0</v>
      </c>
      <c r="O45" s="1">
        <f t="shared" si="34"/>
        <v>0</v>
      </c>
      <c r="P45" s="1">
        <f t="shared" si="35"/>
        <v>0</v>
      </c>
      <c r="Q45" s="1">
        <f t="shared" si="36"/>
        <v>0</v>
      </c>
      <c r="R45" s="1">
        <f t="shared" si="37"/>
        <v>0</v>
      </c>
      <c r="S45" s="1">
        <f t="shared" si="38"/>
        <v>0</v>
      </c>
      <c r="T45" s="1">
        <f t="shared" si="39"/>
        <v>0</v>
      </c>
      <c r="U45" s="1">
        <f t="shared" si="40"/>
        <v>0</v>
      </c>
      <c r="V45" s="1">
        <f t="shared" si="41"/>
        <v>0</v>
      </c>
      <c r="W45" s="194" t="e">
        <f t="shared" si="1"/>
        <v>#N/A</v>
      </c>
      <c r="X45" s="194" t="e">
        <f t="shared" si="2"/>
        <v>#N/A</v>
      </c>
      <c r="AB45"/>
      <c r="AC45"/>
      <c r="AD45"/>
      <c r="AE45"/>
      <c r="AH45" s="1">
        <f>VLOOKUP(A45,'Look-up'!E:F,2,FALSE)</f>
        <v>0</v>
      </c>
    </row>
    <row r="46" spans="1:34" ht="15" customHeight="1" x14ac:dyDescent="0.2">
      <c r="A46" s="445"/>
      <c r="B46" s="126"/>
      <c r="C46" s="38"/>
      <c r="D46" s="38"/>
      <c r="E46" s="189">
        <f>Gear!L46</f>
        <v>0</v>
      </c>
      <c r="F46" s="189">
        <f>Gear!J46</f>
        <v>0</v>
      </c>
      <c r="G46" s="190" t="e">
        <f>Gear!Q46</f>
        <v>#N/A</v>
      </c>
      <c r="H46" s="189">
        <f>DCC!B46</f>
        <v>0</v>
      </c>
      <c r="I46" s="189">
        <f t="shared" si="0"/>
        <v>0</v>
      </c>
      <c r="J46" s="1">
        <f t="shared" si="29"/>
        <v>0</v>
      </c>
      <c r="K46" s="1">
        <f t="shared" si="30"/>
        <v>0</v>
      </c>
      <c r="L46" s="1">
        <f t="shared" si="31"/>
        <v>0</v>
      </c>
      <c r="M46" s="1">
        <f t="shared" si="32"/>
        <v>0</v>
      </c>
      <c r="N46" s="1">
        <f t="shared" si="33"/>
        <v>0</v>
      </c>
      <c r="O46" s="1">
        <f t="shared" si="34"/>
        <v>0</v>
      </c>
      <c r="P46" s="1">
        <f t="shared" si="35"/>
        <v>0</v>
      </c>
      <c r="Q46" s="1">
        <f t="shared" si="36"/>
        <v>0</v>
      </c>
      <c r="R46" s="1">
        <f t="shared" si="37"/>
        <v>0</v>
      </c>
      <c r="S46" s="1">
        <f t="shared" si="38"/>
        <v>0</v>
      </c>
      <c r="T46" s="1">
        <f t="shared" si="39"/>
        <v>0</v>
      </c>
      <c r="U46" s="1">
        <f t="shared" si="40"/>
        <v>0</v>
      </c>
      <c r="V46" s="1">
        <f t="shared" si="41"/>
        <v>0</v>
      </c>
      <c r="W46" s="194" t="e">
        <f t="shared" si="1"/>
        <v>#N/A</v>
      </c>
      <c r="X46" s="194" t="e">
        <f t="shared" si="2"/>
        <v>#N/A</v>
      </c>
      <c r="AB46"/>
      <c r="AC46"/>
      <c r="AD46"/>
      <c r="AE46"/>
      <c r="AH46" s="1">
        <f>VLOOKUP(A46,'Look-up'!E:F,2,FALSE)</f>
        <v>0</v>
      </c>
    </row>
    <row r="47" spans="1:34" ht="15" customHeight="1" x14ac:dyDescent="0.2">
      <c r="A47" s="442"/>
      <c r="B47" s="126"/>
      <c r="C47" s="38"/>
      <c r="D47" s="38"/>
      <c r="E47" s="189">
        <f>Gear!L47</f>
        <v>0</v>
      </c>
      <c r="F47" s="189">
        <f>Gear!J47</f>
        <v>0</v>
      </c>
      <c r="G47" s="190" t="e">
        <f>Gear!Q47</f>
        <v>#N/A</v>
      </c>
      <c r="H47" s="189">
        <f>DCC!B47</f>
        <v>0</v>
      </c>
      <c r="I47" s="189">
        <f t="shared" si="0"/>
        <v>0</v>
      </c>
      <c r="J47" s="1">
        <f t="shared" si="29"/>
        <v>0</v>
      </c>
      <c r="K47" s="1">
        <f t="shared" si="30"/>
        <v>0</v>
      </c>
      <c r="L47" s="1">
        <f t="shared" si="31"/>
        <v>0</v>
      </c>
      <c r="M47" s="1">
        <f t="shared" si="32"/>
        <v>0</v>
      </c>
      <c r="N47" s="1">
        <f t="shared" si="33"/>
        <v>0</v>
      </c>
      <c r="O47" s="1">
        <f t="shared" si="34"/>
        <v>0</v>
      </c>
      <c r="P47" s="1">
        <f t="shared" si="35"/>
        <v>0</v>
      </c>
      <c r="Q47" s="1">
        <f t="shared" si="36"/>
        <v>0</v>
      </c>
      <c r="R47" s="1">
        <f t="shared" si="37"/>
        <v>0</v>
      </c>
      <c r="S47" s="1">
        <f t="shared" si="38"/>
        <v>0</v>
      </c>
      <c r="T47" s="1">
        <f t="shared" si="39"/>
        <v>0</v>
      </c>
      <c r="U47" s="1">
        <f t="shared" si="40"/>
        <v>0</v>
      </c>
      <c r="V47" s="1">
        <f t="shared" si="41"/>
        <v>0</v>
      </c>
      <c r="W47" s="194" t="e">
        <f t="shared" si="1"/>
        <v>#N/A</v>
      </c>
      <c r="X47" s="194" t="e">
        <f t="shared" si="2"/>
        <v>#N/A</v>
      </c>
      <c r="AB47"/>
      <c r="AC47"/>
      <c r="AD47"/>
      <c r="AE47"/>
      <c r="AH47" s="1">
        <f>VLOOKUP(A47,'Look-up'!E:F,2,FALSE)</f>
        <v>0</v>
      </c>
    </row>
    <row r="48" spans="1:34" ht="15" customHeight="1" x14ac:dyDescent="0.2">
      <c r="A48" s="442"/>
      <c r="B48" s="126"/>
      <c r="C48" s="38"/>
      <c r="D48" s="38"/>
      <c r="E48" s="189">
        <f>Gear!L48</f>
        <v>0</v>
      </c>
      <c r="F48" s="189">
        <f>Gear!J48</f>
        <v>0</v>
      </c>
      <c r="G48" s="190" t="e">
        <f>Gear!Q48</f>
        <v>#N/A</v>
      </c>
      <c r="H48" s="189">
        <f>DCC!B48</f>
        <v>0</v>
      </c>
      <c r="I48" s="189">
        <f t="shared" si="0"/>
        <v>0</v>
      </c>
      <c r="J48" s="1">
        <f t="shared" si="29"/>
        <v>0</v>
      </c>
      <c r="K48" s="1">
        <f t="shared" si="30"/>
        <v>0</v>
      </c>
      <c r="L48" s="1">
        <f t="shared" si="31"/>
        <v>0</v>
      </c>
      <c r="M48" s="1">
        <f t="shared" si="32"/>
        <v>0</v>
      </c>
      <c r="N48" s="1">
        <f t="shared" si="33"/>
        <v>0</v>
      </c>
      <c r="O48" s="1">
        <f t="shared" si="34"/>
        <v>0</v>
      </c>
      <c r="P48" s="1">
        <f t="shared" si="35"/>
        <v>0</v>
      </c>
      <c r="Q48" s="1">
        <f t="shared" si="36"/>
        <v>0</v>
      </c>
      <c r="R48" s="1">
        <f t="shared" si="37"/>
        <v>0</v>
      </c>
      <c r="S48" s="1">
        <f t="shared" si="38"/>
        <v>0</v>
      </c>
      <c r="T48" s="1">
        <f t="shared" si="39"/>
        <v>0</v>
      </c>
      <c r="U48" s="1">
        <f t="shared" si="40"/>
        <v>0</v>
      </c>
      <c r="V48" s="1">
        <f t="shared" si="41"/>
        <v>0</v>
      </c>
      <c r="W48" s="194" t="e">
        <f t="shared" si="1"/>
        <v>#N/A</v>
      </c>
      <c r="X48" s="194" t="e">
        <f t="shared" si="2"/>
        <v>#N/A</v>
      </c>
      <c r="AB48"/>
      <c r="AC48"/>
      <c r="AD48"/>
      <c r="AE48"/>
      <c r="AH48" s="1">
        <f>VLOOKUP(A48,'Look-up'!E:F,2,FALSE)</f>
        <v>0</v>
      </c>
    </row>
    <row r="49" spans="1:34" ht="15" customHeight="1" x14ac:dyDescent="0.2">
      <c r="A49" s="37"/>
      <c r="B49" s="126"/>
      <c r="C49" s="38"/>
      <c r="D49" s="38"/>
      <c r="E49" s="189">
        <f>Gear!L49</f>
        <v>0</v>
      </c>
      <c r="F49" s="189">
        <f>Gear!J49</f>
        <v>0</v>
      </c>
      <c r="G49" s="190" t="e">
        <f>Gear!Q49</f>
        <v>#N/A</v>
      </c>
      <c r="H49" s="189">
        <f>DCC!B49</f>
        <v>0</v>
      </c>
      <c r="I49" s="189">
        <f t="shared" si="0"/>
        <v>0</v>
      </c>
      <c r="J49" s="1">
        <f t="shared" si="29"/>
        <v>0</v>
      </c>
      <c r="K49" s="1">
        <f t="shared" si="30"/>
        <v>0</v>
      </c>
      <c r="L49" s="1">
        <f t="shared" si="31"/>
        <v>0</v>
      </c>
      <c r="M49" s="1">
        <f t="shared" si="32"/>
        <v>0</v>
      </c>
      <c r="N49" s="1">
        <f t="shared" si="33"/>
        <v>0</v>
      </c>
      <c r="O49" s="1">
        <f t="shared" si="34"/>
        <v>0</v>
      </c>
      <c r="P49" s="1">
        <f t="shared" si="35"/>
        <v>0</v>
      </c>
      <c r="Q49" s="1">
        <f t="shared" si="36"/>
        <v>0</v>
      </c>
      <c r="R49" s="1">
        <f t="shared" si="37"/>
        <v>0</v>
      </c>
      <c r="S49" s="1">
        <f t="shared" si="38"/>
        <v>0</v>
      </c>
      <c r="T49" s="1">
        <f t="shared" si="39"/>
        <v>0</v>
      </c>
      <c r="U49" s="1">
        <f t="shared" si="40"/>
        <v>0</v>
      </c>
      <c r="V49" s="1">
        <f t="shared" si="41"/>
        <v>0</v>
      </c>
      <c r="W49" s="194" t="e">
        <f t="shared" si="1"/>
        <v>#N/A</v>
      </c>
      <c r="X49" s="194" t="e">
        <f t="shared" si="2"/>
        <v>#N/A</v>
      </c>
      <c r="AB49"/>
      <c r="AC49"/>
      <c r="AD49"/>
      <c r="AE49"/>
      <c r="AH49" s="1">
        <f>VLOOKUP(A49,'Look-up'!E:F,2,FALSE)</f>
        <v>0</v>
      </c>
    </row>
    <row r="50" spans="1:34" ht="15" customHeight="1" x14ac:dyDescent="0.2">
      <c r="A50" s="442"/>
      <c r="B50" s="126"/>
      <c r="C50" s="38"/>
      <c r="D50" s="38"/>
      <c r="E50" s="189">
        <f>Gear!L50</f>
        <v>0</v>
      </c>
      <c r="F50" s="189">
        <f>Gear!J50</f>
        <v>0</v>
      </c>
      <c r="G50" s="190" t="e">
        <f>Gear!Q50</f>
        <v>#N/A</v>
      </c>
      <c r="H50" s="189">
        <f>DCC!B50</f>
        <v>0</v>
      </c>
      <c r="I50" s="189">
        <f t="shared" si="0"/>
        <v>0</v>
      </c>
      <c r="J50" s="1">
        <f t="shared" si="29"/>
        <v>0</v>
      </c>
      <c r="K50" s="1">
        <f t="shared" si="30"/>
        <v>0</v>
      </c>
      <c r="L50" s="1">
        <f t="shared" si="31"/>
        <v>0</v>
      </c>
      <c r="M50" s="1">
        <f t="shared" si="32"/>
        <v>0</v>
      </c>
      <c r="N50" s="1">
        <f t="shared" si="33"/>
        <v>0</v>
      </c>
      <c r="O50" s="1">
        <f t="shared" si="34"/>
        <v>0</v>
      </c>
      <c r="P50" s="1">
        <f t="shared" si="35"/>
        <v>0</v>
      </c>
      <c r="Q50" s="1">
        <f t="shared" si="36"/>
        <v>0</v>
      </c>
      <c r="R50" s="1">
        <f t="shared" si="37"/>
        <v>0</v>
      </c>
      <c r="S50" s="1">
        <f t="shared" si="38"/>
        <v>0</v>
      </c>
      <c r="T50" s="1">
        <f t="shared" si="39"/>
        <v>0</v>
      </c>
      <c r="U50" s="1">
        <f t="shared" si="40"/>
        <v>0</v>
      </c>
      <c r="V50" s="1">
        <f t="shared" si="41"/>
        <v>0</v>
      </c>
      <c r="W50" s="194" t="e">
        <f t="shared" si="1"/>
        <v>#N/A</v>
      </c>
      <c r="X50" s="194" t="e">
        <f t="shared" si="2"/>
        <v>#N/A</v>
      </c>
      <c r="AB50"/>
      <c r="AC50"/>
      <c r="AD50"/>
      <c r="AE50"/>
      <c r="AH50" s="1">
        <f>VLOOKUP(A50,'Look-up'!E:F,2,FALSE)</f>
        <v>0</v>
      </c>
    </row>
    <row r="51" spans="1:34" ht="15" customHeight="1" x14ac:dyDescent="0.2">
      <c r="A51" s="37"/>
      <c r="B51" s="126"/>
      <c r="C51" s="38"/>
      <c r="D51" s="38"/>
      <c r="E51" s="189">
        <f>Gear!L51</f>
        <v>0</v>
      </c>
      <c r="F51" s="189">
        <f>Gear!J51</f>
        <v>0</v>
      </c>
      <c r="G51" s="190" t="e">
        <f>Gear!Q51</f>
        <v>#N/A</v>
      </c>
      <c r="H51" s="189">
        <f>DCC!B51</f>
        <v>0</v>
      </c>
      <c r="I51" s="189">
        <f t="shared" si="0"/>
        <v>0</v>
      </c>
      <c r="J51" s="1">
        <f t="shared" si="29"/>
        <v>0</v>
      </c>
      <c r="K51" s="1">
        <f t="shared" si="30"/>
        <v>0</v>
      </c>
      <c r="L51" s="1">
        <f t="shared" si="31"/>
        <v>0</v>
      </c>
      <c r="M51" s="1">
        <f t="shared" si="32"/>
        <v>0</v>
      </c>
      <c r="N51" s="1">
        <f t="shared" si="33"/>
        <v>0</v>
      </c>
      <c r="O51" s="1">
        <f t="shared" si="34"/>
        <v>0</v>
      </c>
      <c r="P51" s="1">
        <f t="shared" si="35"/>
        <v>0</v>
      </c>
      <c r="Q51" s="1">
        <f t="shared" si="36"/>
        <v>0</v>
      </c>
      <c r="R51" s="1">
        <f t="shared" si="37"/>
        <v>0</v>
      </c>
      <c r="S51" s="1">
        <f t="shared" si="38"/>
        <v>0</v>
      </c>
      <c r="T51" s="1">
        <f t="shared" si="39"/>
        <v>0</v>
      </c>
      <c r="U51" s="1">
        <f t="shared" si="40"/>
        <v>0</v>
      </c>
      <c r="V51" s="1">
        <f t="shared" si="41"/>
        <v>0</v>
      </c>
      <c r="W51" s="194" t="e">
        <f t="shared" si="1"/>
        <v>#N/A</v>
      </c>
      <c r="X51" s="194" t="e">
        <f t="shared" si="2"/>
        <v>#N/A</v>
      </c>
      <c r="AB51"/>
      <c r="AC51"/>
      <c r="AD51"/>
      <c r="AE51"/>
      <c r="AH51" s="1">
        <f>VLOOKUP(A51,'Look-up'!E:F,2,FALSE)</f>
        <v>0</v>
      </c>
    </row>
    <row r="52" spans="1:34" ht="15" customHeight="1" x14ac:dyDescent="0.2">
      <c r="A52" s="37"/>
      <c r="B52" s="126"/>
      <c r="C52" s="38"/>
      <c r="D52" s="38"/>
      <c r="E52" s="189">
        <f>Gear!L52</f>
        <v>0</v>
      </c>
      <c r="F52" s="189">
        <f>Gear!J52</f>
        <v>0</v>
      </c>
      <c r="G52" s="190" t="e">
        <f>Gear!Q52</f>
        <v>#N/A</v>
      </c>
      <c r="H52" s="189">
        <f>DCC!B52</f>
        <v>0</v>
      </c>
      <c r="I52" s="189">
        <f t="shared" si="0"/>
        <v>0</v>
      </c>
      <c r="J52" s="1">
        <f t="shared" si="29"/>
        <v>0</v>
      </c>
      <c r="K52" s="1">
        <f t="shared" si="30"/>
        <v>0</v>
      </c>
      <c r="L52" s="1">
        <f t="shared" si="31"/>
        <v>0</v>
      </c>
      <c r="M52" s="1">
        <f t="shared" si="32"/>
        <v>0</v>
      </c>
      <c r="N52" s="1">
        <f t="shared" si="33"/>
        <v>0</v>
      </c>
      <c r="O52" s="1">
        <f t="shared" si="34"/>
        <v>0</v>
      </c>
      <c r="P52" s="1">
        <f t="shared" si="35"/>
        <v>0</v>
      </c>
      <c r="Q52" s="1">
        <f t="shared" si="36"/>
        <v>0</v>
      </c>
      <c r="R52" s="1">
        <f t="shared" si="37"/>
        <v>0</v>
      </c>
      <c r="S52" s="1">
        <f t="shared" si="38"/>
        <v>0</v>
      </c>
      <c r="T52" s="1">
        <f t="shared" si="39"/>
        <v>0</v>
      </c>
      <c r="U52" s="1">
        <f t="shared" si="40"/>
        <v>0</v>
      </c>
      <c r="V52" s="1">
        <f t="shared" si="41"/>
        <v>0</v>
      </c>
      <c r="W52" s="194" t="e">
        <f t="shared" si="1"/>
        <v>#N/A</v>
      </c>
      <c r="X52" s="194" t="e">
        <f t="shared" si="2"/>
        <v>#N/A</v>
      </c>
      <c r="AB52"/>
      <c r="AC52"/>
      <c r="AD52"/>
      <c r="AE52"/>
      <c r="AH52" s="1">
        <f>VLOOKUP(A52,'Look-up'!E:F,2,FALSE)</f>
        <v>0</v>
      </c>
    </row>
    <row r="53" spans="1:34" ht="15" customHeight="1" x14ac:dyDescent="0.2">
      <c r="A53" s="37"/>
      <c r="B53" s="126"/>
      <c r="C53" s="38"/>
      <c r="D53" s="38"/>
      <c r="E53" s="189">
        <f>Gear!L53</f>
        <v>0</v>
      </c>
      <c r="F53" s="189">
        <f>Gear!J53</f>
        <v>0</v>
      </c>
      <c r="G53" s="190" t="e">
        <f>Gear!Q53</f>
        <v>#N/A</v>
      </c>
      <c r="H53" s="189">
        <f>DCC!B53</f>
        <v>0</v>
      </c>
      <c r="I53" s="189">
        <f t="shared" si="0"/>
        <v>0</v>
      </c>
      <c r="J53" s="1">
        <f t="shared" si="29"/>
        <v>0</v>
      </c>
      <c r="K53" s="1">
        <f t="shared" si="30"/>
        <v>0</v>
      </c>
      <c r="L53" s="1">
        <f t="shared" si="31"/>
        <v>0</v>
      </c>
      <c r="M53" s="1">
        <f t="shared" si="32"/>
        <v>0</v>
      </c>
      <c r="N53" s="1">
        <f t="shared" si="33"/>
        <v>0</v>
      </c>
      <c r="O53" s="1">
        <f t="shared" si="34"/>
        <v>0</v>
      </c>
      <c r="P53" s="1">
        <f t="shared" si="35"/>
        <v>0</v>
      </c>
      <c r="Q53" s="1">
        <f t="shared" si="36"/>
        <v>0</v>
      </c>
      <c r="R53" s="1">
        <f t="shared" si="37"/>
        <v>0</v>
      </c>
      <c r="S53" s="1">
        <f t="shared" si="38"/>
        <v>0</v>
      </c>
      <c r="T53" s="1">
        <f t="shared" si="39"/>
        <v>0</v>
      </c>
      <c r="U53" s="1">
        <f t="shared" si="40"/>
        <v>0</v>
      </c>
      <c r="V53" s="1">
        <f t="shared" si="41"/>
        <v>0</v>
      </c>
      <c r="W53" s="194" t="e">
        <f t="shared" si="1"/>
        <v>#N/A</v>
      </c>
      <c r="X53" s="194" t="e">
        <f t="shared" si="2"/>
        <v>#N/A</v>
      </c>
      <c r="AB53"/>
      <c r="AC53"/>
      <c r="AD53"/>
      <c r="AE53"/>
      <c r="AH53" s="1">
        <f>VLOOKUP(A53,'Look-up'!E:F,2,FALSE)</f>
        <v>0</v>
      </c>
    </row>
    <row r="54" spans="1:34" ht="15" customHeight="1" x14ac:dyDescent="0.2">
      <c r="A54" s="37"/>
      <c r="B54" s="126"/>
      <c r="C54" s="38"/>
      <c r="D54" s="38"/>
      <c r="E54" s="189">
        <f>Gear!L54</f>
        <v>0</v>
      </c>
      <c r="F54" s="189">
        <f>Gear!J54</f>
        <v>0</v>
      </c>
      <c r="G54" s="190" t="e">
        <f>Gear!Q54</f>
        <v>#N/A</v>
      </c>
      <c r="H54" s="189">
        <f>DCC!B54</f>
        <v>0</v>
      </c>
      <c r="I54" s="189">
        <f t="shared" si="0"/>
        <v>0</v>
      </c>
      <c r="J54" s="1">
        <f t="shared" si="29"/>
        <v>0</v>
      </c>
      <c r="K54" s="1">
        <f t="shared" si="30"/>
        <v>0</v>
      </c>
      <c r="L54" s="1">
        <f t="shared" si="31"/>
        <v>0</v>
      </c>
      <c r="M54" s="1">
        <f t="shared" si="32"/>
        <v>0</v>
      </c>
      <c r="N54" s="1">
        <f t="shared" si="33"/>
        <v>0</v>
      </c>
      <c r="O54" s="1">
        <f t="shared" si="34"/>
        <v>0</v>
      </c>
      <c r="P54" s="1">
        <f t="shared" si="35"/>
        <v>0</v>
      </c>
      <c r="Q54" s="1">
        <f t="shared" si="36"/>
        <v>0</v>
      </c>
      <c r="R54" s="1">
        <f t="shared" si="37"/>
        <v>0</v>
      </c>
      <c r="S54" s="1">
        <f t="shared" si="38"/>
        <v>0</v>
      </c>
      <c r="T54" s="1">
        <f t="shared" si="39"/>
        <v>0</v>
      </c>
      <c r="U54" s="1">
        <f t="shared" si="40"/>
        <v>0</v>
      </c>
      <c r="V54" s="1">
        <f t="shared" si="41"/>
        <v>0</v>
      </c>
      <c r="W54" s="194" t="e">
        <f t="shared" si="1"/>
        <v>#N/A</v>
      </c>
      <c r="X54" s="194" t="e">
        <f t="shared" si="2"/>
        <v>#N/A</v>
      </c>
      <c r="AB54"/>
      <c r="AC54"/>
      <c r="AD54"/>
      <c r="AE54"/>
      <c r="AH54" s="1">
        <f>VLOOKUP(A54,'Look-up'!E:F,2,FALSE)</f>
        <v>0</v>
      </c>
    </row>
    <row r="55" spans="1:34" ht="15" customHeight="1" x14ac:dyDescent="0.2">
      <c r="A55" s="37"/>
      <c r="B55" s="126"/>
      <c r="C55" s="38"/>
      <c r="D55" s="38"/>
      <c r="E55" s="189">
        <f>Gear!L55</f>
        <v>0</v>
      </c>
      <c r="F55" s="189">
        <f>Gear!J55</f>
        <v>0</v>
      </c>
      <c r="G55" s="190" t="e">
        <f>Gear!Q55</f>
        <v>#N/A</v>
      </c>
      <c r="H55" s="189">
        <f>DCC!B55</f>
        <v>0</v>
      </c>
      <c r="I55" s="189">
        <f t="shared" si="0"/>
        <v>0</v>
      </c>
      <c r="J55" s="1">
        <f t="shared" si="29"/>
        <v>0</v>
      </c>
      <c r="K55" s="1">
        <f t="shared" si="30"/>
        <v>0</v>
      </c>
      <c r="L55" s="1">
        <f t="shared" si="31"/>
        <v>0</v>
      </c>
      <c r="M55" s="1">
        <f t="shared" si="32"/>
        <v>0</v>
      </c>
      <c r="N55" s="1">
        <f t="shared" si="33"/>
        <v>0</v>
      </c>
      <c r="O55" s="1">
        <f t="shared" si="34"/>
        <v>0</v>
      </c>
      <c r="P55" s="1">
        <f t="shared" si="35"/>
        <v>0</v>
      </c>
      <c r="Q55" s="1">
        <f t="shared" si="36"/>
        <v>0</v>
      </c>
      <c r="R55" s="1">
        <f t="shared" si="37"/>
        <v>0</v>
      </c>
      <c r="S55" s="1">
        <f t="shared" si="38"/>
        <v>0</v>
      </c>
      <c r="T55" s="1">
        <f t="shared" si="39"/>
        <v>0</v>
      </c>
      <c r="U55" s="1">
        <f t="shared" si="40"/>
        <v>0</v>
      </c>
      <c r="V55" s="1">
        <f t="shared" si="41"/>
        <v>0</v>
      </c>
      <c r="W55" s="194" t="e">
        <f t="shared" si="1"/>
        <v>#N/A</v>
      </c>
      <c r="X55" s="194" t="e">
        <f t="shared" si="2"/>
        <v>#N/A</v>
      </c>
      <c r="AB55"/>
      <c r="AC55"/>
      <c r="AD55"/>
      <c r="AE55"/>
      <c r="AH55" s="1">
        <f>VLOOKUP(A55,'Look-up'!E:F,2,FALSE)</f>
        <v>0</v>
      </c>
    </row>
    <row r="56" spans="1:34" ht="15" customHeight="1" x14ac:dyDescent="0.2">
      <c r="A56" s="37"/>
      <c r="B56" s="126"/>
      <c r="C56" s="38"/>
      <c r="D56" s="38"/>
      <c r="E56" s="189">
        <f>Gear!L56</f>
        <v>0</v>
      </c>
      <c r="F56" s="189">
        <f>Gear!J56</f>
        <v>0</v>
      </c>
      <c r="G56" s="190" t="e">
        <f>Gear!Q56</f>
        <v>#N/A</v>
      </c>
      <c r="H56" s="189">
        <f>DCC!B56</f>
        <v>0</v>
      </c>
      <c r="I56" s="189">
        <f t="shared" si="0"/>
        <v>0</v>
      </c>
      <c r="J56" s="1">
        <f t="shared" si="29"/>
        <v>0</v>
      </c>
      <c r="K56" s="1">
        <f t="shared" si="30"/>
        <v>0</v>
      </c>
      <c r="L56" s="1">
        <f t="shared" si="31"/>
        <v>0</v>
      </c>
      <c r="M56" s="1">
        <f t="shared" si="32"/>
        <v>0</v>
      </c>
      <c r="N56" s="1">
        <f t="shared" si="33"/>
        <v>0</v>
      </c>
      <c r="O56" s="1">
        <f t="shared" si="34"/>
        <v>0</v>
      </c>
      <c r="P56" s="1">
        <f t="shared" si="35"/>
        <v>0</v>
      </c>
      <c r="Q56" s="1">
        <f t="shared" si="36"/>
        <v>0</v>
      </c>
      <c r="R56" s="1">
        <f t="shared" si="37"/>
        <v>0</v>
      </c>
      <c r="S56" s="1">
        <f t="shared" si="38"/>
        <v>0</v>
      </c>
      <c r="T56" s="1">
        <f t="shared" si="39"/>
        <v>0</v>
      </c>
      <c r="U56" s="1">
        <f t="shared" si="40"/>
        <v>0</v>
      </c>
      <c r="V56" s="1">
        <f t="shared" si="41"/>
        <v>0</v>
      </c>
      <c r="W56" s="194" t="e">
        <f t="shared" si="1"/>
        <v>#N/A</v>
      </c>
      <c r="X56" s="194" t="e">
        <f t="shared" si="2"/>
        <v>#N/A</v>
      </c>
      <c r="AB56"/>
      <c r="AC56"/>
      <c r="AD56"/>
      <c r="AE56"/>
      <c r="AH56" s="1">
        <f>VLOOKUP(A56,'Look-up'!E:F,2,FALSE)</f>
        <v>0</v>
      </c>
    </row>
    <row r="57" spans="1:34" ht="15" customHeight="1" x14ac:dyDescent="0.2">
      <c r="A57" s="37"/>
      <c r="B57" s="126"/>
      <c r="C57" s="38"/>
      <c r="D57" s="38"/>
      <c r="E57" s="189">
        <f>Gear!L57</f>
        <v>0</v>
      </c>
      <c r="F57" s="189">
        <f>Gear!J57</f>
        <v>0</v>
      </c>
      <c r="G57" s="190" t="e">
        <f>Gear!Q57</f>
        <v>#N/A</v>
      </c>
      <c r="H57" s="189">
        <f>DCC!B57</f>
        <v>0</v>
      </c>
      <c r="I57" s="189">
        <f t="shared" si="0"/>
        <v>0</v>
      </c>
      <c r="J57" s="1">
        <f t="shared" si="29"/>
        <v>0</v>
      </c>
      <c r="K57" s="1">
        <f t="shared" si="30"/>
        <v>0</v>
      </c>
      <c r="L57" s="1">
        <f t="shared" si="31"/>
        <v>0</v>
      </c>
      <c r="M57" s="1">
        <f t="shared" si="32"/>
        <v>0</v>
      </c>
      <c r="N57" s="1">
        <f t="shared" si="33"/>
        <v>0</v>
      </c>
      <c r="O57" s="1">
        <f t="shared" si="34"/>
        <v>0</v>
      </c>
      <c r="P57" s="1">
        <f t="shared" si="35"/>
        <v>0</v>
      </c>
      <c r="Q57" s="1">
        <f t="shared" si="36"/>
        <v>0</v>
      </c>
      <c r="R57" s="1">
        <f t="shared" si="37"/>
        <v>0</v>
      </c>
      <c r="S57" s="1">
        <f t="shared" si="38"/>
        <v>0</v>
      </c>
      <c r="T57" s="1">
        <f t="shared" si="39"/>
        <v>0</v>
      </c>
      <c r="U57" s="1">
        <f t="shared" si="40"/>
        <v>0</v>
      </c>
      <c r="V57" s="1">
        <f t="shared" si="41"/>
        <v>0</v>
      </c>
      <c r="W57" s="194" t="e">
        <f t="shared" si="1"/>
        <v>#N/A</v>
      </c>
      <c r="X57" s="194" t="e">
        <f t="shared" si="2"/>
        <v>#N/A</v>
      </c>
      <c r="AB57"/>
      <c r="AC57"/>
      <c r="AD57"/>
      <c r="AE57"/>
      <c r="AH57" s="1">
        <f>VLOOKUP(A57,'Look-up'!E:F,2,FALSE)</f>
        <v>0</v>
      </c>
    </row>
    <row r="58" spans="1:34" ht="15" customHeight="1" x14ac:dyDescent="0.2">
      <c r="A58" s="37"/>
      <c r="B58" s="126"/>
      <c r="C58" s="38"/>
      <c r="D58" s="38"/>
      <c r="E58" s="189">
        <f>Gear!L58</f>
        <v>0</v>
      </c>
      <c r="F58" s="189">
        <f>Gear!J58</f>
        <v>0</v>
      </c>
      <c r="G58" s="190" t="e">
        <f>Gear!Q58</f>
        <v>#N/A</v>
      </c>
      <c r="H58" s="189">
        <f>DCC!B58</f>
        <v>0</v>
      </c>
      <c r="I58" s="189">
        <f t="shared" si="0"/>
        <v>0</v>
      </c>
      <c r="J58" s="1">
        <f t="shared" si="29"/>
        <v>0</v>
      </c>
      <c r="K58" s="1">
        <f t="shared" si="30"/>
        <v>0</v>
      </c>
      <c r="L58" s="1">
        <f t="shared" si="31"/>
        <v>0</v>
      </c>
      <c r="M58" s="1">
        <f t="shared" si="32"/>
        <v>0</v>
      </c>
      <c r="N58" s="1">
        <f t="shared" si="33"/>
        <v>0</v>
      </c>
      <c r="O58" s="1">
        <f t="shared" si="34"/>
        <v>0</v>
      </c>
      <c r="P58" s="1">
        <f t="shared" si="35"/>
        <v>0</v>
      </c>
      <c r="Q58" s="1">
        <f t="shared" si="36"/>
        <v>0</v>
      </c>
      <c r="R58" s="1">
        <f t="shared" si="37"/>
        <v>0</v>
      </c>
      <c r="S58" s="1">
        <f t="shared" si="38"/>
        <v>0</v>
      </c>
      <c r="T58" s="1">
        <f t="shared" si="39"/>
        <v>0</v>
      </c>
      <c r="U58" s="1">
        <f t="shared" si="40"/>
        <v>0</v>
      </c>
      <c r="V58" s="1">
        <f t="shared" si="41"/>
        <v>0</v>
      </c>
      <c r="W58" s="194" t="e">
        <f t="shared" si="1"/>
        <v>#N/A</v>
      </c>
      <c r="X58" s="194" t="e">
        <f t="shared" si="2"/>
        <v>#N/A</v>
      </c>
      <c r="AB58"/>
      <c r="AC58"/>
      <c r="AD58"/>
      <c r="AE58"/>
      <c r="AH58" s="1">
        <f>VLOOKUP(A58,'Look-up'!E:F,2,FALSE)</f>
        <v>0</v>
      </c>
    </row>
    <row r="59" spans="1:34" ht="15" customHeight="1" x14ac:dyDescent="0.2">
      <c r="A59" s="37"/>
      <c r="B59" s="126"/>
      <c r="C59" s="38"/>
      <c r="D59" s="38"/>
      <c r="E59" s="189">
        <f>Gear!L59</f>
        <v>0</v>
      </c>
      <c r="F59" s="189">
        <f>Gear!J59</f>
        <v>0</v>
      </c>
      <c r="G59" s="190" t="e">
        <f>Gear!Q59</f>
        <v>#N/A</v>
      </c>
      <c r="H59" s="189">
        <f>DCC!B59</f>
        <v>0</v>
      </c>
      <c r="I59" s="189">
        <f t="shared" si="0"/>
        <v>0</v>
      </c>
      <c r="J59" s="1">
        <f t="shared" si="29"/>
        <v>0</v>
      </c>
      <c r="K59" s="1">
        <f t="shared" si="30"/>
        <v>0</v>
      </c>
      <c r="L59" s="1">
        <f t="shared" si="31"/>
        <v>0</v>
      </c>
      <c r="M59" s="1">
        <f t="shared" si="32"/>
        <v>0</v>
      </c>
      <c r="N59" s="1">
        <f t="shared" si="33"/>
        <v>0</v>
      </c>
      <c r="O59" s="1">
        <f t="shared" si="34"/>
        <v>0</v>
      </c>
      <c r="P59" s="1">
        <f t="shared" si="35"/>
        <v>0</v>
      </c>
      <c r="Q59" s="1">
        <f t="shared" si="36"/>
        <v>0</v>
      </c>
      <c r="R59" s="1">
        <f t="shared" si="37"/>
        <v>0</v>
      </c>
      <c r="S59" s="1">
        <f t="shared" si="38"/>
        <v>0</v>
      </c>
      <c r="T59" s="1">
        <f t="shared" si="39"/>
        <v>0</v>
      </c>
      <c r="U59" s="1">
        <f t="shared" si="40"/>
        <v>0</v>
      </c>
      <c r="V59" s="1">
        <f t="shared" si="41"/>
        <v>0</v>
      </c>
      <c r="W59" s="194" t="e">
        <f t="shared" si="1"/>
        <v>#N/A</v>
      </c>
      <c r="X59" s="194" t="e">
        <f t="shared" si="2"/>
        <v>#N/A</v>
      </c>
      <c r="AB59"/>
      <c r="AC59"/>
      <c r="AD59"/>
      <c r="AE59"/>
      <c r="AH59" s="1">
        <f>VLOOKUP(A59,'Look-up'!E:F,2,FALSE)</f>
        <v>0</v>
      </c>
    </row>
    <row r="60" spans="1:34" ht="15" customHeight="1" x14ac:dyDescent="0.2">
      <c r="A60" s="37"/>
      <c r="B60" s="126"/>
      <c r="C60" s="38"/>
      <c r="D60" s="38"/>
      <c r="E60" s="189">
        <f>Gear!L60</f>
        <v>0</v>
      </c>
      <c r="F60" s="189">
        <f>Gear!J60</f>
        <v>0</v>
      </c>
      <c r="G60" s="190" t="e">
        <f>Gear!Q60</f>
        <v>#N/A</v>
      </c>
      <c r="H60" s="189">
        <f>DCC!B60</f>
        <v>0</v>
      </c>
      <c r="I60" s="189">
        <f t="shared" si="0"/>
        <v>0</v>
      </c>
      <c r="J60" s="1">
        <f t="shared" si="29"/>
        <v>0</v>
      </c>
      <c r="K60" s="1">
        <f t="shared" si="30"/>
        <v>0</v>
      </c>
      <c r="L60" s="1">
        <f t="shared" si="31"/>
        <v>0</v>
      </c>
      <c r="M60" s="1">
        <f t="shared" si="32"/>
        <v>0</v>
      </c>
      <c r="N60" s="1">
        <f t="shared" si="33"/>
        <v>0</v>
      </c>
      <c r="O60" s="1">
        <f t="shared" si="34"/>
        <v>0</v>
      </c>
      <c r="P60" s="1">
        <f t="shared" si="35"/>
        <v>0</v>
      </c>
      <c r="Q60" s="1">
        <f t="shared" si="36"/>
        <v>0</v>
      </c>
      <c r="R60" s="1">
        <f t="shared" si="37"/>
        <v>0</v>
      </c>
      <c r="S60" s="1">
        <f t="shared" si="38"/>
        <v>0</v>
      </c>
      <c r="T60" s="1">
        <f t="shared" si="39"/>
        <v>0</v>
      </c>
      <c r="U60" s="1">
        <f t="shared" si="40"/>
        <v>0</v>
      </c>
      <c r="V60" s="1">
        <f t="shared" si="41"/>
        <v>0</v>
      </c>
      <c r="W60" s="194" t="e">
        <f t="shared" si="1"/>
        <v>#N/A</v>
      </c>
      <c r="X60" s="194" t="e">
        <f t="shared" si="2"/>
        <v>#N/A</v>
      </c>
      <c r="AB60"/>
      <c r="AC60"/>
      <c r="AD60"/>
      <c r="AE60"/>
      <c r="AH60" s="1">
        <f>VLOOKUP(A60,'Look-up'!E:F,2,FALSE)</f>
        <v>0</v>
      </c>
    </row>
    <row r="61" spans="1:34" ht="15" customHeight="1" thickBot="1" x14ac:dyDescent="0.25">
      <c r="A61" s="149"/>
      <c r="B61" s="150"/>
      <c r="C61" s="151"/>
      <c r="D61" s="151"/>
      <c r="E61" s="328">
        <f>Gear!L61</f>
        <v>0</v>
      </c>
      <c r="F61" s="328">
        <f>Gear!J61</f>
        <v>0</v>
      </c>
      <c r="G61" s="329" t="e">
        <f>Gear!Q61</f>
        <v>#N/A</v>
      </c>
      <c r="H61" s="328">
        <f>DCC!B61</f>
        <v>0</v>
      </c>
      <c r="I61" s="328">
        <f t="shared" si="0"/>
        <v>0</v>
      </c>
      <c r="J61" s="1">
        <f t="shared" si="29"/>
        <v>0</v>
      </c>
      <c r="K61" s="1">
        <f t="shared" si="30"/>
        <v>0</v>
      </c>
      <c r="L61" s="1">
        <f t="shared" si="31"/>
        <v>0</v>
      </c>
      <c r="M61" s="1">
        <f t="shared" si="32"/>
        <v>0</v>
      </c>
      <c r="N61" s="1">
        <f t="shared" si="33"/>
        <v>0</v>
      </c>
      <c r="O61" s="1">
        <f t="shared" si="34"/>
        <v>0</v>
      </c>
      <c r="P61" s="1">
        <f t="shared" si="35"/>
        <v>0</v>
      </c>
      <c r="Q61" s="1">
        <f t="shared" si="36"/>
        <v>0</v>
      </c>
      <c r="R61" s="1">
        <f t="shared" si="37"/>
        <v>0</v>
      </c>
      <c r="S61" s="1">
        <f t="shared" si="38"/>
        <v>0</v>
      </c>
      <c r="T61" s="1">
        <f t="shared" si="39"/>
        <v>0</v>
      </c>
      <c r="U61" s="1">
        <f t="shared" si="40"/>
        <v>0</v>
      </c>
      <c r="V61" s="1">
        <f t="shared" si="41"/>
        <v>0</v>
      </c>
      <c r="W61" s="194" t="e">
        <f t="shared" si="1"/>
        <v>#N/A</v>
      </c>
      <c r="X61" s="194" t="e">
        <f t="shared" si="2"/>
        <v>#N/A</v>
      </c>
      <c r="AB61"/>
      <c r="AC61"/>
      <c r="AD61"/>
      <c r="AE61"/>
      <c r="AH61" s="1">
        <f>VLOOKUP(A61,'Look-up'!E:F,2,FALSE)</f>
        <v>0</v>
      </c>
    </row>
    <row r="62" spans="1:34" ht="15" customHeight="1" thickTop="1" x14ac:dyDescent="0.2">
      <c r="A62" s="41"/>
      <c r="B62" s="127"/>
      <c r="C62" s="42"/>
      <c r="D62" s="42"/>
      <c r="E62" s="330">
        <f>Gear!L62</f>
        <v>0</v>
      </c>
      <c r="F62" s="330">
        <f>Gear!J62</f>
        <v>0</v>
      </c>
      <c r="G62" s="331" t="e">
        <f>Gear!Q62</f>
        <v>#N/A</v>
      </c>
      <c r="H62" s="330">
        <f>DCC!B62</f>
        <v>0</v>
      </c>
      <c r="I62" s="330">
        <f t="shared" si="0"/>
        <v>0</v>
      </c>
      <c r="J62" s="1">
        <f t="shared" si="29"/>
        <v>0</v>
      </c>
      <c r="K62" s="1">
        <f t="shared" si="30"/>
        <v>0</v>
      </c>
      <c r="L62" s="1">
        <f t="shared" si="31"/>
        <v>0</v>
      </c>
      <c r="M62" s="1">
        <f t="shared" si="32"/>
        <v>0</v>
      </c>
      <c r="N62" s="1">
        <f t="shared" si="33"/>
        <v>0</v>
      </c>
      <c r="O62" s="1">
        <f t="shared" si="34"/>
        <v>0</v>
      </c>
      <c r="P62" s="1">
        <f t="shared" si="35"/>
        <v>0</v>
      </c>
      <c r="Q62" s="1">
        <f t="shared" si="36"/>
        <v>0</v>
      </c>
      <c r="R62" s="1">
        <f t="shared" si="37"/>
        <v>0</v>
      </c>
      <c r="S62" s="1">
        <f t="shared" si="38"/>
        <v>0</v>
      </c>
      <c r="T62" s="1">
        <f t="shared" si="39"/>
        <v>0</v>
      </c>
      <c r="U62" s="1">
        <f t="shared" si="40"/>
        <v>0</v>
      </c>
      <c r="V62" s="1">
        <f t="shared" si="41"/>
        <v>0</v>
      </c>
      <c r="W62" s="194" t="e">
        <f t="shared" si="1"/>
        <v>#N/A</v>
      </c>
      <c r="X62" s="194" t="e">
        <f t="shared" si="2"/>
        <v>#N/A</v>
      </c>
      <c r="AB62"/>
      <c r="AC62"/>
      <c r="AD62"/>
      <c r="AE62"/>
      <c r="AH62" s="1">
        <f>VLOOKUP(A62,'Look-up'!E:F,2,FALSE)</f>
        <v>0</v>
      </c>
    </row>
    <row r="63" spans="1:34" ht="15" customHeight="1" x14ac:dyDescent="0.2">
      <c r="A63" s="41"/>
      <c r="B63" s="127"/>
      <c r="C63" s="38"/>
      <c r="D63" s="38"/>
      <c r="E63" s="189">
        <f>Gear!L63</f>
        <v>0</v>
      </c>
      <c r="F63" s="189">
        <f>Gear!J63</f>
        <v>0</v>
      </c>
      <c r="G63" s="190" t="e">
        <f>Gear!Q63</f>
        <v>#N/A</v>
      </c>
      <c r="H63" s="189">
        <f>DCC!B63</f>
        <v>0</v>
      </c>
      <c r="I63" s="189">
        <f t="shared" si="0"/>
        <v>0</v>
      </c>
      <c r="J63" s="1">
        <f t="shared" si="29"/>
        <v>0</v>
      </c>
      <c r="K63" s="1">
        <f t="shared" si="30"/>
        <v>0</v>
      </c>
      <c r="L63" s="1">
        <f t="shared" si="31"/>
        <v>0</v>
      </c>
      <c r="M63" s="1">
        <f t="shared" si="32"/>
        <v>0</v>
      </c>
      <c r="N63" s="1">
        <f t="shared" si="33"/>
        <v>0</v>
      </c>
      <c r="O63" s="1">
        <f t="shared" si="34"/>
        <v>0</v>
      </c>
      <c r="P63" s="1">
        <f t="shared" si="35"/>
        <v>0</v>
      </c>
      <c r="Q63" s="1">
        <f t="shared" si="36"/>
        <v>0</v>
      </c>
      <c r="R63" s="1">
        <f t="shared" si="37"/>
        <v>0</v>
      </c>
      <c r="S63" s="1">
        <f t="shared" si="38"/>
        <v>0</v>
      </c>
      <c r="T63" s="1">
        <f t="shared" si="39"/>
        <v>0</v>
      </c>
      <c r="U63" s="1">
        <f t="shared" si="40"/>
        <v>0</v>
      </c>
      <c r="V63" s="1">
        <f t="shared" si="41"/>
        <v>0</v>
      </c>
      <c r="W63" s="194" t="e">
        <f t="shared" si="1"/>
        <v>#N/A</v>
      </c>
      <c r="X63" s="194" t="e">
        <f t="shared" si="2"/>
        <v>#N/A</v>
      </c>
      <c r="AB63"/>
      <c r="AC63"/>
      <c r="AD63"/>
      <c r="AE63"/>
      <c r="AH63" s="1">
        <f>VLOOKUP(A63,'Look-up'!E:F,2,FALSE)</f>
        <v>0</v>
      </c>
    </row>
    <row r="64" spans="1:34" ht="15" customHeight="1" x14ac:dyDescent="0.2">
      <c r="A64" s="37"/>
      <c r="B64" s="126"/>
      <c r="C64" s="38"/>
      <c r="D64" s="38"/>
      <c r="E64" s="189">
        <f>Gear!L64</f>
        <v>0</v>
      </c>
      <c r="F64" s="189">
        <f>Gear!J64</f>
        <v>0</v>
      </c>
      <c r="G64" s="190" t="e">
        <f>Gear!Q64</f>
        <v>#N/A</v>
      </c>
      <c r="H64" s="189">
        <f>DCC!B64</f>
        <v>0</v>
      </c>
      <c r="I64" s="189">
        <f t="shared" si="0"/>
        <v>0</v>
      </c>
      <c r="J64" s="1">
        <f t="shared" si="29"/>
        <v>0</v>
      </c>
      <c r="K64" s="1">
        <f t="shared" si="30"/>
        <v>0</v>
      </c>
      <c r="L64" s="1">
        <f t="shared" si="31"/>
        <v>0</v>
      </c>
      <c r="M64" s="1">
        <f t="shared" si="32"/>
        <v>0</v>
      </c>
      <c r="N64" s="1">
        <f t="shared" si="33"/>
        <v>0</v>
      </c>
      <c r="O64" s="1">
        <f t="shared" si="34"/>
        <v>0</v>
      </c>
      <c r="P64" s="1">
        <f t="shared" si="35"/>
        <v>0</v>
      </c>
      <c r="Q64" s="1">
        <f t="shared" si="36"/>
        <v>0</v>
      </c>
      <c r="R64" s="1">
        <f t="shared" si="37"/>
        <v>0</v>
      </c>
      <c r="S64" s="1">
        <f t="shared" si="38"/>
        <v>0</v>
      </c>
      <c r="T64" s="1">
        <f t="shared" si="39"/>
        <v>0</v>
      </c>
      <c r="U64" s="1">
        <f t="shared" si="40"/>
        <v>0</v>
      </c>
      <c r="V64" s="1">
        <f t="shared" si="41"/>
        <v>0</v>
      </c>
      <c r="W64" s="194" t="e">
        <f t="shared" si="1"/>
        <v>#N/A</v>
      </c>
      <c r="X64" s="194" t="e">
        <f t="shared" si="2"/>
        <v>#N/A</v>
      </c>
      <c r="AB64"/>
      <c r="AC64"/>
      <c r="AD64"/>
      <c r="AE64"/>
      <c r="AH64" s="1">
        <f>VLOOKUP(A64,'Look-up'!E:F,2,FALSE)</f>
        <v>0</v>
      </c>
    </row>
    <row r="65" spans="1:34" ht="15" customHeight="1" x14ac:dyDescent="0.2">
      <c r="A65" s="37"/>
      <c r="B65" s="126"/>
      <c r="C65" s="38"/>
      <c r="D65" s="38"/>
      <c r="E65" s="189">
        <f>Gear!L65</f>
        <v>0</v>
      </c>
      <c r="F65" s="189">
        <f>Gear!J65</f>
        <v>0</v>
      </c>
      <c r="G65" s="190" t="e">
        <f>Gear!Q65</f>
        <v>#N/A</v>
      </c>
      <c r="H65" s="189">
        <f>DCC!B65</f>
        <v>0</v>
      </c>
      <c r="I65" s="189">
        <f t="shared" si="0"/>
        <v>0</v>
      </c>
      <c r="J65" s="1">
        <f t="shared" si="29"/>
        <v>0</v>
      </c>
      <c r="K65" s="1">
        <f t="shared" si="30"/>
        <v>0</v>
      </c>
      <c r="L65" s="1">
        <f t="shared" si="31"/>
        <v>0</v>
      </c>
      <c r="M65" s="1">
        <f t="shared" si="32"/>
        <v>0</v>
      </c>
      <c r="N65" s="1">
        <f t="shared" si="33"/>
        <v>0</v>
      </c>
      <c r="O65" s="1">
        <f t="shared" si="34"/>
        <v>0</v>
      </c>
      <c r="P65" s="1">
        <f t="shared" si="35"/>
        <v>0</v>
      </c>
      <c r="Q65" s="1">
        <f t="shared" si="36"/>
        <v>0</v>
      </c>
      <c r="R65" s="1">
        <f t="shared" si="37"/>
        <v>0</v>
      </c>
      <c r="S65" s="1">
        <f t="shared" si="38"/>
        <v>0</v>
      </c>
      <c r="T65" s="1">
        <f t="shared" si="39"/>
        <v>0</v>
      </c>
      <c r="U65" s="1">
        <f t="shared" si="40"/>
        <v>0</v>
      </c>
      <c r="V65" s="1">
        <f t="shared" si="41"/>
        <v>0</v>
      </c>
      <c r="W65" s="194" t="e">
        <f t="shared" si="1"/>
        <v>#N/A</v>
      </c>
      <c r="X65" s="194" t="e">
        <f t="shared" si="2"/>
        <v>#N/A</v>
      </c>
      <c r="AB65"/>
      <c r="AC65"/>
      <c r="AD65"/>
      <c r="AE65"/>
      <c r="AH65" s="1">
        <f>VLOOKUP(A65,'Look-up'!E:F,2,FALSE)</f>
        <v>0</v>
      </c>
    </row>
    <row r="66" spans="1:34" ht="15" customHeight="1" x14ac:dyDescent="0.2">
      <c r="A66" s="442"/>
      <c r="B66" s="126"/>
      <c r="C66" s="38"/>
      <c r="D66" s="42"/>
      <c r="E66" s="189">
        <f>Gear!L66</f>
        <v>0</v>
      </c>
      <c r="F66" s="189">
        <f>Gear!J66</f>
        <v>0</v>
      </c>
      <c r="G66" s="190" t="e">
        <f>Gear!Q66</f>
        <v>#N/A</v>
      </c>
      <c r="H66" s="189">
        <f>DCC!B66</f>
        <v>0</v>
      </c>
      <c r="I66" s="189">
        <f t="shared" si="0"/>
        <v>0</v>
      </c>
      <c r="J66" s="1">
        <f t="shared" si="29"/>
        <v>0</v>
      </c>
      <c r="K66" s="1">
        <f t="shared" si="30"/>
        <v>0</v>
      </c>
      <c r="L66" s="1">
        <f t="shared" si="31"/>
        <v>0</v>
      </c>
      <c r="M66" s="1">
        <f t="shared" si="32"/>
        <v>0</v>
      </c>
      <c r="N66" s="1">
        <f t="shared" si="33"/>
        <v>0</v>
      </c>
      <c r="O66" s="1">
        <f t="shared" si="34"/>
        <v>0</v>
      </c>
      <c r="P66" s="1">
        <f t="shared" si="35"/>
        <v>0</v>
      </c>
      <c r="Q66" s="1">
        <f t="shared" si="36"/>
        <v>0</v>
      </c>
      <c r="R66" s="1">
        <f t="shared" si="37"/>
        <v>0</v>
      </c>
      <c r="S66" s="1">
        <f t="shared" si="38"/>
        <v>0</v>
      </c>
      <c r="T66" s="1">
        <f t="shared" si="39"/>
        <v>0</v>
      </c>
      <c r="U66" s="1">
        <f t="shared" si="40"/>
        <v>0</v>
      </c>
      <c r="V66" s="1">
        <f t="shared" si="41"/>
        <v>0</v>
      </c>
      <c r="W66" s="194" t="e">
        <f t="shared" si="1"/>
        <v>#N/A</v>
      </c>
      <c r="X66" s="194" t="e">
        <f t="shared" si="2"/>
        <v>#N/A</v>
      </c>
      <c r="AB66"/>
      <c r="AC66"/>
      <c r="AD66"/>
      <c r="AE66"/>
      <c r="AH66" s="1">
        <f>VLOOKUP(A66,'Look-up'!E:F,2,FALSE)</f>
        <v>0</v>
      </c>
    </row>
    <row r="67" spans="1:34" ht="15" customHeight="1" x14ac:dyDescent="0.2">
      <c r="A67" s="442"/>
      <c r="B67" s="126"/>
      <c r="C67" s="38"/>
      <c r="D67" s="38"/>
      <c r="E67" s="189">
        <f>Gear!L67</f>
        <v>0</v>
      </c>
      <c r="F67" s="189">
        <f>Gear!J67</f>
        <v>0</v>
      </c>
      <c r="G67" s="190" t="e">
        <f>Gear!Q67</f>
        <v>#N/A</v>
      </c>
      <c r="H67" s="189">
        <f>DCC!B67</f>
        <v>0</v>
      </c>
      <c r="I67" s="189">
        <f t="shared" ref="I67:I100" si="42">IF(ISNA(AH67),0,AH67)</f>
        <v>0</v>
      </c>
      <c r="J67" s="1">
        <f t="shared" si="29"/>
        <v>0</v>
      </c>
      <c r="K67" s="1">
        <f t="shared" si="30"/>
        <v>0</v>
      </c>
      <c r="L67" s="1">
        <f t="shared" si="31"/>
        <v>0</v>
      </c>
      <c r="M67" s="1">
        <f t="shared" si="32"/>
        <v>0</v>
      </c>
      <c r="N67" s="1">
        <f t="shared" si="33"/>
        <v>0</v>
      </c>
      <c r="O67" s="1">
        <f t="shared" si="34"/>
        <v>0</v>
      </c>
      <c r="P67" s="1">
        <f t="shared" si="35"/>
        <v>0</v>
      </c>
      <c r="Q67" s="1">
        <f t="shared" si="36"/>
        <v>0</v>
      </c>
      <c r="R67" s="1">
        <f t="shared" si="37"/>
        <v>0</v>
      </c>
      <c r="S67" s="1">
        <f t="shared" si="38"/>
        <v>0</v>
      </c>
      <c r="T67" s="1">
        <f t="shared" si="39"/>
        <v>0</v>
      </c>
      <c r="U67" s="1">
        <f t="shared" si="40"/>
        <v>0</v>
      </c>
      <c r="V67" s="1">
        <f t="shared" si="41"/>
        <v>0</v>
      </c>
      <c r="W67" s="194" t="e">
        <f t="shared" si="1"/>
        <v>#N/A</v>
      </c>
      <c r="X67" s="194" t="e">
        <f t="shared" si="2"/>
        <v>#N/A</v>
      </c>
      <c r="AB67"/>
      <c r="AC67"/>
      <c r="AD67"/>
      <c r="AE67"/>
      <c r="AH67" s="1">
        <f>VLOOKUP(A67,'Look-up'!E:F,2,FALSE)</f>
        <v>0</v>
      </c>
    </row>
    <row r="68" spans="1:34" ht="15" customHeight="1" x14ac:dyDescent="0.2">
      <c r="A68" s="37"/>
      <c r="B68" s="126"/>
      <c r="C68" s="38"/>
      <c r="D68" s="38"/>
      <c r="E68" s="189">
        <f>Gear!L68</f>
        <v>0</v>
      </c>
      <c r="F68" s="189">
        <f>Gear!J68</f>
        <v>0</v>
      </c>
      <c r="G68" s="190" t="e">
        <f>Gear!Q68</f>
        <v>#N/A</v>
      </c>
      <c r="H68" s="189">
        <f>DCC!B68</f>
        <v>0</v>
      </c>
      <c r="I68" s="189">
        <f t="shared" si="42"/>
        <v>0</v>
      </c>
      <c r="J68" s="1">
        <f t="shared" si="29"/>
        <v>0</v>
      </c>
      <c r="K68" s="1">
        <f t="shared" si="30"/>
        <v>0</v>
      </c>
      <c r="L68" s="1">
        <f t="shared" si="31"/>
        <v>0</v>
      </c>
      <c r="M68" s="1">
        <f t="shared" si="32"/>
        <v>0</v>
      </c>
      <c r="N68" s="1">
        <f t="shared" si="33"/>
        <v>0</v>
      </c>
      <c r="O68" s="1">
        <f t="shared" si="34"/>
        <v>0</v>
      </c>
      <c r="P68" s="1">
        <f t="shared" si="35"/>
        <v>0</v>
      </c>
      <c r="Q68" s="1">
        <f t="shared" si="36"/>
        <v>0</v>
      </c>
      <c r="R68" s="1">
        <f t="shared" si="37"/>
        <v>0</v>
      </c>
      <c r="S68" s="1">
        <f t="shared" si="38"/>
        <v>0</v>
      </c>
      <c r="T68" s="1">
        <f t="shared" si="39"/>
        <v>0</v>
      </c>
      <c r="U68" s="1">
        <f t="shared" si="40"/>
        <v>0</v>
      </c>
      <c r="V68" s="1">
        <f t="shared" si="41"/>
        <v>0</v>
      </c>
      <c r="W68" s="194" t="e">
        <f t="shared" ref="W68:W100" si="43">IF(E68&gt;=$AD$8," ","Gear, ")&amp;IF(F68&lt;=$AE$8," ","Gear Quality, ")&amp;IF(G68&gt;=$AF$8," ","Raid Output, ")&amp;IF(H68&gt;=$AC$8,IF(I68&gt;=$AC$8," ","Attendance"),"Attendance")</f>
        <v>#N/A</v>
      </c>
      <c r="X68" s="194" t="e">
        <f t="shared" ref="X68:X100" si="44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>
        <f>VLOOKUP(A68,'Look-up'!E:F,2,FALSE)</f>
        <v>0</v>
      </c>
    </row>
    <row r="69" spans="1:34" ht="15" customHeight="1" x14ac:dyDescent="0.2">
      <c r="A69" s="442"/>
      <c r="B69" s="126"/>
      <c r="C69" s="38"/>
      <c r="D69" s="38"/>
      <c r="E69" s="189">
        <f>Gear!L69</f>
        <v>0</v>
      </c>
      <c r="F69" s="189">
        <f>Gear!J69</f>
        <v>0</v>
      </c>
      <c r="G69" s="190" t="e">
        <f>Gear!Q69</f>
        <v>#N/A</v>
      </c>
      <c r="H69" s="189">
        <f>DCC!B69</f>
        <v>0</v>
      </c>
      <c r="I69" s="189">
        <f t="shared" si="42"/>
        <v>0</v>
      </c>
      <c r="J69" s="1">
        <f t="shared" si="29"/>
        <v>0</v>
      </c>
      <c r="K69" s="1">
        <f t="shared" si="30"/>
        <v>0</v>
      </c>
      <c r="L69" s="1">
        <f t="shared" si="31"/>
        <v>0</v>
      </c>
      <c r="M69" s="1">
        <f t="shared" si="32"/>
        <v>0</v>
      </c>
      <c r="N69" s="1">
        <f t="shared" si="33"/>
        <v>0</v>
      </c>
      <c r="O69" s="1">
        <f t="shared" si="34"/>
        <v>0</v>
      </c>
      <c r="P69" s="1">
        <f t="shared" si="35"/>
        <v>0</v>
      </c>
      <c r="Q69" s="1">
        <f t="shared" si="36"/>
        <v>0</v>
      </c>
      <c r="R69" s="1">
        <f t="shared" si="37"/>
        <v>0</v>
      </c>
      <c r="S69" s="1">
        <f t="shared" si="38"/>
        <v>0</v>
      </c>
      <c r="T69" s="1">
        <f t="shared" si="39"/>
        <v>0</v>
      </c>
      <c r="U69" s="1">
        <f t="shared" si="40"/>
        <v>0</v>
      </c>
      <c r="V69" s="1">
        <f t="shared" si="41"/>
        <v>0</v>
      </c>
      <c r="W69" s="194" t="e">
        <f t="shared" si="43"/>
        <v>#N/A</v>
      </c>
      <c r="X69" s="194" t="e">
        <f t="shared" si="44"/>
        <v>#N/A</v>
      </c>
      <c r="AB69"/>
      <c r="AC69"/>
      <c r="AD69"/>
      <c r="AE69"/>
      <c r="AH69" s="1">
        <f>VLOOKUP(A69,'Look-up'!E:F,2,FALSE)</f>
        <v>0</v>
      </c>
    </row>
    <row r="70" spans="1:34" ht="15" customHeight="1" x14ac:dyDescent="0.2">
      <c r="A70" s="37"/>
      <c r="B70" s="126"/>
      <c r="C70" s="38"/>
      <c r="D70" s="38"/>
      <c r="E70" s="189">
        <f>Gear!L70</f>
        <v>0</v>
      </c>
      <c r="F70" s="189">
        <f>Gear!J70</f>
        <v>0</v>
      </c>
      <c r="G70" s="190" t="e">
        <f>Gear!Q70</f>
        <v>#N/A</v>
      </c>
      <c r="H70" s="189">
        <f>DCC!B70</f>
        <v>0</v>
      </c>
      <c r="I70" s="189">
        <f t="shared" si="42"/>
        <v>0</v>
      </c>
      <c r="J70" s="1">
        <f t="shared" si="29"/>
        <v>0</v>
      </c>
      <c r="K70" s="1">
        <f t="shared" si="30"/>
        <v>0</v>
      </c>
      <c r="L70" s="1">
        <f t="shared" si="31"/>
        <v>0</v>
      </c>
      <c r="M70" s="1">
        <f t="shared" si="32"/>
        <v>0</v>
      </c>
      <c r="N70" s="1">
        <f t="shared" si="33"/>
        <v>0</v>
      </c>
      <c r="O70" s="1">
        <f t="shared" si="34"/>
        <v>0</v>
      </c>
      <c r="P70" s="1">
        <f t="shared" si="35"/>
        <v>0</v>
      </c>
      <c r="Q70" s="1">
        <f t="shared" si="36"/>
        <v>0</v>
      </c>
      <c r="R70" s="1">
        <f t="shared" si="37"/>
        <v>0</v>
      </c>
      <c r="S70" s="1">
        <f t="shared" si="38"/>
        <v>0</v>
      </c>
      <c r="T70" s="1">
        <f t="shared" si="39"/>
        <v>0</v>
      </c>
      <c r="U70" s="1">
        <f t="shared" si="40"/>
        <v>0</v>
      </c>
      <c r="V70" s="1">
        <f t="shared" si="41"/>
        <v>0</v>
      </c>
      <c r="W70" s="194" t="e">
        <f t="shared" si="43"/>
        <v>#N/A</v>
      </c>
      <c r="X70" s="194" t="e">
        <f t="shared" si="44"/>
        <v>#N/A</v>
      </c>
      <c r="AB70"/>
      <c r="AC70"/>
      <c r="AD70"/>
      <c r="AE70"/>
      <c r="AH70" s="1">
        <f>VLOOKUP(A70,'Look-up'!E:F,2,FALSE)</f>
        <v>0</v>
      </c>
    </row>
    <row r="71" spans="1:34" ht="15" customHeight="1" x14ac:dyDescent="0.2">
      <c r="A71" s="37"/>
      <c r="B71" s="126"/>
      <c r="C71" s="38"/>
      <c r="D71" s="38"/>
      <c r="E71" s="189">
        <f>Gear!L71</f>
        <v>0</v>
      </c>
      <c r="F71" s="189">
        <f>Gear!J71</f>
        <v>0</v>
      </c>
      <c r="G71" s="190" t="e">
        <f>Gear!Q71</f>
        <v>#N/A</v>
      </c>
      <c r="H71" s="189">
        <f>DCC!B71</f>
        <v>0</v>
      </c>
      <c r="I71" s="189">
        <f t="shared" si="42"/>
        <v>0</v>
      </c>
      <c r="J71" s="1">
        <f t="shared" si="29"/>
        <v>0</v>
      </c>
      <c r="K71" s="1">
        <f t="shared" si="30"/>
        <v>0</v>
      </c>
      <c r="L71" s="1">
        <f t="shared" si="31"/>
        <v>0</v>
      </c>
      <c r="M71" s="1">
        <f t="shared" si="32"/>
        <v>0</v>
      </c>
      <c r="N71" s="1">
        <f t="shared" si="33"/>
        <v>0</v>
      </c>
      <c r="O71" s="1">
        <f t="shared" si="34"/>
        <v>0</v>
      </c>
      <c r="P71" s="1">
        <f t="shared" si="35"/>
        <v>0</v>
      </c>
      <c r="Q71" s="1">
        <f t="shared" si="36"/>
        <v>0</v>
      </c>
      <c r="R71" s="1">
        <f t="shared" si="37"/>
        <v>0</v>
      </c>
      <c r="S71" s="1">
        <f t="shared" si="38"/>
        <v>0</v>
      </c>
      <c r="T71" s="1">
        <f t="shared" si="39"/>
        <v>0</v>
      </c>
      <c r="U71" s="1">
        <f t="shared" si="40"/>
        <v>0</v>
      </c>
      <c r="V71" s="1">
        <f t="shared" si="41"/>
        <v>0</v>
      </c>
      <c r="W71" s="194" t="e">
        <f t="shared" si="43"/>
        <v>#N/A</v>
      </c>
      <c r="X71" s="194" t="e">
        <f t="shared" si="44"/>
        <v>#N/A</v>
      </c>
      <c r="AB71"/>
      <c r="AC71"/>
      <c r="AD71"/>
      <c r="AE71"/>
      <c r="AH71" s="1">
        <f>VLOOKUP(A71,'Look-up'!E:F,2,FALSE)</f>
        <v>0</v>
      </c>
    </row>
    <row r="72" spans="1:34" ht="15" customHeight="1" x14ac:dyDescent="0.2">
      <c r="A72" s="37"/>
      <c r="B72" s="126"/>
      <c r="C72" s="38"/>
      <c r="D72" s="38"/>
      <c r="E72" s="189">
        <f>Gear!L72</f>
        <v>0</v>
      </c>
      <c r="F72" s="189">
        <f>Gear!J72</f>
        <v>0</v>
      </c>
      <c r="G72" s="190" t="e">
        <f>Gear!Q72</f>
        <v>#N/A</v>
      </c>
      <c r="H72" s="189">
        <f>DCC!B72</f>
        <v>0</v>
      </c>
      <c r="I72" s="189">
        <f t="shared" si="42"/>
        <v>0</v>
      </c>
      <c r="J72" s="1">
        <f t="shared" si="29"/>
        <v>0</v>
      </c>
      <c r="K72" s="1">
        <f t="shared" si="30"/>
        <v>0</v>
      </c>
      <c r="L72" s="1">
        <f t="shared" si="31"/>
        <v>0</v>
      </c>
      <c r="M72" s="1">
        <f t="shared" si="32"/>
        <v>0</v>
      </c>
      <c r="N72" s="1">
        <f t="shared" si="33"/>
        <v>0</v>
      </c>
      <c r="O72" s="1">
        <f t="shared" si="34"/>
        <v>0</v>
      </c>
      <c r="P72" s="1">
        <f t="shared" si="35"/>
        <v>0</v>
      </c>
      <c r="Q72" s="1">
        <f t="shared" si="36"/>
        <v>0</v>
      </c>
      <c r="R72" s="1">
        <f t="shared" si="37"/>
        <v>0</v>
      </c>
      <c r="S72" s="1">
        <f t="shared" si="38"/>
        <v>0</v>
      </c>
      <c r="T72" s="1">
        <f t="shared" si="39"/>
        <v>0</v>
      </c>
      <c r="U72" s="1">
        <f t="shared" si="40"/>
        <v>0</v>
      </c>
      <c r="V72" s="1">
        <f t="shared" si="41"/>
        <v>0</v>
      </c>
      <c r="W72" s="194" t="e">
        <f t="shared" si="43"/>
        <v>#N/A</v>
      </c>
      <c r="X72" s="194" t="e">
        <f t="shared" si="44"/>
        <v>#N/A</v>
      </c>
      <c r="AB72"/>
      <c r="AC72"/>
      <c r="AD72"/>
      <c r="AE72"/>
      <c r="AH72" s="1">
        <f>VLOOKUP(A72,'Look-up'!E:F,2,FALSE)</f>
        <v>0</v>
      </c>
    </row>
    <row r="73" spans="1:34" ht="15" customHeight="1" x14ac:dyDescent="0.2">
      <c r="A73" s="39"/>
      <c r="B73" s="126"/>
      <c r="C73" s="38"/>
      <c r="D73" s="38"/>
      <c r="E73" s="189">
        <f>Gear!L73</f>
        <v>0</v>
      </c>
      <c r="F73" s="189">
        <f>Gear!J73</f>
        <v>0</v>
      </c>
      <c r="G73" s="190" t="e">
        <f>Gear!Q73</f>
        <v>#N/A</v>
      </c>
      <c r="H73" s="189">
        <f>DCC!B73</f>
        <v>0</v>
      </c>
      <c r="I73" s="189">
        <f t="shared" si="42"/>
        <v>0</v>
      </c>
      <c r="J73" s="1">
        <f t="shared" si="29"/>
        <v>0</v>
      </c>
      <c r="K73" s="1">
        <f t="shared" si="30"/>
        <v>0</v>
      </c>
      <c r="L73" s="1">
        <f t="shared" si="31"/>
        <v>0</v>
      </c>
      <c r="M73" s="1">
        <f t="shared" si="32"/>
        <v>0</v>
      </c>
      <c r="N73" s="1">
        <f t="shared" si="33"/>
        <v>0</v>
      </c>
      <c r="O73" s="1">
        <f t="shared" si="34"/>
        <v>0</v>
      </c>
      <c r="P73" s="1">
        <f t="shared" si="35"/>
        <v>0</v>
      </c>
      <c r="Q73" s="1">
        <f t="shared" si="36"/>
        <v>0</v>
      </c>
      <c r="R73" s="1">
        <f t="shared" si="37"/>
        <v>0</v>
      </c>
      <c r="S73" s="1">
        <f t="shared" si="38"/>
        <v>0</v>
      </c>
      <c r="T73" s="1">
        <f t="shared" si="39"/>
        <v>0</v>
      </c>
      <c r="U73" s="1">
        <f t="shared" si="40"/>
        <v>0</v>
      </c>
      <c r="V73" s="1">
        <f t="shared" si="41"/>
        <v>0</v>
      </c>
      <c r="W73" s="194" t="e">
        <f t="shared" si="43"/>
        <v>#N/A</v>
      </c>
      <c r="X73" s="194" t="e">
        <f t="shared" si="44"/>
        <v>#N/A</v>
      </c>
      <c r="AB73"/>
      <c r="AC73"/>
      <c r="AD73"/>
      <c r="AE73"/>
      <c r="AH73" s="1">
        <f>VLOOKUP(A73,'Look-up'!E:F,2,FALSE)</f>
        <v>0</v>
      </c>
    </row>
    <row r="74" spans="1:34" ht="15" customHeight="1" x14ac:dyDescent="0.2">
      <c r="A74" s="37"/>
      <c r="B74" s="126"/>
      <c r="C74" s="38"/>
      <c r="D74" s="38"/>
      <c r="E74" s="189">
        <f>Gear!L74</f>
        <v>0</v>
      </c>
      <c r="F74" s="189">
        <f>Gear!J74</f>
        <v>0</v>
      </c>
      <c r="G74" s="190" t="e">
        <f>Gear!Q74</f>
        <v>#N/A</v>
      </c>
      <c r="H74" s="189">
        <f>DCC!B74</f>
        <v>0</v>
      </c>
      <c r="I74" s="189">
        <f t="shared" si="42"/>
        <v>0</v>
      </c>
      <c r="J74" s="1">
        <f t="shared" si="29"/>
        <v>0</v>
      </c>
      <c r="K74" s="1">
        <f t="shared" si="30"/>
        <v>0</v>
      </c>
      <c r="L74" s="1">
        <f t="shared" si="31"/>
        <v>0</v>
      </c>
      <c r="M74" s="1">
        <f t="shared" si="32"/>
        <v>0</v>
      </c>
      <c r="N74" s="1">
        <f t="shared" si="33"/>
        <v>0</v>
      </c>
      <c r="O74" s="1">
        <f t="shared" si="34"/>
        <v>0</v>
      </c>
      <c r="P74" s="1">
        <f t="shared" si="35"/>
        <v>0</v>
      </c>
      <c r="Q74" s="1">
        <f t="shared" si="36"/>
        <v>0</v>
      </c>
      <c r="R74" s="1">
        <f t="shared" si="37"/>
        <v>0</v>
      </c>
      <c r="S74" s="1">
        <f t="shared" si="38"/>
        <v>0</v>
      </c>
      <c r="T74" s="1">
        <f t="shared" si="39"/>
        <v>0</v>
      </c>
      <c r="U74" s="1">
        <f t="shared" si="40"/>
        <v>0</v>
      </c>
      <c r="V74" s="1">
        <f t="shared" si="41"/>
        <v>0</v>
      </c>
      <c r="W74" s="194" t="e">
        <f t="shared" si="43"/>
        <v>#N/A</v>
      </c>
      <c r="X74" s="194" t="e">
        <f t="shared" si="44"/>
        <v>#N/A</v>
      </c>
      <c r="AB74"/>
      <c r="AC74"/>
      <c r="AD74"/>
      <c r="AE74"/>
      <c r="AH74" s="1">
        <f>VLOOKUP(A74,'Look-up'!E:F,2,FALSE)</f>
        <v>0</v>
      </c>
    </row>
    <row r="75" spans="1:34" ht="15" customHeight="1" x14ac:dyDescent="0.2">
      <c r="A75" s="37"/>
      <c r="B75" s="126"/>
      <c r="C75" s="38"/>
      <c r="D75" s="38"/>
      <c r="E75" s="189">
        <f>Gear!L75</f>
        <v>0</v>
      </c>
      <c r="F75" s="189">
        <f>Gear!J75</f>
        <v>0</v>
      </c>
      <c r="G75" s="190" t="e">
        <f>Gear!Q75</f>
        <v>#N/A</v>
      </c>
      <c r="H75" s="189">
        <f>DCC!B75</f>
        <v>0</v>
      </c>
      <c r="I75" s="189">
        <f t="shared" si="42"/>
        <v>0</v>
      </c>
      <c r="J75" s="1">
        <f t="shared" si="29"/>
        <v>0</v>
      </c>
      <c r="K75" s="1">
        <f t="shared" si="30"/>
        <v>0</v>
      </c>
      <c r="L75" s="1">
        <f t="shared" si="31"/>
        <v>0</v>
      </c>
      <c r="M75" s="1">
        <f t="shared" si="32"/>
        <v>0</v>
      </c>
      <c r="N75" s="1">
        <f t="shared" si="33"/>
        <v>0</v>
      </c>
      <c r="O75" s="1">
        <f t="shared" si="34"/>
        <v>0</v>
      </c>
      <c r="P75" s="1">
        <f t="shared" si="35"/>
        <v>0</v>
      </c>
      <c r="Q75" s="1">
        <f t="shared" si="36"/>
        <v>0</v>
      </c>
      <c r="R75" s="1">
        <f t="shared" si="37"/>
        <v>0</v>
      </c>
      <c r="S75" s="1">
        <f t="shared" si="38"/>
        <v>0</v>
      </c>
      <c r="T75" s="1">
        <f t="shared" si="39"/>
        <v>0</v>
      </c>
      <c r="U75" s="1">
        <f t="shared" si="40"/>
        <v>0</v>
      </c>
      <c r="V75" s="1">
        <f t="shared" si="41"/>
        <v>0</v>
      </c>
      <c r="W75" s="194" t="e">
        <f t="shared" si="43"/>
        <v>#N/A</v>
      </c>
      <c r="X75" s="194" t="e">
        <f t="shared" si="44"/>
        <v>#N/A</v>
      </c>
      <c r="AB75"/>
      <c r="AC75"/>
      <c r="AD75"/>
      <c r="AE75"/>
      <c r="AH75" s="1">
        <f>VLOOKUP(A75,'Look-up'!E:F,2,FALSE)</f>
        <v>0</v>
      </c>
    </row>
    <row r="76" spans="1:34" ht="15" customHeight="1" x14ac:dyDescent="0.2">
      <c r="A76" s="40"/>
      <c r="B76" s="126"/>
      <c r="C76" s="38"/>
      <c r="D76" s="38"/>
      <c r="E76" s="189">
        <f>Gear!L76</f>
        <v>0</v>
      </c>
      <c r="F76" s="189">
        <f>Gear!J76</f>
        <v>0</v>
      </c>
      <c r="G76" s="190" t="e">
        <f>Gear!Q76</f>
        <v>#N/A</v>
      </c>
      <c r="H76" s="189">
        <f>DCC!B76</f>
        <v>0</v>
      </c>
      <c r="I76" s="189">
        <f t="shared" si="42"/>
        <v>0</v>
      </c>
      <c r="J76" s="1">
        <f t="shared" si="29"/>
        <v>0</v>
      </c>
      <c r="K76" s="1">
        <f t="shared" si="30"/>
        <v>0</v>
      </c>
      <c r="L76" s="1">
        <f t="shared" si="31"/>
        <v>0</v>
      </c>
      <c r="M76" s="1">
        <f t="shared" si="32"/>
        <v>0</v>
      </c>
      <c r="N76" s="1">
        <f t="shared" si="33"/>
        <v>0</v>
      </c>
      <c r="O76" s="1">
        <f t="shared" si="34"/>
        <v>0</v>
      </c>
      <c r="P76" s="1">
        <f t="shared" si="35"/>
        <v>0</v>
      </c>
      <c r="Q76" s="1">
        <f t="shared" si="36"/>
        <v>0</v>
      </c>
      <c r="R76" s="1">
        <f t="shared" si="37"/>
        <v>0</v>
      </c>
      <c r="S76" s="1">
        <f t="shared" si="38"/>
        <v>0</v>
      </c>
      <c r="T76" s="1">
        <f t="shared" si="39"/>
        <v>0</v>
      </c>
      <c r="U76" s="1">
        <f t="shared" si="40"/>
        <v>0</v>
      </c>
      <c r="V76" s="1">
        <f t="shared" si="41"/>
        <v>0</v>
      </c>
      <c r="W76" s="194" t="e">
        <f t="shared" si="43"/>
        <v>#N/A</v>
      </c>
      <c r="X76" s="194" t="e">
        <f t="shared" si="44"/>
        <v>#N/A</v>
      </c>
      <c r="AB76"/>
      <c r="AC76"/>
      <c r="AD76"/>
      <c r="AE76"/>
      <c r="AH76" s="1">
        <f>VLOOKUP(A76,'Look-up'!E:F,2,FALSE)</f>
        <v>0</v>
      </c>
    </row>
    <row r="77" spans="1:34" ht="15" customHeight="1" x14ac:dyDescent="0.2">
      <c r="A77" s="37"/>
      <c r="B77" s="126"/>
      <c r="C77" s="38"/>
      <c r="D77" s="38"/>
      <c r="E77" s="189">
        <f>Gear!L77</f>
        <v>0</v>
      </c>
      <c r="F77" s="189">
        <f>Gear!J77</f>
        <v>0</v>
      </c>
      <c r="G77" s="190" t="e">
        <f>Gear!Q77</f>
        <v>#N/A</v>
      </c>
      <c r="H77" s="189">
        <f>DCC!B77</f>
        <v>0</v>
      </c>
      <c r="I77" s="189">
        <f t="shared" si="42"/>
        <v>0</v>
      </c>
      <c r="J77" s="1">
        <f t="shared" si="29"/>
        <v>0</v>
      </c>
      <c r="K77" s="1">
        <f t="shared" si="30"/>
        <v>0</v>
      </c>
      <c r="L77" s="1">
        <f t="shared" si="31"/>
        <v>0</v>
      </c>
      <c r="M77" s="1">
        <f t="shared" si="32"/>
        <v>0</v>
      </c>
      <c r="N77" s="1">
        <f t="shared" si="33"/>
        <v>0</v>
      </c>
      <c r="O77" s="1">
        <f t="shared" si="34"/>
        <v>0</v>
      </c>
      <c r="P77" s="1">
        <f t="shared" si="35"/>
        <v>0</v>
      </c>
      <c r="Q77" s="1">
        <f t="shared" si="36"/>
        <v>0</v>
      </c>
      <c r="R77" s="1">
        <f t="shared" si="37"/>
        <v>0</v>
      </c>
      <c r="S77" s="1">
        <f t="shared" si="38"/>
        <v>0</v>
      </c>
      <c r="T77" s="1">
        <f t="shared" si="39"/>
        <v>0</v>
      </c>
      <c r="U77" s="1">
        <f t="shared" si="40"/>
        <v>0</v>
      </c>
      <c r="V77" s="1">
        <f t="shared" si="41"/>
        <v>0</v>
      </c>
      <c r="W77" s="194" t="e">
        <f t="shared" si="43"/>
        <v>#N/A</v>
      </c>
      <c r="X77" s="194" t="e">
        <f t="shared" si="44"/>
        <v>#N/A</v>
      </c>
      <c r="AB77"/>
      <c r="AC77"/>
      <c r="AD77"/>
      <c r="AE77"/>
      <c r="AH77" s="1">
        <f>VLOOKUP(A77,'Look-up'!E:F,2,FALSE)</f>
        <v>0</v>
      </c>
    </row>
    <row r="78" spans="1:34" ht="15" customHeight="1" x14ac:dyDescent="0.2">
      <c r="A78" s="37"/>
      <c r="B78" s="126"/>
      <c r="C78" s="38"/>
      <c r="D78" s="38"/>
      <c r="E78" s="189">
        <f>Gear!L78</f>
        <v>0</v>
      </c>
      <c r="F78" s="189">
        <f>Gear!J78</f>
        <v>0</v>
      </c>
      <c r="G78" s="190" t="e">
        <f>Gear!Q78</f>
        <v>#N/A</v>
      </c>
      <c r="H78" s="189">
        <f>DCC!B78</f>
        <v>0</v>
      </c>
      <c r="I78" s="189">
        <f t="shared" si="42"/>
        <v>0</v>
      </c>
      <c r="J78" s="1">
        <f t="shared" si="29"/>
        <v>0</v>
      </c>
      <c r="K78" s="1">
        <f t="shared" si="30"/>
        <v>0</v>
      </c>
      <c r="L78" s="1">
        <f t="shared" si="31"/>
        <v>0</v>
      </c>
      <c r="M78" s="1">
        <f t="shared" si="32"/>
        <v>0</v>
      </c>
      <c r="N78" s="1">
        <f t="shared" si="33"/>
        <v>0</v>
      </c>
      <c r="O78" s="1">
        <f t="shared" si="34"/>
        <v>0</v>
      </c>
      <c r="P78" s="1">
        <f t="shared" si="35"/>
        <v>0</v>
      </c>
      <c r="Q78" s="1">
        <f t="shared" si="36"/>
        <v>0</v>
      </c>
      <c r="R78" s="1">
        <f t="shared" si="37"/>
        <v>0</v>
      </c>
      <c r="S78" s="1">
        <f t="shared" si="38"/>
        <v>0</v>
      </c>
      <c r="T78" s="1">
        <f t="shared" si="39"/>
        <v>0</v>
      </c>
      <c r="U78" s="1">
        <f t="shared" si="40"/>
        <v>0</v>
      </c>
      <c r="V78" s="1">
        <f t="shared" si="41"/>
        <v>0</v>
      </c>
      <c r="W78" s="194" t="e">
        <f t="shared" si="43"/>
        <v>#N/A</v>
      </c>
      <c r="X78" s="194" t="e">
        <f t="shared" si="44"/>
        <v>#N/A</v>
      </c>
      <c r="AB78"/>
      <c r="AC78"/>
      <c r="AD78"/>
      <c r="AE78"/>
      <c r="AH78" s="1">
        <f>VLOOKUP(A78,'Look-up'!E:F,2,FALSE)</f>
        <v>0</v>
      </c>
    </row>
    <row r="79" spans="1:34" ht="15" customHeight="1" x14ac:dyDescent="0.2">
      <c r="A79" s="37"/>
      <c r="B79" s="126"/>
      <c r="C79" s="38"/>
      <c r="D79" s="38"/>
      <c r="E79" s="189">
        <f>Gear!L79</f>
        <v>0</v>
      </c>
      <c r="F79" s="189">
        <f>Gear!J79</f>
        <v>0</v>
      </c>
      <c r="G79" s="190" t="e">
        <f>Gear!Q79</f>
        <v>#N/A</v>
      </c>
      <c r="H79" s="189">
        <f>DCC!B79</f>
        <v>0</v>
      </c>
      <c r="I79" s="189">
        <f t="shared" si="42"/>
        <v>0</v>
      </c>
      <c r="J79" s="1">
        <f t="shared" si="29"/>
        <v>0</v>
      </c>
      <c r="K79" s="1">
        <f t="shared" si="30"/>
        <v>0</v>
      </c>
      <c r="L79" s="1">
        <f t="shared" si="31"/>
        <v>0</v>
      </c>
      <c r="M79" s="1">
        <f t="shared" si="32"/>
        <v>0</v>
      </c>
      <c r="N79" s="1">
        <f t="shared" si="33"/>
        <v>0</v>
      </c>
      <c r="O79" s="1">
        <f t="shared" si="34"/>
        <v>0</v>
      </c>
      <c r="P79" s="1">
        <f t="shared" si="35"/>
        <v>0</v>
      </c>
      <c r="Q79" s="1">
        <f t="shared" si="36"/>
        <v>0</v>
      </c>
      <c r="R79" s="1">
        <f t="shared" si="37"/>
        <v>0</v>
      </c>
      <c r="S79" s="1">
        <f t="shared" si="38"/>
        <v>0</v>
      </c>
      <c r="T79" s="1">
        <f t="shared" si="39"/>
        <v>0</v>
      </c>
      <c r="U79" s="1">
        <f t="shared" si="40"/>
        <v>0</v>
      </c>
      <c r="V79" s="1">
        <f t="shared" si="41"/>
        <v>0</v>
      </c>
      <c r="W79" s="194" t="e">
        <f t="shared" si="43"/>
        <v>#N/A</v>
      </c>
      <c r="X79" s="194" t="e">
        <f t="shared" si="44"/>
        <v>#N/A</v>
      </c>
      <c r="AB79"/>
      <c r="AC79"/>
      <c r="AD79"/>
      <c r="AE79"/>
      <c r="AH79" s="1">
        <f>VLOOKUP(A79,'Look-up'!E:F,2,FALSE)</f>
        <v>0</v>
      </c>
    </row>
    <row r="80" spans="1:34" ht="15" customHeight="1" x14ac:dyDescent="0.2">
      <c r="A80" s="37"/>
      <c r="B80" s="126"/>
      <c r="C80" s="38"/>
      <c r="D80" s="38"/>
      <c r="E80" s="189">
        <f>Gear!L80</f>
        <v>0</v>
      </c>
      <c r="F80" s="189">
        <f>Gear!J80</f>
        <v>0</v>
      </c>
      <c r="G80" s="190" t="e">
        <f>Gear!Q80</f>
        <v>#N/A</v>
      </c>
      <c r="H80" s="189">
        <f>DCC!B80</f>
        <v>0</v>
      </c>
      <c r="I80" s="189">
        <f t="shared" si="42"/>
        <v>0</v>
      </c>
      <c r="J80" s="1">
        <f t="shared" si="29"/>
        <v>0</v>
      </c>
      <c r="K80" s="1">
        <f t="shared" si="30"/>
        <v>0</v>
      </c>
      <c r="L80" s="1">
        <f t="shared" si="31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4" t="e">
        <f t="shared" si="43"/>
        <v>#N/A</v>
      </c>
      <c r="X80" s="194" t="e">
        <f t="shared" si="44"/>
        <v>#N/A</v>
      </c>
      <c r="AB80"/>
      <c r="AC80"/>
      <c r="AD80"/>
      <c r="AE80"/>
      <c r="AH80" s="1">
        <f>VLOOKUP(A80,'Look-up'!E:F,2,FALSE)</f>
        <v>0</v>
      </c>
    </row>
    <row r="81" spans="1:34" ht="15" customHeight="1" x14ac:dyDescent="0.2">
      <c r="A81" s="37"/>
      <c r="B81" s="126"/>
      <c r="C81" s="38"/>
      <c r="D81" s="38"/>
      <c r="E81" s="189">
        <f>Gear!L81</f>
        <v>0</v>
      </c>
      <c r="F81" s="189">
        <f>Gear!J81</f>
        <v>0</v>
      </c>
      <c r="G81" s="190" t="e">
        <f>Gear!Q81</f>
        <v>#N/A</v>
      </c>
      <c r="H81" s="189">
        <f>DCC!B81</f>
        <v>0</v>
      </c>
      <c r="I81" s="189">
        <f t="shared" si="42"/>
        <v>0</v>
      </c>
      <c r="J81" s="1">
        <f t="shared" si="29"/>
        <v>0</v>
      </c>
      <c r="K81" s="1">
        <f t="shared" si="30"/>
        <v>0</v>
      </c>
      <c r="L81" s="1">
        <f t="shared" si="31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4" t="e">
        <f t="shared" si="43"/>
        <v>#N/A</v>
      </c>
      <c r="X81" s="194" t="e">
        <f t="shared" si="44"/>
        <v>#N/A</v>
      </c>
      <c r="AB81"/>
      <c r="AC81"/>
      <c r="AD81"/>
      <c r="AE81"/>
      <c r="AH81" s="1">
        <f>VLOOKUP(A81,'Look-up'!E:F,2,FALSE)</f>
        <v>0</v>
      </c>
    </row>
    <row r="82" spans="1:34" ht="15" customHeight="1" x14ac:dyDescent="0.2">
      <c r="A82" s="37"/>
      <c r="B82" s="126"/>
      <c r="C82" s="38"/>
      <c r="D82" s="38"/>
      <c r="E82" s="189">
        <f>Gear!L82</f>
        <v>0</v>
      </c>
      <c r="F82" s="189">
        <f>Gear!J82</f>
        <v>0</v>
      </c>
      <c r="G82" s="190" t="e">
        <f>Gear!Q82</f>
        <v>#N/A</v>
      </c>
      <c r="H82" s="189">
        <f>DCC!B82</f>
        <v>0</v>
      </c>
      <c r="I82" s="189">
        <f t="shared" si="42"/>
        <v>0</v>
      </c>
      <c r="J82" s="1">
        <f t="shared" si="29"/>
        <v>0</v>
      </c>
      <c r="K82" s="1">
        <f t="shared" si="30"/>
        <v>0</v>
      </c>
      <c r="L82" s="1">
        <f t="shared" si="31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4" t="e">
        <f t="shared" si="43"/>
        <v>#N/A</v>
      </c>
      <c r="X82" s="194" t="e">
        <f t="shared" si="44"/>
        <v>#N/A</v>
      </c>
      <c r="AB82"/>
      <c r="AC82"/>
      <c r="AD82"/>
      <c r="AE82"/>
      <c r="AH82" s="1">
        <f>VLOOKUP(A82,'Look-up'!E:F,2,FALSE)</f>
        <v>0</v>
      </c>
    </row>
    <row r="83" spans="1:34" ht="15" customHeight="1" x14ac:dyDescent="0.2">
      <c r="A83" s="37"/>
      <c r="B83" s="126"/>
      <c r="C83" s="38"/>
      <c r="D83" s="38"/>
      <c r="E83" s="189">
        <f>Gear!L83</f>
        <v>0</v>
      </c>
      <c r="F83" s="189">
        <f>Gear!J83</f>
        <v>0</v>
      </c>
      <c r="G83" s="190" t="e">
        <f>Gear!Q83</f>
        <v>#N/A</v>
      </c>
      <c r="H83" s="189">
        <f>DCC!B83</f>
        <v>0</v>
      </c>
      <c r="I83" s="189">
        <f t="shared" si="42"/>
        <v>0</v>
      </c>
      <c r="J83" s="1">
        <f t="shared" si="29"/>
        <v>0</v>
      </c>
      <c r="K83" s="1">
        <f t="shared" si="30"/>
        <v>0</v>
      </c>
      <c r="L83" s="1">
        <f t="shared" si="31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4" t="e">
        <f t="shared" si="43"/>
        <v>#N/A</v>
      </c>
      <c r="X83" s="194" t="e">
        <f t="shared" si="44"/>
        <v>#N/A</v>
      </c>
      <c r="AB83"/>
      <c r="AC83"/>
      <c r="AD83"/>
      <c r="AE83"/>
      <c r="AH83" s="1">
        <f>VLOOKUP(A83,'Look-up'!E:F,2,FALSE)</f>
        <v>0</v>
      </c>
    </row>
    <row r="84" spans="1:34" ht="15" customHeight="1" x14ac:dyDescent="0.2">
      <c r="A84" s="41"/>
      <c r="B84" s="127"/>
      <c r="C84" s="42"/>
      <c r="D84" s="38"/>
      <c r="E84" s="189">
        <f>Gear!L84</f>
        <v>0</v>
      </c>
      <c r="F84" s="189">
        <f>Gear!J84</f>
        <v>0</v>
      </c>
      <c r="G84" s="190" t="e">
        <f>Gear!Q84</f>
        <v>#N/A</v>
      </c>
      <c r="H84" s="189">
        <f>DCC!B84</f>
        <v>0</v>
      </c>
      <c r="I84" s="189">
        <f t="shared" si="42"/>
        <v>0</v>
      </c>
      <c r="J84" s="1">
        <f t="shared" si="29"/>
        <v>0</v>
      </c>
      <c r="K84" s="1">
        <f t="shared" si="30"/>
        <v>0</v>
      </c>
      <c r="L84" s="1">
        <f t="shared" si="31"/>
        <v>0</v>
      </c>
      <c r="W84" s="194" t="e">
        <f t="shared" si="43"/>
        <v>#N/A</v>
      </c>
      <c r="X84" s="194" t="e">
        <f t="shared" si="44"/>
        <v>#N/A</v>
      </c>
      <c r="AB84"/>
      <c r="AC84"/>
      <c r="AD84"/>
      <c r="AE84"/>
      <c r="AH84" s="1">
        <f>VLOOKUP(A84,'Look-up'!E:F,2,FALSE)</f>
        <v>0</v>
      </c>
    </row>
    <row r="85" spans="1:34" ht="15" customHeight="1" x14ac:dyDescent="0.2">
      <c r="A85" s="37"/>
      <c r="B85" s="126"/>
      <c r="C85" s="38"/>
      <c r="D85" s="38"/>
      <c r="E85" s="189">
        <f>Gear!L85</f>
        <v>0</v>
      </c>
      <c r="F85" s="189">
        <f>Gear!J85</f>
        <v>0</v>
      </c>
      <c r="G85" s="190" t="e">
        <f>Gear!Q85</f>
        <v>#N/A</v>
      </c>
      <c r="H85" s="189">
        <f>DCC!B85</f>
        <v>0</v>
      </c>
      <c r="I85" s="189">
        <f t="shared" si="42"/>
        <v>0</v>
      </c>
      <c r="J85" s="1">
        <f t="shared" si="29"/>
        <v>0</v>
      </c>
      <c r="K85" s="1">
        <f t="shared" si="30"/>
        <v>0</v>
      </c>
      <c r="L85" s="1">
        <f t="shared" si="31"/>
        <v>0</v>
      </c>
      <c r="W85" s="194" t="e">
        <f t="shared" si="43"/>
        <v>#N/A</v>
      </c>
      <c r="X85" s="194" t="e">
        <f t="shared" si="44"/>
        <v>#N/A</v>
      </c>
      <c r="AB85"/>
      <c r="AC85"/>
      <c r="AD85"/>
      <c r="AE85"/>
      <c r="AH85" s="1">
        <f>VLOOKUP(A85,'Look-up'!E:F,2,FALSE)</f>
        <v>0</v>
      </c>
    </row>
    <row r="86" spans="1:34" ht="15" customHeight="1" x14ac:dyDescent="0.2">
      <c r="A86" s="37"/>
      <c r="B86" s="126"/>
      <c r="C86" s="38"/>
      <c r="D86" s="38"/>
      <c r="E86" s="189">
        <f>Gear!L86</f>
        <v>0</v>
      </c>
      <c r="F86" s="189">
        <f>Gear!J86</f>
        <v>0</v>
      </c>
      <c r="G86" s="190" t="e">
        <f>Gear!Q86</f>
        <v>#N/A</v>
      </c>
      <c r="H86" s="189">
        <f>DCC!B86</f>
        <v>0</v>
      </c>
      <c r="I86" s="189">
        <f t="shared" si="42"/>
        <v>0</v>
      </c>
      <c r="J86" s="1">
        <f t="shared" si="29"/>
        <v>0</v>
      </c>
      <c r="K86" s="1">
        <f t="shared" si="30"/>
        <v>0</v>
      </c>
      <c r="L86" s="1">
        <f t="shared" si="31"/>
        <v>0</v>
      </c>
      <c r="W86" s="194" t="e">
        <f t="shared" si="43"/>
        <v>#N/A</v>
      </c>
      <c r="X86" s="194" t="e">
        <f t="shared" si="44"/>
        <v>#N/A</v>
      </c>
      <c r="AB86"/>
      <c r="AC86"/>
      <c r="AD86"/>
      <c r="AE86"/>
      <c r="AH86" s="1">
        <f>VLOOKUP(A86,'Look-up'!E:F,2,FALSE)</f>
        <v>0</v>
      </c>
    </row>
    <row r="87" spans="1:34" ht="15" customHeight="1" x14ac:dyDescent="0.2">
      <c r="A87" s="37"/>
      <c r="B87" s="126"/>
      <c r="C87" s="38"/>
      <c r="D87" s="38"/>
      <c r="E87" s="189">
        <f>Gear!L87</f>
        <v>0</v>
      </c>
      <c r="F87" s="189">
        <f>Gear!J87</f>
        <v>0</v>
      </c>
      <c r="G87" s="190" t="e">
        <f>Gear!Q87</f>
        <v>#N/A</v>
      </c>
      <c r="H87" s="189">
        <f>DCC!B87</f>
        <v>0</v>
      </c>
      <c r="I87" s="189">
        <f t="shared" si="42"/>
        <v>0</v>
      </c>
      <c r="J87" s="1">
        <f t="shared" si="29"/>
        <v>0</v>
      </c>
      <c r="K87" s="1">
        <f t="shared" si="30"/>
        <v>0</v>
      </c>
      <c r="L87" s="1">
        <f t="shared" si="31"/>
        <v>0</v>
      </c>
      <c r="W87" s="194" t="e">
        <f t="shared" si="43"/>
        <v>#N/A</v>
      </c>
      <c r="X87" s="194" t="e">
        <f t="shared" si="44"/>
        <v>#N/A</v>
      </c>
      <c r="AB87"/>
      <c r="AC87"/>
      <c r="AD87"/>
      <c r="AE87"/>
      <c r="AH87" s="1">
        <f>VLOOKUP(A87,'Look-up'!E:F,2,FALSE)</f>
        <v>0</v>
      </c>
    </row>
    <row r="88" spans="1:34" ht="15" customHeight="1" x14ac:dyDescent="0.2">
      <c r="A88" s="37"/>
      <c r="B88" s="126"/>
      <c r="C88" s="38"/>
      <c r="D88" s="38"/>
      <c r="E88" s="189">
        <f>Gear!L88</f>
        <v>0</v>
      </c>
      <c r="F88" s="189">
        <f>Gear!J88</f>
        <v>0</v>
      </c>
      <c r="G88" s="190" t="e">
        <f>Gear!Q88</f>
        <v>#N/A</v>
      </c>
      <c r="H88" s="189">
        <f>DCC!B88</f>
        <v>0</v>
      </c>
      <c r="I88" s="189">
        <f t="shared" si="42"/>
        <v>0</v>
      </c>
      <c r="J88" s="1">
        <f t="shared" si="29"/>
        <v>0</v>
      </c>
      <c r="K88" s="1">
        <f t="shared" si="30"/>
        <v>0</v>
      </c>
      <c r="L88" s="1">
        <f t="shared" si="31"/>
        <v>0</v>
      </c>
      <c r="W88" s="194" t="e">
        <f t="shared" si="43"/>
        <v>#N/A</v>
      </c>
      <c r="X88" s="194" t="e">
        <f t="shared" si="44"/>
        <v>#N/A</v>
      </c>
      <c r="AB88"/>
      <c r="AC88"/>
      <c r="AD88"/>
      <c r="AE88"/>
      <c r="AH88" s="1">
        <f>VLOOKUP(A88,'Look-up'!E:F,2,FALSE)</f>
        <v>0</v>
      </c>
    </row>
    <row r="89" spans="1:34" ht="15" customHeight="1" x14ac:dyDescent="0.2">
      <c r="A89" s="37"/>
      <c r="B89" s="126"/>
      <c r="C89" s="38"/>
      <c r="D89" s="38"/>
      <c r="E89" s="189">
        <f>Gear!L89</f>
        <v>0</v>
      </c>
      <c r="F89" s="189">
        <f>Gear!J89</f>
        <v>0</v>
      </c>
      <c r="G89" s="190" t="e">
        <f>Gear!Q89</f>
        <v>#N/A</v>
      </c>
      <c r="H89" s="189">
        <f>DCC!B89</f>
        <v>0</v>
      </c>
      <c r="I89" s="189">
        <f t="shared" si="42"/>
        <v>0</v>
      </c>
      <c r="J89" s="1">
        <f t="shared" si="29"/>
        <v>0</v>
      </c>
      <c r="K89" s="1">
        <f t="shared" si="30"/>
        <v>0</v>
      </c>
      <c r="L89" s="1">
        <f t="shared" si="31"/>
        <v>0</v>
      </c>
      <c r="W89" s="194" t="e">
        <f t="shared" si="43"/>
        <v>#N/A</v>
      </c>
      <c r="X89" s="194" t="e">
        <f t="shared" si="44"/>
        <v>#N/A</v>
      </c>
      <c r="AB89"/>
      <c r="AC89"/>
      <c r="AD89"/>
      <c r="AE89"/>
      <c r="AH89" s="1">
        <f>VLOOKUP(A89,'Look-up'!E:F,2,FALSE)</f>
        <v>0</v>
      </c>
    </row>
    <row r="90" spans="1:34" ht="15" customHeight="1" x14ac:dyDescent="0.2">
      <c r="A90" s="37"/>
      <c r="B90" s="126"/>
      <c r="C90" s="38"/>
      <c r="D90" s="38"/>
      <c r="E90" s="189">
        <f>Gear!L90</f>
        <v>0</v>
      </c>
      <c r="F90" s="189">
        <f>Gear!J90</f>
        <v>0</v>
      </c>
      <c r="G90" s="190" t="e">
        <f>Gear!Q90</f>
        <v>#N/A</v>
      </c>
      <c r="H90" s="189">
        <f>DCC!B90</f>
        <v>0</v>
      </c>
      <c r="I90" s="189">
        <f t="shared" si="42"/>
        <v>0</v>
      </c>
      <c r="J90" s="1">
        <f t="shared" si="29"/>
        <v>0</v>
      </c>
      <c r="K90" s="1">
        <f t="shared" si="30"/>
        <v>0</v>
      </c>
      <c r="L90" s="1">
        <f t="shared" si="31"/>
        <v>0</v>
      </c>
      <c r="W90" s="194" t="e">
        <f t="shared" si="43"/>
        <v>#N/A</v>
      </c>
      <c r="X90" s="194" t="e">
        <f t="shared" si="44"/>
        <v>#N/A</v>
      </c>
      <c r="AB90"/>
      <c r="AC90"/>
      <c r="AD90"/>
      <c r="AE90"/>
      <c r="AH90" s="1">
        <f>VLOOKUP(A90,'Look-up'!E:F,2,FALSE)</f>
        <v>0</v>
      </c>
    </row>
    <row r="91" spans="1:34" ht="15" customHeight="1" x14ac:dyDescent="0.2">
      <c r="A91" s="37"/>
      <c r="B91" s="126"/>
      <c r="C91" s="38"/>
      <c r="D91" s="38"/>
      <c r="E91" s="189">
        <f>Gear!L91</f>
        <v>0</v>
      </c>
      <c r="F91" s="189">
        <f>Gear!J91</f>
        <v>0</v>
      </c>
      <c r="G91" s="190" t="e">
        <f>Gear!Q91</f>
        <v>#N/A</v>
      </c>
      <c r="H91" s="189">
        <f>DCC!B91</f>
        <v>0</v>
      </c>
      <c r="I91" s="189">
        <f t="shared" si="42"/>
        <v>0</v>
      </c>
      <c r="J91" s="1">
        <f t="shared" si="29"/>
        <v>0</v>
      </c>
      <c r="K91" s="1">
        <f t="shared" si="30"/>
        <v>0</v>
      </c>
      <c r="L91" s="1">
        <f t="shared" si="31"/>
        <v>0</v>
      </c>
      <c r="W91" s="194" t="e">
        <f t="shared" si="43"/>
        <v>#N/A</v>
      </c>
      <c r="X91" s="194" t="e">
        <f t="shared" si="44"/>
        <v>#N/A</v>
      </c>
      <c r="AB91"/>
      <c r="AC91"/>
      <c r="AD91"/>
      <c r="AE91"/>
      <c r="AH91" s="1">
        <f>VLOOKUP(A91,'Look-up'!E:F,2,FALSE)</f>
        <v>0</v>
      </c>
    </row>
    <row r="92" spans="1:34" ht="15" customHeight="1" x14ac:dyDescent="0.2">
      <c r="A92" s="37"/>
      <c r="B92" s="126"/>
      <c r="C92" s="38"/>
      <c r="D92" s="38"/>
      <c r="E92" s="189">
        <f>Gear!L92</f>
        <v>0</v>
      </c>
      <c r="F92" s="189">
        <f>Gear!J92</f>
        <v>0</v>
      </c>
      <c r="G92" s="190" t="e">
        <f>Gear!Q92</f>
        <v>#N/A</v>
      </c>
      <c r="H92" s="189">
        <f>DCC!B92</f>
        <v>0</v>
      </c>
      <c r="I92" s="189">
        <f t="shared" si="42"/>
        <v>0</v>
      </c>
      <c r="J92" s="1">
        <f t="shared" si="29"/>
        <v>0</v>
      </c>
      <c r="K92" s="1">
        <f t="shared" si="30"/>
        <v>0</v>
      </c>
      <c r="L92" s="1">
        <f t="shared" si="31"/>
        <v>0</v>
      </c>
      <c r="W92" s="194" t="e">
        <f t="shared" si="43"/>
        <v>#N/A</v>
      </c>
      <c r="X92" s="194" t="e">
        <f t="shared" si="44"/>
        <v>#N/A</v>
      </c>
      <c r="AB92"/>
      <c r="AC92"/>
      <c r="AD92"/>
      <c r="AE92"/>
      <c r="AH92" s="1">
        <f>VLOOKUP(A92,'Look-up'!E:F,2,FALSE)</f>
        <v>0</v>
      </c>
    </row>
    <row r="93" spans="1:34" ht="15" customHeight="1" x14ac:dyDescent="0.2">
      <c r="A93" s="37"/>
      <c r="B93" s="126"/>
      <c r="C93" s="38"/>
      <c r="D93" s="38"/>
      <c r="E93" s="189">
        <f>Gear!L93</f>
        <v>0</v>
      </c>
      <c r="F93" s="189">
        <f>Gear!J93</f>
        <v>0</v>
      </c>
      <c r="G93" s="190" t="e">
        <f>Gear!Q93</f>
        <v>#N/A</v>
      </c>
      <c r="H93" s="189">
        <f>DCC!B93</f>
        <v>0</v>
      </c>
      <c r="I93" s="189">
        <f t="shared" si="42"/>
        <v>0</v>
      </c>
      <c r="J93" s="1">
        <f t="shared" si="29"/>
        <v>0</v>
      </c>
      <c r="K93" s="1">
        <f t="shared" si="30"/>
        <v>0</v>
      </c>
      <c r="L93" s="1">
        <f t="shared" si="31"/>
        <v>0</v>
      </c>
      <c r="W93" s="194" t="e">
        <f t="shared" si="43"/>
        <v>#N/A</v>
      </c>
      <c r="X93" s="194" t="e">
        <f t="shared" si="44"/>
        <v>#N/A</v>
      </c>
      <c r="AB93"/>
      <c r="AC93"/>
      <c r="AD93"/>
      <c r="AE93"/>
      <c r="AH93" s="1">
        <f>VLOOKUP(A93,'Look-up'!E:F,2,FALSE)</f>
        <v>0</v>
      </c>
    </row>
    <row r="94" spans="1:34" ht="15" customHeight="1" x14ac:dyDescent="0.2">
      <c r="A94" s="37"/>
      <c r="B94" s="126"/>
      <c r="C94" s="38"/>
      <c r="D94" s="38"/>
      <c r="E94" s="189">
        <f>Gear!L94</f>
        <v>0</v>
      </c>
      <c r="F94" s="189">
        <f>Gear!J94</f>
        <v>0</v>
      </c>
      <c r="G94" s="190" t="e">
        <f>Gear!Q94</f>
        <v>#N/A</v>
      </c>
      <c r="H94" s="189">
        <f>DCC!B94</f>
        <v>0</v>
      </c>
      <c r="I94" s="189">
        <f t="shared" si="42"/>
        <v>0</v>
      </c>
      <c r="J94" s="1">
        <f t="shared" si="29"/>
        <v>0</v>
      </c>
      <c r="K94" s="1">
        <f t="shared" si="30"/>
        <v>0</v>
      </c>
      <c r="L94" s="1">
        <f t="shared" si="31"/>
        <v>0</v>
      </c>
      <c r="W94" s="194" t="e">
        <f t="shared" si="43"/>
        <v>#N/A</v>
      </c>
      <c r="X94" s="194" t="e">
        <f t="shared" si="44"/>
        <v>#N/A</v>
      </c>
      <c r="AB94"/>
      <c r="AC94"/>
      <c r="AD94"/>
      <c r="AE94"/>
      <c r="AH94" s="1">
        <f>VLOOKUP(A94,'Look-up'!E:F,2,FALSE)</f>
        <v>0</v>
      </c>
    </row>
    <row r="95" spans="1:34" ht="15" customHeight="1" x14ac:dyDescent="0.2">
      <c r="A95" s="37"/>
      <c r="B95" s="126"/>
      <c r="C95" s="38"/>
      <c r="D95" s="38"/>
      <c r="E95" s="189">
        <f>Gear!L95</f>
        <v>0</v>
      </c>
      <c r="F95" s="189">
        <f>Gear!J95</f>
        <v>0</v>
      </c>
      <c r="G95" s="190" t="e">
        <f>Gear!Q95</f>
        <v>#N/A</v>
      </c>
      <c r="H95" s="189">
        <f>DCC!B95</f>
        <v>0</v>
      </c>
      <c r="I95" s="189">
        <f t="shared" si="42"/>
        <v>0</v>
      </c>
      <c r="W95" s="194" t="e">
        <f t="shared" si="43"/>
        <v>#N/A</v>
      </c>
      <c r="X95" s="194" t="e">
        <f t="shared" si="44"/>
        <v>#N/A</v>
      </c>
      <c r="AB95"/>
      <c r="AC95"/>
      <c r="AD95"/>
      <c r="AE95"/>
      <c r="AH95" s="1">
        <f>VLOOKUP(A95,'Look-up'!E:F,2,FALSE)</f>
        <v>0</v>
      </c>
    </row>
    <row r="96" spans="1:34" ht="15" customHeight="1" x14ac:dyDescent="0.2">
      <c r="A96" s="37"/>
      <c r="B96" s="126"/>
      <c r="C96" s="38"/>
      <c r="D96" s="38"/>
      <c r="E96" s="189">
        <f>Gear!L96</f>
        <v>0</v>
      </c>
      <c r="F96" s="189">
        <f>Gear!J96</f>
        <v>0</v>
      </c>
      <c r="G96" s="190" t="e">
        <f>Gear!Q96</f>
        <v>#N/A</v>
      </c>
      <c r="H96" s="189">
        <f>DCC!B96</f>
        <v>0</v>
      </c>
      <c r="I96" s="189">
        <f t="shared" si="42"/>
        <v>0</v>
      </c>
      <c r="W96" s="194" t="e">
        <f t="shared" si="43"/>
        <v>#N/A</v>
      </c>
      <c r="X96" s="194" t="e">
        <f t="shared" si="44"/>
        <v>#N/A</v>
      </c>
      <c r="AB96"/>
      <c r="AC96"/>
      <c r="AD96"/>
      <c r="AE96"/>
      <c r="AH96" s="1">
        <f>VLOOKUP(A96,'Look-up'!E:F,2,FALSE)</f>
        <v>0</v>
      </c>
    </row>
    <row r="97" spans="1:247" ht="15" customHeight="1" x14ac:dyDescent="0.2">
      <c r="A97" s="37"/>
      <c r="B97" s="126"/>
      <c r="C97" s="38"/>
      <c r="D97" s="38"/>
      <c r="E97" s="189">
        <f>Gear!L97</f>
        <v>0</v>
      </c>
      <c r="F97" s="189">
        <f>Gear!J97</f>
        <v>0</v>
      </c>
      <c r="G97" s="190" t="e">
        <f>Gear!Q97</f>
        <v>#N/A</v>
      </c>
      <c r="H97" s="189">
        <f>DCC!B97</f>
        <v>0</v>
      </c>
      <c r="I97" s="189">
        <f t="shared" si="42"/>
        <v>0</v>
      </c>
      <c r="W97" s="194" t="e">
        <f t="shared" si="43"/>
        <v>#N/A</v>
      </c>
      <c r="X97" s="194" t="e">
        <f t="shared" si="44"/>
        <v>#N/A</v>
      </c>
      <c r="AB97"/>
      <c r="AC97"/>
      <c r="AD97"/>
      <c r="AE97"/>
      <c r="AH97" s="1">
        <f>VLOOKUP(A97,'Look-up'!E:F,2,FALSE)</f>
        <v>0</v>
      </c>
    </row>
    <row r="98" spans="1:247" ht="15" customHeight="1" x14ac:dyDescent="0.2">
      <c r="A98" s="37"/>
      <c r="B98" s="126"/>
      <c r="C98" s="38"/>
      <c r="D98" s="38"/>
      <c r="E98" s="189">
        <f>Gear!L98</f>
        <v>0</v>
      </c>
      <c r="F98" s="189">
        <f>Gear!J98</f>
        <v>0</v>
      </c>
      <c r="G98" s="190" t="e">
        <f>Gear!Q98</f>
        <v>#N/A</v>
      </c>
      <c r="H98" s="189">
        <f>DCC!B98</f>
        <v>0</v>
      </c>
      <c r="I98" s="189">
        <f t="shared" si="42"/>
        <v>0</v>
      </c>
      <c r="W98" s="194" t="e">
        <f t="shared" si="43"/>
        <v>#N/A</v>
      </c>
      <c r="X98" s="194" t="e">
        <f t="shared" si="44"/>
        <v>#N/A</v>
      </c>
      <c r="AB98"/>
      <c r="AC98"/>
      <c r="AD98"/>
      <c r="AE98"/>
      <c r="AH98" s="1">
        <f>VLOOKUP(A98,'Look-up'!E:F,2,FALSE)</f>
        <v>0</v>
      </c>
    </row>
    <row r="99" spans="1:247" ht="15" customHeight="1" x14ac:dyDescent="0.2">
      <c r="A99" s="37"/>
      <c r="B99" s="126"/>
      <c r="C99" s="38"/>
      <c r="D99" s="38"/>
      <c r="E99" s="189">
        <f>Gear!L99</f>
        <v>0</v>
      </c>
      <c r="F99" s="189">
        <f>Gear!J99</f>
        <v>0</v>
      </c>
      <c r="G99" s="190" t="e">
        <f>Gear!Q99</f>
        <v>#N/A</v>
      </c>
      <c r="H99" s="189">
        <f>DCC!B99</f>
        <v>0</v>
      </c>
      <c r="I99" s="189">
        <f t="shared" si="42"/>
        <v>0</v>
      </c>
      <c r="W99" s="194" t="e">
        <f t="shared" si="43"/>
        <v>#N/A</v>
      </c>
      <c r="X99" s="194" t="e">
        <f t="shared" si="44"/>
        <v>#N/A</v>
      </c>
      <c r="AB99"/>
      <c r="AC99"/>
      <c r="AD99"/>
      <c r="AE99"/>
      <c r="AH99" s="1">
        <f>VLOOKUP(A99,'Look-up'!E:F,2,FALSE)</f>
        <v>0</v>
      </c>
    </row>
    <row r="100" spans="1:247" ht="15" customHeight="1" thickBot="1" x14ac:dyDescent="0.25">
      <c r="A100" s="183"/>
      <c r="B100" s="184"/>
      <c r="C100" s="185"/>
      <c r="D100" s="185"/>
      <c r="E100" s="191">
        <f>Gear!L100</f>
        <v>0</v>
      </c>
      <c r="F100" s="191">
        <f>Gear!J100</f>
        <v>0</v>
      </c>
      <c r="G100" s="192" t="e">
        <f>Gear!Q100</f>
        <v>#N/A</v>
      </c>
      <c r="H100" s="191">
        <f>DCC!B100</f>
        <v>0</v>
      </c>
      <c r="I100" s="191">
        <f t="shared" si="42"/>
        <v>0</v>
      </c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95" t="e">
        <f t="shared" si="43"/>
        <v>#N/A</v>
      </c>
      <c r="X100" s="195" t="e">
        <f t="shared" si="44"/>
        <v>#N/A</v>
      </c>
      <c r="AB100"/>
      <c r="AC100"/>
      <c r="AD100"/>
      <c r="AE100"/>
      <c r="AH100" s="1">
        <f>VLOOKUP(A100,'Look-up'!E:F,2,FALSE)</f>
        <v>0</v>
      </c>
    </row>
    <row r="101" spans="1:247" ht="15" customHeight="1" x14ac:dyDescent="0.2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 x14ac:dyDescent="0.2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 x14ac:dyDescent="0.2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 x14ac:dyDescent="0.2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 x14ac:dyDescent="0.2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 x14ac:dyDescent="0.2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 x14ac:dyDescent="0.2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 x14ac:dyDescent="0.2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 x14ac:dyDescent="0.2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 x14ac:dyDescent="0.2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 x14ac:dyDescent="0.2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 x14ac:dyDescent="0.2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 x14ac:dyDescent="0.2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 x14ac:dyDescent="0.2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 x14ac:dyDescent="0.2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 x14ac:dyDescent="0.2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 x14ac:dyDescent="0.2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 x14ac:dyDescent="0.2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 x14ac:dyDescent="0.2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 x14ac:dyDescent="0.2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 x14ac:dyDescent="0.2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 x14ac:dyDescent="0.2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 x14ac:dyDescent="0.2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 x14ac:dyDescent="0.2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 x14ac:dyDescent="0.2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 x14ac:dyDescent="0.2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 x14ac:dyDescent="0.2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 x14ac:dyDescent="0.2">
      <c r="A128"/>
      <c r="B128"/>
      <c r="C128"/>
    </row>
  </sheetData>
  <sortState ref="A2:D44">
    <sortCondition ref="A1"/>
  </sortState>
  <conditionalFormatting sqref="C1 C129:C65536">
    <cfRule type="expression" dxfId="45" priority="30" stopIfTrue="1">
      <formula>NOT(ISERROR(SEARCH("Warrior",C1)))</formula>
    </cfRule>
    <cfRule type="expression" dxfId="44" priority="31" stopIfTrue="1">
      <formula>NOT(ISERROR(SEARCH("Warlock",C1)))</formula>
    </cfRule>
    <cfRule type="expression" dxfId="43" priority="32" stopIfTrue="1">
      <formula>NOT(ISERROR(SEARCH("Paladin",C1)))</formula>
    </cfRule>
  </conditionalFormatting>
  <conditionalFormatting sqref="W2:X100">
    <cfRule type="expression" dxfId="42" priority="27" stopIfTrue="1">
      <formula>IF(W2="    ",TRUE)</formula>
    </cfRule>
  </conditionalFormatting>
  <conditionalFormatting sqref="W2:X100">
    <cfRule type="expression" dxfId="41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A7" sqref="A7"/>
    </sheetView>
  </sheetViews>
  <sheetFormatPr defaultColWidth="8.7109375" defaultRowHeight="15" customHeight="1" x14ac:dyDescent="0.2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 x14ac:dyDescent="0.25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 x14ac:dyDescent="0.2">
      <c r="A2" s="48" t="str">
        <f>'Members Data'!A2</f>
        <v>Aishani</v>
      </c>
      <c r="B2" s="68">
        <f t="shared" ref="B2:B33" si="0">SUM(C2:F2)</f>
        <v>0</v>
      </c>
      <c r="C2" s="49">
        <f>'wk1'!K10+'wk2'!K10+'wk3'!K10+'wk4'!K10+'wk5'!K10</f>
        <v>0</v>
      </c>
      <c r="D2" s="49">
        <f>'wk1'!I10+'wk2'!I10+'wk3'!I10+'wk4'!I10+'wk5'!I10</f>
        <v>0</v>
      </c>
      <c r="E2" s="49">
        <f>'wk1'!L10+'wk2'!L10+'wk3'!L10+'wk4'!L10+'wk5'!L10</f>
        <v>0</v>
      </c>
      <c r="F2" s="50">
        <f>'wk1'!J10+'wk2'!J10+'wk3'!J10+'wk4'!J10+'wk5'!J10</f>
        <v>0</v>
      </c>
      <c r="G2" s="51">
        <f>'wk1'!O10+'wk2'!O10+'wk3'!O10+'wk4'!O10+'wk5'!O10</f>
        <v>0</v>
      </c>
      <c r="H2" s="139"/>
      <c r="I2" s="136">
        <f>SUM(C2:D2)</f>
        <v>0</v>
      </c>
      <c r="J2" s="69">
        <f>SUM(E2:F2)</f>
        <v>0</v>
      </c>
      <c r="K2" s="47"/>
      <c r="L2" s="47"/>
    </row>
    <row r="3" spans="1:12" ht="15" customHeight="1" x14ac:dyDescent="0.2">
      <c r="A3" s="48" t="str">
        <f>'Members Data'!A3</f>
        <v>Altezza</v>
      </c>
      <c r="B3" s="43">
        <f t="shared" si="0"/>
        <v>0</v>
      </c>
      <c r="C3" s="49">
        <f>'wk1'!K11+'wk2'!K11+'wk3'!K11+'wk4'!K11+'wk5'!K11</f>
        <v>0</v>
      </c>
      <c r="D3" s="49">
        <f>'wk1'!I11+'wk2'!I11+'wk3'!I11+'wk4'!I11+'wk5'!I11</f>
        <v>0</v>
      </c>
      <c r="E3" s="49">
        <f>'wk1'!L11+'wk2'!L11+'wk3'!L11+'wk4'!L11+'wk5'!L11</f>
        <v>0</v>
      </c>
      <c r="F3" s="50">
        <f>'wk1'!J11+'wk2'!J11+'wk3'!J11+'wk4'!J11+'wk5'!J11</f>
        <v>0</v>
      </c>
      <c r="G3" s="51">
        <f>'wk1'!O11+'wk2'!O11+'wk3'!O11+'wk4'!O11+'wk5'!O11</f>
        <v>0</v>
      </c>
      <c r="H3" s="139"/>
      <c r="I3" s="137">
        <f t="shared" ref="I3:I66" si="1">SUM(C3:D3)</f>
        <v>0</v>
      </c>
      <c r="J3" s="133">
        <f t="shared" ref="J3:J66" si="2">SUM(E3:F3)</f>
        <v>0</v>
      </c>
      <c r="K3" s="47"/>
      <c r="L3" s="47"/>
    </row>
    <row r="4" spans="1:12" ht="15" customHeight="1" x14ac:dyDescent="0.2">
      <c r="A4" s="48" t="str">
        <f>'Members Data'!A4</f>
        <v>Boeyah</v>
      </c>
      <c r="B4" s="43">
        <f t="shared" si="0"/>
        <v>0</v>
      </c>
      <c r="C4" s="49">
        <f>'wk1'!K12+'wk2'!K12+'wk3'!K12+'wk4'!K12+'wk5'!K12</f>
        <v>0</v>
      </c>
      <c r="D4" s="49">
        <f>'wk1'!I12+'wk2'!I12+'wk3'!I12+'wk4'!I12+'wk5'!I12</f>
        <v>0</v>
      </c>
      <c r="E4" s="49">
        <f>'wk1'!L12+'wk2'!L12+'wk3'!L12+'wk4'!L12+'wk5'!L12</f>
        <v>0</v>
      </c>
      <c r="F4" s="50">
        <f>'wk1'!J12+'wk2'!J12+'wk3'!J12+'wk4'!J12+'wk5'!J12</f>
        <v>0</v>
      </c>
      <c r="G4" s="51">
        <f>'wk1'!O12+'wk2'!O12+'wk3'!O12+'wk4'!O12+'wk5'!O12</f>
        <v>0</v>
      </c>
      <c r="H4" s="139"/>
      <c r="I4" s="137">
        <f t="shared" si="1"/>
        <v>0</v>
      </c>
      <c r="J4" s="133">
        <f t="shared" si="2"/>
        <v>0</v>
      </c>
      <c r="K4" s="47"/>
      <c r="L4" s="47"/>
    </row>
    <row r="5" spans="1:12" ht="15" customHeight="1" x14ac:dyDescent="0.2">
      <c r="A5" s="48" t="str">
        <f>'Members Data'!A5</f>
        <v>Bofe</v>
      </c>
      <c r="B5" s="43">
        <f t="shared" si="0"/>
        <v>0</v>
      </c>
      <c r="C5" s="49">
        <f>'wk1'!K13+'wk2'!K13+'wk3'!K13+'wk4'!K13+'wk5'!K13</f>
        <v>0</v>
      </c>
      <c r="D5" s="49">
        <f>'wk1'!I13+'wk2'!I13+'wk3'!I13+'wk4'!I13+'wk5'!I13</f>
        <v>0</v>
      </c>
      <c r="E5" s="49">
        <f>'wk1'!L13+'wk2'!L13+'wk3'!L13+'wk4'!L13+'wk5'!L13</f>
        <v>0</v>
      </c>
      <c r="F5" s="50">
        <f>'wk1'!J13+'wk2'!J13+'wk3'!J13+'wk4'!J13+'wk5'!J13</f>
        <v>0</v>
      </c>
      <c r="G5" s="51">
        <f>'wk1'!O13+'wk2'!O13+'wk3'!O13+'wk4'!O13+'wk5'!O13</f>
        <v>0</v>
      </c>
      <c r="H5" s="140"/>
      <c r="I5" s="137">
        <f t="shared" si="1"/>
        <v>0</v>
      </c>
      <c r="J5" s="133">
        <f t="shared" si="2"/>
        <v>0</v>
      </c>
      <c r="K5" s="47"/>
      <c r="L5" s="47"/>
    </row>
    <row r="6" spans="1:12" ht="15" customHeight="1" x14ac:dyDescent="0.2">
      <c r="A6" s="48" t="str">
        <f>'Members Data'!A6</f>
        <v>Brownale</v>
      </c>
      <c r="B6" s="43">
        <f t="shared" si="0"/>
        <v>0</v>
      </c>
      <c r="C6" s="49">
        <f>'wk1'!K14+'wk2'!K14+'wk3'!K14+'wk4'!K14+'wk5'!K14</f>
        <v>0</v>
      </c>
      <c r="D6" s="49">
        <f>'wk1'!I14+'wk2'!I14+'wk3'!I14+'wk4'!I14+'wk5'!I14</f>
        <v>0</v>
      </c>
      <c r="E6" s="49">
        <f>'wk1'!L14+'wk2'!L14+'wk3'!L14+'wk4'!L14+'wk5'!L14</f>
        <v>0</v>
      </c>
      <c r="F6" s="50">
        <f>'wk1'!J14+'wk2'!J14+'wk3'!J14+'wk4'!J14+'wk5'!J14</f>
        <v>0</v>
      </c>
      <c r="G6" s="51">
        <f>'wk1'!O14+'wk2'!O14+'wk3'!O14+'wk4'!O14+'wk5'!O14</f>
        <v>0</v>
      </c>
      <c r="H6" s="140"/>
      <c r="I6" s="137">
        <f t="shared" si="1"/>
        <v>0</v>
      </c>
      <c r="J6" s="133">
        <f t="shared" si="2"/>
        <v>0</v>
      </c>
      <c r="K6" s="47"/>
      <c r="L6" s="47"/>
    </row>
    <row r="7" spans="1:12" ht="15" customHeight="1" x14ac:dyDescent="0.2">
      <c r="A7" s="48" t="str">
        <f>'Members Data'!A7</f>
        <v>Càrétàkér</v>
      </c>
      <c r="B7" s="43">
        <f t="shared" si="0"/>
        <v>0</v>
      </c>
      <c r="C7" s="49">
        <f>'wk1'!K15+'wk2'!K15+'wk3'!K15+'wk4'!K15+'wk5'!K15</f>
        <v>0</v>
      </c>
      <c r="D7" s="49">
        <f>'wk1'!I15+'wk2'!I15+'wk3'!I15+'wk4'!I15+'wk5'!I15</f>
        <v>0</v>
      </c>
      <c r="E7" s="49">
        <f>'wk1'!L15+'wk2'!L15+'wk3'!L15+'wk4'!L15+'wk5'!L15</f>
        <v>0</v>
      </c>
      <c r="F7" s="50">
        <f>'wk1'!J15+'wk2'!J15+'wk3'!J15+'wk4'!J15+'wk5'!J15</f>
        <v>0</v>
      </c>
      <c r="G7" s="51">
        <f>'wk1'!O15+'wk2'!O15+'wk3'!O15+'wk4'!O15+'wk5'!O15</f>
        <v>0</v>
      </c>
      <c r="H7" s="140"/>
      <c r="I7" s="137">
        <f t="shared" si="1"/>
        <v>0</v>
      </c>
      <c r="J7" s="133">
        <f t="shared" si="2"/>
        <v>0</v>
      </c>
      <c r="K7" s="47"/>
      <c r="L7" s="47"/>
    </row>
    <row r="8" spans="1:12" ht="15" customHeight="1" x14ac:dyDescent="0.2">
      <c r="A8" s="48" t="str">
        <f>'Members Data'!A8</f>
        <v>Celechon</v>
      </c>
      <c r="B8" s="43">
        <f t="shared" si="0"/>
        <v>0</v>
      </c>
      <c r="C8" s="49">
        <f>'wk1'!K16+'wk2'!K16+'wk3'!K16+'wk4'!K16+'wk5'!K16</f>
        <v>0</v>
      </c>
      <c r="D8" s="49">
        <f>'wk1'!I16+'wk2'!I16+'wk3'!I16+'wk4'!I16+'wk5'!I16</f>
        <v>0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0</v>
      </c>
      <c r="H8" s="140"/>
      <c r="I8" s="137">
        <f t="shared" si="1"/>
        <v>0</v>
      </c>
      <c r="J8" s="133">
        <f t="shared" si="2"/>
        <v>0</v>
      </c>
      <c r="K8" s="47"/>
      <c r="L8" s="47"/>
    </row>
    <row r="9" spans="1:12" ht="15" customHeight="1" x14ac:dyDescent="0.2">
      <c r="A9" s="48" t="str">
        <f>'Members Data'!A9</f>
        <v>Dumface</v>
      </c>
      <c r="B9" s="43">
        <f t="shared" si="0"/>
        <v>0</v>
      </c>
      <c r="C9" s="49">
        <f>'wk1'!K17+'wk2'!K17+'wk3'!K17+'wk4'!K17+'wk5'!K17</f>
        <v>0</v>
      </c>
      <c r="D9" s="49">
        <f>'wk1'!I17+'wk2'!I17+'wk3'!I17+'wk4'!I17+'wk5'!I17</f>
        <v>0</v>
      </c>
      <c r="E9" s="49">
        <f>'wk1'!L17+'wk2'!L17+'wk3'!L17+'wk4'!L17+'wk5'!L17</f>
        <v>0</v>
      </c>
      <c r="F9" s="50">
        <f>'wk1'!J17+'wk2'!J17+'wk3'!J17+'wk4'!J17+'wk5'!J17</f>
        <v>0</v>
      </c>
      <c r="G9" s="51">
        <f>'wk1'!O17+'wk2'!O17+'wk3'!O17+'wk4'!O17+'wk5'!O17</f>
        <v>0</v>
      </c>
      <c r="H9" s="140"/>
      <c r="I9" s="137">
        <f t="shared" si="1"/>
        <v>0</v>
      </c>
      <c r="J9" s="133">
        <f t="shared" si="2"/>
        <v>0</v>
      </c>
      <c r="K9" s="47"/>
      <c r="L9" s="47"/>
    </row>
    <row r="10" spans="1:12" ht="15" customHeight="1" x14ac:dyDescent="0.2">
      <c r="A10" s="48" t="str">
        <f>'Members Data'!A10</f>
        <v>Eárendil</v>
      </c>
      <c r="B10" s="43">
        <f t="shared" si="0"/>
        <v>0</v>
      </c>
      <c r="C10" s="49">
        <f>'wk1'!K18+'wk2'!K18+'wk3'!K18+'wk4'!K18+'wk5'!K18</f>
        <v>0</v>
      </c>
      <c r="D10" s="49">
        <f>'wk1'!I18+'wk2'!I18+'wk3'!I18+'wk4'!I18+'wk5'!I18</f>
        <v>0</v>
      </c>
      <c r="E10" s="49">
        <f>'wk1'!L18+'wk2'!L18+'wk3'!L18+'wk4'!L18+'wk5'!L18</f>
        <v>0</v>
      </c>
      <c r="F10" s="50">
        <f>'wk1'!J18+'wk2'!J18+'wk3'!J18+'wk4'!J18+'wk5'!J18</f>
        <v>0</v>
      </c>
      <c r="G10" s="51">
        <f>'wk1'!O18+'wk2'!O18+'wk3'!O18+'wk4'!O18+'wk5'!O18</f>
        <v>0</v>
      </c>
      <c r="H10" s="140"/>
      <c r="I10" s="137">
        <f t="shared" si="1"/>
        <v>0</v>
      </c>
      <c r="J10" s="133">
        <f t="shared" si="2"/>
        <v>0</v>
      </c>
      <c r="K10" s="47"/>
      <c r="L10" s="47"/>
    </row>
    <row r="11" spans="1:12" ht="15" customHeight="1" x14ac:dyDescent="0.2">
      <c r="A11" s="48" t="str">
        <f>'Members Data'!A11</f>
        <v>Halfhorns</v>
      </c>
      <c r="B11" s="43">
        <f t="shared" si="0"/>
        <v>0</v>
      </c>
      <c r="C11" s="49">
        <f>'wk1'!K19+'wk2'!K19+'wk3'!K19+'wk4'!K19+'wk5'!K19</f>
        <v>0</v>
      </c>
      <c r="D11" s="49">
        <f>'wk1'!I19+'wk2'!I19+'wk3'!I19+'wk4'!I19+'wk5'!I19</f>
        <v>0</v>
      </c>
      <c r="E11" s="49">
        <f>'wk1'!L19+'wk2'!L19+'wk3'!L19+'wk4'!L19+'wk5'!L19</f>
        <v>0</v>
      </c>
      <c r="F11" s="50">
        <f>'wk1'!J19+'wk2'!J19+'wk3'!J19+'wk4'!J19+'wk5'!J19</f>
        <v>0</v>
      </c>
      <c r="G11" s="51">
        <f>'wk1'!O19+'wk2'!O19+'wk3'!O19+'wk4'!O19+'wk5'!O19</f>
        <v>0</v>
      </c>
      <c r="H11" s="140"/>
      <c r="I11" s="137">
        <f t="shared" si="1"/>
        <v>0</v>
      </c>
      <c r="J11" s="133">
        <f t="shared" si="2"/>
        <v>0</v>
      </c>
      <c r="K11" s="47"/>
      <c r="L11" s="47"/>
    </row>
    <row r="12" spans="1:12" ht="15" customHeight="1" x14ac:dyDescent="0.2">
      <c r="A12" s="48" t="str">
        <f>'Members Data'!A12</f>
        <v>Harkar</v>
      </c>
      <c r="B12" s="43">
        <f t="shared" si="0"/>
        <v>0</v>
      </c>
      <c r="C12" s="49">
        <f>'wk1'!K20+'wk2'!K20+'wk3'!K20+'wk4'!K20+'wk5'!K20</f>
        <v>0</v>
      </c>
      <c r="D12" s="49">
        <f>'wk1'!I20+'wk2'!I20+'wk3'!I20+'wk4'!I20+'wk5'!I20</f>
        <v>0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0</v>
      </c>
      <c r="J12" s="133">
        <f t="shared" si="2"/>
        <v>0</v>
      </c>
      <c r="K12" s="47"/>
      <c r="L12" s="47"/>
    </row>
    <row r="13" spans="1:12" ht="15" customHeight="1" x14ac:dyDescent="0.2">
      <c r="A13" s="48" t="str">
        <f>'Members Data'!A13</f>
        <v>Hlianna</v>
      </c>
      <c r="B13" s="43">
        <f t="shared" si="0"/>
        <v>0</v>
      </c>
      <c r="C13" s="49">
        <f>'wk1'!K21+'wk2'!K21+'wk3'!K21+'wk4'!K21+'wk5'!K21</f>
        <v>0</v>
      </c>
      <c r="D13" s="49">
        <f>'wk1'!I21+'wk2'!I21+'wk3'!I21+'wk4'!I21+'wk5'!I21</f>
        <v>0</v>
      </c>
      <c r="E13" s="49">
        <f>'wk1'!L21+'wk2'!L21+'wk3'!L21+'wk4'!L21+'wk5'!L21</f>
        <v>0</v>
      </c>
      <c r="F13" s="50">
        <f>'wk1'!J21+'wk2'!J21+'wk3'!J21+'wk4'!J21+'wk5'!J21</f>
        <v>0</v>
      </c>
      <c r="G13" s="51">
        <f>'wk1'!O21+'wk2'!O21+'wk3'!O21+'wk4'!O21+'wk5'!O21</f>
        <v>0</v>
      </c>
      <c r="H13" s="140"/>
      <c r="I13" s="137">
        <f t="shared" si="1"/>
        <v>0</v>
      </c>
      <c r="J13" s="133">
        <f t="shared" si="2"/>
        <v>0</v>
      </c>
      <c r="K13" s="47"/>
      <c r="L13" s="47"/>
    </row>
    <row r="14" spans="1:12" ht="15" customHeight="1" x14ac:dyDescent="0.2">
      <c r="A14" s="48" t="str">
        <f>'Members Data'!A14</f>
        <v>Holocené</v>
      </c>
      <c r="B14" s="43">
        <f t="shared" si="0"/>
        <v>0</v>
      </c>
      <c r="C14" s="49">
        <f>'wk1'!K22+'wk2'!K22+'wk3'!K22+'wk4'!K22+'wk5'!K22</f>
        <v>0</v>
      </c>
      <c r="D14" s="49">
        <f>'wk1'!I22+'wk2'!I22+'wk3'!I22+'wk4'!I22+'wk5'!I22</f>
        <v>0</v>
      </c>
      <c r="E14" s="49">
        <f>'wk1'!L22+'wk2'!L22+'wk3'!L22+'wk4'!L22+'wk5'!L22</f>
        <v>0</v>
      </c>
      <c r="F14" s="50">
        <f>'wk1'!J22+'wk2'!J22+'wk3'!J22+'wk4'!J22+'wk5'!J22</f>
        <v>0</v>
      </c>
      <c r="G14" s="51">
        <f>'wk1'!O22+'wk2'!O22+'wk3'!O22+'wk4'!O22+'wk5'!O22</f>
        <v>0</v>
      </c>
      <c r="H14" s="140"/>
      <c r="I14" s="137">
        <f t="shared" si="1"/>
        <v>0</v>
      </c>
      <c r="J14" s="133">
        <f t="shared" si="2"/>
        <v>0</v>
      </c>
      <c r="K14" s="47"/>
      <c r="L14" s="47"/>
    </row>
    <row r="15" spans="1:12" ht="15" customHeight="1" x14ac:dyDescent="0.2">
      <c r="A15" s="48" t="str">
        <f>'Members Data'!A15</f>
        <v>Horiox</v>
      </c>
      <c r="B15" s="43">
        <f t="shared" si="0"/>
        <v>0</v>
      </c>
      <c r="C15" s="49">
        <f>'wk1'!K23+'wk2'!K23+'wk3'!K23+'wk4'!K23+'wk5'!K23</f>
        <v>0</v>
      </c>
      <c r="D15" s="49">
        <f>'wk1'!I23+'wk2'!I23+'wk3'!I23+'wk4'!I23+'wk5'!I23</f>
        <v>0</v>
      </c>
      <c r="E15" s="49">
        <f>'wk1'!L23+'wk2'!L23+'wk3'!L23+'wk4'!L23+'wk5'!L23</f>
        <v>0</v>
      </c>
      <c r="F15" s="50">
        <f>'wk1'!J23+'wk2'!J23+'wk3'!J23+'wk4'!J23+'wk5'!J23</f>
        <v>0</v>
      </c>
      <c r="G15" s="51">
        <f>'wk1'!O23+'wk2'!O23+'wk3'!O23+'wk4'!O23+'wk5'!O23</f>
        <v>0</v>
      </c>
      <c r="H15" s="140"/>
      <c r="I15" s="137">
        <f t="shared" si="1"/>
        <v>0</v>
      </c>
      <c r="J15" s="133">
        <f t="shared" si="2"/>
        <v>0</v>
      </c>
      <c r="K15" s="47"/>
      <c r="L15" s="47"/>
    </row>
    <row r="16" spans="1:12" ht="15" customHeight="1" x14ac:dyDescent="0.2">
      <c r="A16" s="48" t="str">
        <f>'Members Data'!A16</f>
        <v>Hyperïon</v>
      </c>
      <c r="B16" s="43">
        <f t="shared" si="0"/>
        <v>0</v>
      </c>
      <c r="C16" s="49">
        <f>'wk1'!K24+'wk2'!K24+'wk3'!K24+'wk4'!K24+'wk5'!K24</f>
        <v>0</v>
      </c>
      <c r="D16" s="49">
        <f>'wk1'!I24+'wk2'!I24+'wk3'!I24+'wk4'!I24+'wk5'!I24</f>
        <v>0</v>
      </c>
      <c r="E16" s="49">
        <f>'wk1'!L24+'wk2'!L24+'wk3'!L24+'wk4'!L24+'wk5'!L24</f>
        <v>0</v>
      </c>
      <c r="F16" s="50">
        <f>'wk1'!J24+'wk2'!J24+'wk3'!J24+'wk4'!J24+'wk5'!J24</f>
        <v>0</v>
      </c>
      <c r="G16" s="51">
        <f>'wk1'!O24+'wk2'!O24+'wk3'!O24+'wk4'!O24+'wk5'!O24</f>
        <v>0</v>
      </c>
      <c r="H16" s="140"/>
      <c r="I16" s="137">
        <f t="shared" si="1"/>
        <v>0</v>
      </c>
      <c r="J16" s="133">
        <f t="shared" si="2"/>
        <v>0</v>
      </c>
      <c r="K16" s="47"/>
      <c r="L16" s="47"/>
    </row>
    <row r="17" spans="1:12" ht="15" customHeight="1" x14ac:dyDescent="0.2">
      <c r="A17" s="48" t="str">
        <f>'Members Data'!A17</f>
        <v>Izzabella</v>
      </c>
      <c r="B17" s="43">
        <f t="shared" si="0"/>
        <v>0</v>
      </c>
      <c r="C17" s="49">
        <f>'wk1'!K25+'wk2'!K25+'wk3'!K25+'wk4'!K25+'wk5'!K25</f>
        <v>0</v>
      </c>
      <c r="D17" s="49">
        <f>'wk1'!I25+'wk2'!I25+'wk3'!I25+'wk4'!I25+'wk5'!I25</f>
        <v>0</v>
      </c>
      <c r="E17" s="49">
        <f>'wk1'!L25+'wk2'!L25+'wk3'!L25+'wk4'!L25+'wk5'!L25</f>
        <v>0</v>
      </c>
      <c r="F17" s="50">
        <f>'wk1'!J25+'wk2'!J25+'wk3'!J25+'wk4'!J25+'wk5'!J25</f>
        <v>0</v>
      </c>
      <c r="G17" s="51">
        <f>'wk1'!O25+'wk2'!O25+'wk3'!O25+'wk4'!O25+'wk5'!O25</f>
        <v>0</v>
      </c>
      <c r="H17" s="140"/>
      <c r="I17" s="137">
        <f t="shared" si="1"/>
        <v>0</v>
      </c>
      <c r="J17" s="133">
        <f t="shared" si="2"/>
        <v>0</v>
      </c>
      <c r="K17" s="47"/>
      <c r="L17" s="47"/>
    </row>
    <row r="18" spans="1:12" ht="15" customHeight="1" x14ac:dyDescent="0.2">
      <c r="A18" s="48" t="str">
        <f>'Members Data'!A18</f>
        <v>Kinkiey</v>
      </c>
      <c r="B18" s="43">
        <f t="shared" si="0"/>
        <v>0</v>
      </c>
      <c r="C18" s="49">
        <f>'wk1'!K26+'wk2'!K26+'wk3'!K26+'wk4'!K26+'wk5'!K26</f>
        <v>0</v>
      </c>
      <c r="D18" s="49">
        <f>'wk1'!I26+'wk2'!I26+'wk3'!I26+'wk4'!I26+'wk5'!I26</f>
        <v>0</v>
      </c>
      <c r="E18" s="49">
        <f>'wk1'!L26+'wk2'!L26+'wk3'!L26+'wk4'!L26+'wk5'!L26</f>
        <v>0</v>
      </c>
      <c r="F18" s="50">
        <f>'wk1'!J26+'wk2'!J26+'wk3'!J26+'wk4'!J26+'wk5'!J26</f>
        <v>0</v>
      </c>
      <c r="G18" s="51">
        <f>'wk1'!O26+'wk2'!O26+'wk3'!O26+'wk4'!O26+'wk5'!O26</f>
        <v>0</v>
      </c>
      <c r="H18" s="140"/>
      <c r="I18" s="137">
        <f t="shared" si="1"/>
        <v>0</v>
      </c>
      <c r="J18" s="133">
        <f t="shared" si="2"/>
        <v>0</v>
      </c>
      <c r="K18" s="47"/>
      <c r="L18" s="47"/>
    </row>
    <row r="19" spans="1:12" ht="15" customHeight="1" x14ac:dyDescent="0.2">
      <c r="A19" s="48" t="str">
        <f>'Members Data'!A19</f>
        <v>Moldylock</v>
      </c>
      <c r="B19" s="43">
        <f t="shared" si="0"/>
        <v>0</v>
      </c>
      <c r="C19" s="49">
        <f>'wk1'!K27+'wk2'!K27+'wk3'!K27+'wk4'!K27+'wk5'!K27</f>
        <v>0</v>
      </c>
      <c r="D19" s="49">
        <f>'wk1'!I27+'wk2'!I27+'wk3'!I27+'wk4'!I27+'wk5'!I27</f>
        <v>0</v>
      </c>
      <c r="E19" s="49">
        <f>'wk1'!L27+'wk2'!L27+'wk3'!L27+'wk4'!L27+'wk5'!L27</f>
        <v>0</v>
      </c>
      <c r="F19" s="50">
        <f>'wk1'!J27+'wk2'!J27+'wk3'!J27+'wk4'!J27+'wk5'!J27</f>
        <v>0</v>
      </c>
      <c r="G19" s="51">
        <f>'wk1'!O27+'wk2'!O27+'wk3'!O27+'wk4'!O27+'wk5'!O27</f>
        <v>0</v>
      </c>
      <c r="H19" s="140"/>
      <c r="I19" s="137">
        <f t="shared" si="1"/>
        <v>0</v>
      </c>
      <c r="J19" s="133">
        <f t="shared" si="2"/>
        <v>0</v>
      </c>
      <c r="K19" s="47"/>
      <c r="L19" s="47"/>
    </row>
    <row r="20" spans="1:12" ht="15" customHeight="1" x14ac:dyDescent="0.2">
      <c r="A20" s="48" t="str">
        <f>'Members Data'!A20</f>
        <v>Muckyfloor</v>
      </c>
      <c r="B20" s="43">
        <f t="shared" si="0"/>
        <v>0</v>
      </c>
      <c r="C20" s="49">
        <f>'wk1'!K28+'wk2'!K28+'wk3'!K28+'wk4'!K28+'wk5'!K28</f>
        <v>0</v>
      </c>
      <c r="D20" s="49">
        <f>'wk1'!I28+'wk2'!I28+'wk3'!I28+'wk4'!I28+'wk5'!I28</f>
        <v>0</v>
      </c>
      <c r="E20" s="49">
        <f>'wk1'!L28+'wk2'!L28+'wk3'!L28+'wk4'!L28+'wk5'!L28</f>
        <v>0</v>
      </c>
      <c r="F20" s="50">
        <f>'wk1'!J28+'wk2'!J28+'wk3'!J28+'wk4'!J28+'wk5'!J28</f>
        <v>0</v>
      </c>
      <c r="G20" s="51">
        <f>'wk1'!O28+'wk2'!O28+'wk3'!O28+'wk4'!O28+'wk5'!O28</f>
        <v>0</v>
      </c>
      <c r="H20" s="140"/>
      <c r="I20" s="137">
        <f t="shared" si="1"/>
        <v>0</v>
      </c>
      <c r="J20" s="133">
        <f t="shared" si="2"/>
        <v>0</v>
      </c>
      <c r="K20" s="47"/>
      <c r="L20" s="47"/>
    </row>
    <row r="21" spans="1:12" ht="15" customHeight="1" x14ac:dyDescent="0.2">
      <c r="A21" s="48" t="str">
        <f>'Members Data'!A21</f>
        <v>Overqt</v>
      </c>
      <c r="B21" s="43">
        <f t="shared" si="0"/>
        <v>0</v>
      </c>
      <c r="C21" s="49">
        <f>'wk1'!K29+'wk2'!K29+'wk3'!K29+'wk4'!K29+'wk5'!K29</f>
        <v>0</v>
      </c>
      <c r="D21" s="49">
        <f>'wk1'!I29+'wk2'!I29+'wk3'!I29+'wk4'!I29+'wk5'!I29</f>
        <v>0</v>
      </c>
      <c r="E21" s="49">
        <f>'wk1'!L29+'wk2'!L29+'wk3'!L29+'wk4'!L29+'wk5'!L29</f>
        <v>0</v>
      </c>
      <c r="F21" s="50">
        <f>'wk1'!J29+'wk2'!J29+'wk3'!J29+'wk4'!J29+'wk5'!J29</f>
        <v>0</v>
      </c>
      <c r="G21" s="51">
        <f>'wk1'!O29+'wk2'!O29+'wk3'!O29+'wk4'!O29+'wk5'!O29</f>
        <v>0</v>
      </c>
      <c r="H21" s="140"/>
      <c r="I21" s="137">
        <f t="shared" si="1"/>
        <v>0</v>
      </c>
      <c r="J21" s="133">
        <f t="shared" si="2"/>
        <v>0</v>
      </c>
      <c r="K21" s="47"/>
      <c r="L21" s="47"/>
    </row>
    <row r="22" spans="1:12" ht="15" customHeight="1" x14ac:dyDescent="0.2">
      <c r="A22" s="48" t="str">
        <f>'Members Data'!A22</f>
        <v>Páula</v>
      </c>
      <c r="B22" s="43">
        <f t="shared" si="0"/>
        <v>0</v>
      </c>
      <c r="C22" s="49">
        <f>'wk1'!K30+'wk2'!K30+'wk3'!K30+'wk4'!K30+'wk5'!K30</f>
        <v>0</v>
      </c>
      <c r="D22" s="49">
        <f>'wk1'!I30+'wk2'!I30+'wk3'!I30+'wk4'!I30+'wk5'!I30</f>
        <v>0</v>
      </c>
      <c r="E22" s="49">
        <f>'wk1'!L30+'wk2'!L30+'wk3'!L30+'wk4'!L30+'wk5'!L30</f>
        <v>0</v>
      </c>
      <c r="F22" s="50">
        <f>'wk1'!J30+'wk2'!J30+'wk3'!J30+'wk4'!J30+'wk5'!J30</f>
        <v>0</v>
      </c>
      <c r="G22" s="51">
        <f>'wk1'!O30+'wk2'!O30+'wk3'!O30+'wk4'!O30+'wk5'!O30</f>
        <v>0</v>
      </c>
      <c r="H22" s="140"/>
      <c r="I22" s="137">
        <f t="shared" si="1"/>
        <v>0</v>
      </c>
      <c r="J22" s="133">
        <f t="shared" si="2"/>
        <v>0</v>
      </c>
      <c r="K22" s="47"/>
      <c r="L22" s="47"/>
    </row>
    <row r="23" spans="1:12" ht="15" customHeight="1" x14ac:dyDescent="0.2">
      <c r="A23" s="48" t="str">
        <f>'Members Data'!A23</f>
        <v>Píncushion</v>
      </c>
      <c r="B23" s="43">
        <f t="shared" si="0"/>
        <v>0</v>
      </c>
      <c r="C23" s="49">
        <f>'wk1'!K31+'wk2'!K31+'wk3'!K31+'wk4'!K31+'wk5'!K31</f>
        <v>0</v>
      </c>
      <c r="D23" s="49">
        <f>'wk1'!I31+'wk2'!I31+'wk3'!I31+'wk4'!I31+'wk5'!I31</f>
        <v>0</v>
      </c>
      <c r="E23" s="49">
        <f>'wk1'!L31+'wk2'!L31+'wk3'!L31+'wk4'!L31+'wk5'!L31</f>
        <v>0</v>
      </c>
      <c r="F23" s="50">
        <f>'wk1'!J31+'wk2'!J31+'wk3'!J31+'wk4'!J31+'wk5'!J31</f>
        <v>0</v>
      </c>
      <c r="G23" s="51">
        <f>'wk1'!O31+'wk2'!O31+'wk3'!O31+'wk4'!O31+'wk5'!O31</f>
        <v>0</v>
      </c>
      <c r="H23" s="140"/>
      <c r="I23" s="137">
        <f t="shared" si="1"/>
        <v>0</v>
      </c>
      <c r="J23" s="133">
        <f t="shared" si="2"/>
        <v>0</v>
      </c>
      <c r="K23" s="47"/>
      <c r="L23" s="47"/>
    </row>
    <row r="24" spans="1:12" ht="15" customHeight="1" x14ac:dyDescent="0.2">
      <c r="A24" s="48" t="str">
        <f>'Members Data'!A24</f>
        <v>Rougeblood</v>
      </c>
      <c r="B24" s="43">
        <f t="shared" si="0"/>
        <v>0</v>
      </c>
      <c r="C24" s="49">
        <f>'wk1'!K32+'wk2'!K32+'wk3'!K32+'wk4'!K32+'wk5'!K32</f>
        <v>0</v>
      </c>
      <c r="D24" s="49">
        <f>'wk1'!I32+'wk2'!I32+'wk3'!I32+'wk4'!I32+'wk5'!I32</f>
        <v>0</v>
      </c>
      <c r="E24" s="49">
        <f>'wk1'!L32+'wk2'!L32+'wk3'!L32+'wk4'!L32+'wk5'!L32</f>
        <v>0</v>
      </c>
      <c r="F24" s="50">
        <f>'wk1'!J32+'wk2'!J32+'wk3'!J32+'wk4'!J32+'wk5'!J32</f>
        <v>0</v>
      </c>
      <c r="G24" s="51">
        <f>'wk1'!O32+'wk2'!O32+'wk3'!O32+'wk4'!O32+'wk5'!O32</f>
        <v>0</v>
      </c>
      <c r="H24" s="140"/>
      <c r="I24" s="137">
        <f t="shared" si="1"/>
        <v>0</v>
      </c>
      <c r="J24" s="133">
        <f t="shared" si="2"/>
        <v>0</v>
      </c>
      <c r="K24" s="47"/>
      <c r="L24" s="47"/>
    </row>
    <row r="25" spans="1:12" ht="15" customHeight="1" x14ac:dyDescent="0.2">
      <c r="A25" s="48" t="str">
        <f>'Members Data'!A25</f>
        <v>Shinkai</v>
      </c>
      <c r="B25" s="43">
        <f t="shared" si="0"/>
        <v>0</v>
      </c>
      <c r="C25" s="49">
        <f>'wk1'!K33+'wk2'!K33+'wk3'!K33+'wk4'!K33+'wk5'!K33</f>
        <v>0</v>
      </c>
      <c r="D25" s="49">
        <f>'wk1'!I33+'wk2'!I33+'wk3'!I33+'wk4'!I33+'wk5'!I33</f>
        <v>0</v>
      </c>
      <c r="E25" s="49">
        <f>'wk1'!L33+'wk2'!L33+'wk3'!L33+'wk4'!L33+'wk5'!L33</f>
        <v>0</v>
      </c>
      <c r="F25" s="50">
        <f>'wk1'!J33+'wk2'!J33+'wk3'!J33+'wk4'!J33+'wk5'!J33</f>
        <v>0</v>
      </c>
      <c r="G25" s="51">
        <f>'wk1'!O33+'wk2'!O33+'wk3'!O33+'wk4'!O33+'wk5'!O33</f>
        <v>0</v>
      </c>
      <c r="H25" s="140"/>
      <c r="I25" s="137">
        <f t="shared" si="1"/>
        <v>0</v>
      </c>
      <c r="J25" s="133">
        <f t="shared" si="2"/>
        <v>0</v>
      </c>
      <c r="K25" s="47"/>
      <c r="L25" s="47"/>
    </row>
    <row r="26" spans="1:12" ht="15" customHeight="1" x14ac:dyDescent="0.2">
      <c r="A26" s="48" t="str">
        <f>'Members Data'!A26</f>
        <v>Snowies</v>
      </c>
      <c r="B26" s="43">
        <f t="shared" si="0"/>
        <v>0</v>
      </c>
      <c r="C26" s="49">
        <f>'wk1'!K34+'wk2'!K34+'wk3'!K34+'wk4'!K34+'wk5'!K34</f>
        <v>0</v>
      </c>
      <c r="D26" s="49">
        <f>'wk1'!I34+'wk2'!I34+'wk3'!I34+'wk4'!I34+'wk5'!I34</f>
        <v>0</v>
      </c>
      <c r="E26" s="49">
        <f>'wk1'!L34+'wk2'!L34+'wk3'!L34+'wk4'!L34+'wk5'!L34</f>
        <v>0</v>
      </c>
      <c r="F26" s="50">
        <f>'wk1'!J34+'wk2'!J34+'wk3'!J34+'wk4'!J34+'wk5'!J34</f>
        <v>0</v>
      </c>
      <c r="G26" s="51">
        <f>'wk1'!O34+'wk2'!O34+'wk3'!O34+'wk4'!O34+'wk5'!O34</f>
        <v>0</v>
      </c>
      <c r="H26" s="140"/>
      <c r="I26" s="137">
        <f t="shared" si="1"/>
        <v>0</v>
      </c>
      <c r="J26" s="133">
        <f t="shared" si="2"/>
        <v>0</v>
      </c>
      <c r="K26" s="47"/>
      <c r="L26" s="47"/>
    </row>
    <row r="27" spans="1:12" ht="15" customHeight="1" x14ac:dyDescent="0.2">
      <c r="A27" s="48" t="str">
        <f>'Members Data'!A27</f>
        <v>Thiana</v>
      </c>
      <c r="B27" s="43">
        <f t="shared" si="0"/>
        <v>0</v>
      </c>
      <c r="C27" s="49">
        <f>'wk1'!K35+'wk2'!K35+'wk3'!K35+'wk4'!K35+'wk5'!K35</f>
        <v>0</v>
      </c>
      <c r="D27" s="49">
        <f>'wk1'!I35+'wk2'!I35+'wk3'!I35+'wk4'!I35+'wk5'!I35</f>
        <v>0</v>
      </c>
      <c r="E27" s="49">
        <f>'wk1'!L35+'wk2'!L35+'wk3'!L35+'wk4'!L35+'wk5'!L35</f>
        <v>0</v>
      </c>
      <c r="F27" s="50">
        <f>'wk1'!J35+'wk2'!J35+'wk3'!J35+'wk4'!J35+'wk5'!J35</f>
        <v>0</v>
      </c>
      <c r="G27" s="51">
        <f>'wk1'!O35+'wk2'!O35+'wk3'!O35+'wk4'!O35+'wk5'!O35</f>
        <v>0</v>
      </c>
      <c r="H27" s="140"/>
      <c r="I27" s="137">
        <f t="shared" si="1"/>
        <v>0</v>
      </c>
      <c r="J27" s="133">
        <f t="shared" si="2"/>
        <v>0</v>
      </c>
      <c r="K27" s="47"/>
      <c r="L27" s="47"/>
    </row>
    <row r="28" spans="1:12" ht="15" customHeight="1" x14ac:dyDescent="0.2">
      <c r="A28" s="48" t="str">
        <f>'Members Data'!A28</f>
        <v>Wainesha</v>
      </c>
      <c r="B28" s="43">
        <f t="shared" si="0"/>
        <v>0</v>
      </c>
      <c r="C28" s="49">
        <f>'wk1'!K36+'wk2'!K36+'wk3'!K36+'wk4'!K36+'wk5'!K36</f>
        <v>0</v>
      </c>
      <c r="D28" s="49">
        <f>'wk1'!I36+'wk2'!I36+'wk3'!I36+'wk4'!I36+'wk5'!I36</f>
        <v>0</v>
      </c>
      <c r="E28" s="49">
        <f>'wk1'!L36+'wk2'!L36+'wk3'!L36+'wk4'!L36+'wk5'!L36</f>
        <v>0</v>
      </c>
      <c r="F28" s="50">
        <f>'wk1'!J36+'wk2'!J36+'wk3'!J36+'wk4'!J36+'wk5'!J36</f>
        <v>0</v>
      </c>
      <c r="G28" s="51">
        <f>'wk1'!O36+'wk2'!O36+'wk3'!O36+'wk4'!O36+'wk5'!O36</f>
        <v>0</v>
      </c>
      <c r="H28" s="140"/>
      <c r="I28" s="137">
        <f t="shared" si="1"/>
        <v>0</v>
      </c>
      <c r="J28" s="133">
        <f t="shared" si="2"/>
        <v>0</v>
      </c>
      <c r="K28" s="47"/>
      <c r="L28" s="47"/>
    </row>
    <row r="29" spans="1:12" ht="15" customHeight="1" x14ac:dyDescent="0.2">
      <c r="A29" s="48" t="str">
        <f>'Members Data'!A29</f>
        <v>Warjocky</v>
      </c>
      <c r="B29" s="43">
        <f t="shared" si="0"/>
        <v>0</v>
      </c>
      <c r="C29" s="49">
        <f>'wk1'!K37+'wk2'!K37+'wk3'!K37+'wk4'!K37+'wk5'!K37</f>
        <v>0</v>
      </c>
      <c r="D29" s="49">
        <f>'wk1'!I37+'wk2'!I37+'wk3'!I37+'wk4'!I37+'wk5'!I37</f>
        <v>0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0</v>
      </c>
      <c r="H29" s="140"/>
      <c r="I29" s="137">
        <f t="shared" si="1"/>
        <v>0</v>
      </c>
      <c r="J29" s="133">
        <f t="shared" si="2"/>
        <v>0</v>
      </c>
      <c r="K29" s="47"/>
      <c r="L29" s="47"/>
    </row>
    <row r="30" spans="1:12" ht="15" customHeight="1" x14ac:dyDescent="0.2">
      <c r="A30" s="48" t="str">
        <f>'Members Data'!A30</f>
        <v>Xytree</v>
      </c>
      <c r="B30" s="43">
        <f t="shared" si="0"/>
        <v>0</v>
      </c>
      <c r="C30" s="49">
        <f>'wk1'!K38+'wk2'!K38+'wk3'!K38+'wk4'!K38+'wk5'!K38</f>
        <v>0</v>
      </c>
      <c r="D30" s="49">
        <f>'wk1'!I38+'wk2'!I38+'wk3'!I38+'wk4'!I38+'wk5'!I38</f>
        <v>0</v>
      </c>
      <c r="E30" s="49">
        <f>'wk1'!L38+'wk2'!L38+'wk3'!L38+'wk4'!L38+'wk5'!L38</f>
        <v>0</v>
      </c>
      <c r="F30" s="50">
        <f>'wk1'!J38+'wk2'!J38+'wk3'!J38+'wk4'!J38+'wk5'!J38</f>
        <v>0</v>
      </c>
      <c r="G30" s="51">
        <f>'wk1'!O38+'wk2'!O38+'wk3'!O38+'wk4'!O38+'wk5'!O38</f>
        <v>0</v>
      </c>
      <c r="H30" s="140"/>
      <c r="I30" s="137">
        <f t="shared" si="1"/>
        <v>0</v>
      </c>
      <c r="J30" s="133">
        <f t="shared" si="2"/>
        <v>0</v>
      </c>
      <c r="K30" s="47"/>
      <c r="L30" s="47"/>
    </row>
    <row r="31" spans="1:12" ht="15" customHeight="1" x14ac:dyDescent="0.2">
      <c r="A31" s="48" t="str">
        <f>'Members Data'!A31</f>
        <v>Zibe</v>
      </c>
      <c r="B31" s="43">
        <f t="shared" si="0"/>
        <v>0</v>
      </c>
      <c r="C31" s="49">
        <f>'wk1'!K39+'wk2'!K39+'wk3'!K39+'wk4'!K39+'wk5'!K39</f>
        <v>0</v>
      </c>
      <c r="D31" s="49">
        <f>'wk1'!I39+'wk2'!I39+'wk3'!I39+'wk4'!I39+'wk5'!I39</f>
        <v>0</v>
      </c>
      <c r="E31" s="49">
        <f>'wk1'!L39+'wk2'!L39+'wk3'!L39+'wk4'!L39+'wk5'!L39</f>
        <v>0</v>
      </c>
      <c r="F31" s="50">
        <f>'wk1'!J39+'wk2'!J39+'wk3'!J39+'wk4'!J39+'wk5'!J39</f>
        <v>0</v>
      </c>
      <c r="G31" s="51">
        <f>'wk1'!O39+'wk2'!O39+'wk3'!O39+'wk4'!O39+'wk5'!O39</f>
        <v>0</v>
      </c>
      <c r="H31" s="140"/>
      <c r="I31" s="137">
        <f t="shared" si="1"/>
        <v>0</v>
      </c>
      <c r="J31" s="133">
        <f t="shared" si="2"/>
        <v>0</v>
      </c>
      <c r="K31" s="47"/>
      <c r="L31" s="47"/>
    </row>
    <row r="32" spans="1:12" ht="15" customHeight="1" x14ac:dyDescent="0.2">
      <c r="A32" s="48">
        <f>'Members Data'!A32</f>
        <v>0</v>
      </c>
      <c r="B32" s="43">
        <f t="shared" si="0"/>
        <v>0</v>
      </c>
      <c r="C32" s="49">
        <f>'wk1'!K40+'wk2'!K40+'wk3'!K40+'wk4'!K40+'wk5'!K40</f>
        <v>0</v>
      </c>
      <c r="D32" s="49">
        <f>'wk1'!I40+'wk2'!I40+'wk3'!I40+'wk4'!I40+'wk5'!I40</f>
        <v>0</v>
      </c>
      <c r="E32" s="49">
        <f>'wk1'!L40+'wk2'!L40+'wk3'!L40+'wk4'!L40+'wk5'!L40</f>
        <v>0</v>
      </c>
      <c r="F32" s="50">
        <f>'wk1'!J40+'wk2'!J40+'wk3'!J40+'wk4'!J40+'wk5'!J40</f>
        <v>0</v>
      </c>
      <c r="G32" s="51">
        <f>'wk1'!O40+'wk2'!O40+'wk3'!O40+'wk4'!O40+'wk5'!O40</f>
        <v>0</v>
      </c>
      <c r="H32" s="140"/>
      <c r="I32" s="137">
        <f t="shared" si="1"/>
        <v>0</v>
      </c>
      <c r="J32" s="133">
        <f t="shared" si="2"/>
        <v>0</v>
      </c>
      <c r="K32" s="47"/>
      <c r="L32" s="47"/>
    </row>
    <row r="33" spans="1:12" ht="15" customHeight="1" x14ac:dyDescent="0.2">
      <c r="A33" s="48">
        <f>'Members Data'!A33</f>
        <v>0</v>
      </c>
      <c r="B33" s="43">
        <f t="shared" si="0"/>
        <v>0</v>
      </c>
      <c r="C33" s="49">
        <f>'wk1'!K41+'wk2'!K41+'wk3'!K41+'wk4'!K41+'wk5'!K41</f>
        <v>0</v>
      </c>
      <c r="D33" s="49">
        <f>'wk1'!I41+'wk2'!I41+'wk3'!I41+'wk4'!I41+'wk5'!I41</f>
        <v>0</v>
      </c>
      <c r="E33" s="49">
        <f>'wk1'!L41+'wk2'!L41+'wk3'!L41+'wk4'!L41+'wk5'!L41</f>
        <v>0</v>
      </c>
      <c r="F33" s="50">
        <f>'wk1'!J41+'wk2'!J41+'wk3'!J41+'wk4'!J41+'wk5'!J41</f>
        <v>0</v>
      </c>
      <c r="G33" s="51">
        <f>'wk1'!O41+'wk2'!O41+'wk3'!O41+'wk4'!O41+'wk5'!O41</f>
        <v>0</v>
      </c>
      <c r="H33" s="140"/>
      <c r="I33" s="137">
        <f t="shared" si="1"/>
        <v>0</v>
      </c>
      <c r="J33" s="133">
        <f t="shared" si="2"/>
        <v>0</v>
      </c>
      <c r="K33" s="47"/>
      <c r="L33" s="47"/>
    </row>
    <row r="34" spans="1:12" ht="15" customHeight="1" x14ac:dyDescent="0.2">
      <c r="A34" s="48">
        <f>'Members Data'!A34</f>
        <v>0</v>
      </c>
      <c r="B34" s="43">
        <f t="shared" ref="B34:B65" si="3">SUM(C34:F34)</f>
        <v>0</v>
      </c>
      <c r="C34" s="49">
        <f>'wk1'!K42+'wk2'!K42+'wk3'!K42+'wk4'!K42+'wk5'!K42</f>
        <v>0</v>
      </c>
      <c r="D34" s="49">
        <f>'wk1'!I42+'wk2'!I42+'wk3'!I42+'wk4'!I42+'wk5'!I42</f>
        <v>0</v>
      </c>
      <c r="E34" s="49">
        <f>'wk1'!L42+'wk2'!L42+'wk3'!L42+'wk4'!L42+'wk5'!L42</f>
        <v>0</v>
      </c>
      <c r="F34" s="50">
        <f>'wk1'!J42+'wk2'!J42+'wk3'!J42+'wk4'!J42+'wk5'!J42</f>
        <v>0</v>
      </c>
      <c r="G34" s="51">
        <f>'wk1'!O42+'wk2'!O42+'wk3'!O42+'wk4'!O42+'wk5'!O42</f>
        <v>0</v>
      </c>
      <c r="H34" s="140"/>
      <c r="I34" s="137">
        <f t="shared" si="1"/>
        <v>0</v>
      </c>
      <c r="J34" s="133">
        <f t="shared" si="2"/>
        <v>0</v>
      </c>
      <c r="K34" s="47"/>
      <c r="L34" s="47"/>
    </row>
    <row r="35" spans="1:12" ht="15" customHeight="1" x14ac:dyDescent="0.2">
      <c r="A35" s="48">
        <f>'Members Data'!A35</f>
        <v>0</v>
      </c>
      <c r="B35" s="43">
        <f t="shared" si="3"/>
        <v>0</v>
      </c>
      <c r="C35" s="49">
        <f>'wk1'!K43+'wk2'!K43+'wk3'!K43+'wk4'!K43+'wk5'!K43</f>
        <v>0</v>
      </c>
      <c r="D35" s="49">
        <f>'wk1'!I43+'wk2'!I43+'wk3'!I43+'wk4'!I43+'wk5'!I43</f>
        <v>0</v>
      </c>
      <c r="E35" s="49">
        <f>'wk1'!L43+'wk2'!L43+'wk3'!L43+'wk4'!L43+'wk5'!L43</f>
        <v>0</v>
      </c>
      <c r="F35" s="50">
        <f>'wk1'!J43+'wk2'!J43+'wk3'!J43+'wk4'!J43+'wk5'!J43</f>
        <v>0</v>
      </c>
      <c r="G35" s="51">
        <f>'wk1'!O43+'wk2'!O43+'wk3'!O43+'wk4'!O43+'wk5'!O43</f>
        <v>0</v>
      </c>
      <c r="H35" s="140"/>
      <c r="I35" s="137">
        <f t="shared" si="1"/>
        <v>0</v>
      </c>
      <c r="J35" s="133">
        <f t="shared" si="2"/>
        <v>0</v>
      </c>
      <c r="K35" s="47"/>
      <c r="L35" s="47"/>
    </row>
    <row r="36" spans="1:12" ht="15" customHeight="1" x14ac:dyDescent="0.2">
      <c r="A36" s="48">
        <f>'Members Data'!A36</f>
        <v>0</v>
      </c>
      <c r="B36" s="43">
        <f t="shared" si="3"/>
        <v>0</v>
      </c>
      <c r="C36" s="49">
        <f>'wk1'!K44+'wk2'!K44+'wk3'!K44+'wk4'!K44+'wk5'!K44</f>
        <v>0</v>
      </c>
      <c r="D36" s="49">
        <f>'wk1'!I44+'wk2'!I44+'wk3'!I44+'wk4'!I44+'wk5'!I44</f>
        <v>0</v>
      </c>
      <c r="E36" s="49">
        <f>'wk1'!L44+'wk2'!L44+'wk3'!L44+'wk4'!L44+'wk5'!L44</f>
        <v>0</v>
      </c>
      <c r="F36" s="50">
        <f>'wk1'!J44+'wk2'!J44+'wk3'!J44+'wk4'!J44+'wk5'!J44</f>
        <v>0</v>
      </c>
      <c r="G36" s="51">
        <f>'wk1'!O44+'wk2'!O44+'wk3'!O44+'wk4'!O44+'wk5'!O44</f>
        <v>0</v>
      </c>
      <c r="H36" s="140"/>
      <c r="I36" s="137">
        <f t="shared" si="1"/>
        <v>0</v>
      </c>
      <c r="J36" s="133">
        <f t="shared" si="2"/>
        <v>0</v>
      </c>
      <c r="K36" s="47"/>
      <c r="L36" s="47"/>
    </row>
    <row r="37" spans="1:12" ht="15" customHeight="1" x14ac:dyDescent="0.2">
      <c r="A37" s="48">
        <f>'Members Data'!A37</f>
        <v>0</v>
      </c>
      <c r="B37" s="43">
        <f t="shared" si="3"/>
        <v>0</v>
      </c>
      <c r="C37" s="49">
        <f>'wk1'!K45+'wk2'!K45+'wk3'!K45+'wk4'!K45+'wk5'!K45</f>
        <v>0</v>
      </c>
      <c r="D37" s="49">
        <f>'wk1'!I45+'wk2'!I45+'wk3'!I45+'wk4'!I45+'wk5'!I45</f>
        <v>0</v>
      </c>
      <c r="E37" s="49">
        <f>'wk1'!L45+'wk2'!L45+'wk3'!L45+'wk4'!L45+'wk5'!L45</f>
        <v>0</v>
      </c>
      <c r="F37" s="50">
        <f>'wk1'!J45+'wk2'!J45+'wk3'!J45+'wk4'!J45+'wk5'!J45</f>
        <v>0</v>
      </c>
      <c r="G37" s="51">
        <f>'wk1'!O45+'wk2'!O45+'wk3'!O45+'wk4'!O45+'wk5'!O45</f>
        <v>0</v>
      </c>
      <c r="H37" s="140"/>
      <c r="I37" s="137">
        <f t="shared" si="1"/>
        <v>0</v>
      </c>
      <c r="J37" s="133">
        <f t="shared" si="2"/>
        <v>0</v>
      </c>
      <c r="K37" s="47"/>
      <c r="L37" s="47"/>
    </row>
    <row r="38" spans="1:12" ht="15" customHeight="1" x14ac:dyDescent="0.2">
      <c r="A38" s="48">
        <f>'Members Data'!A38</f>
        <v>0</v>
      </c>
      <c r="B38" s="43">
        <f t="shared" si="3"/>
        <v>0</v>
      </c>
      <c r="C38" s="49">
        <f>'wk1'!K46+'wk2'!K46+'wk3'!K46+'wk4'!K46+'wk5'!K46</f>
        <v>0</v>
      </c>
      <c r="D38" s="49">
        <f>'wk1'!I46+'wk2'!I46+'wk3'!I46+'wk4'!I46+'wk5'!I46</f>
        <v>0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0</v>
      </c>
      <c r="J38" s="133">
        <f t="shared" si="2"/>
        <v>0</v>
      </c>
      <c r="K38" s="47"/>
      <c r="L38" s="47"/>
    </row>
    <row r="39" spans="1:12" ht="15" customHeight="1" x14ac:dyDescent="0.2">
      <c r="A39" s="48">
        <f>'Members Data'!A39</f>
        <v>0</v>
      </c>
      <c r="B39" s="43">
        <f t="shared" si="3"/>
        <v>0</v>
      </c>
      <c r="C39" s="49">
        <f>'wk1'!K47+'wk2'!K47+'wk3'!K47+'wk4'!K47+'wk5'!K47</f>
        <v>0</v>
      </c>
      <c r="D39" s="49">
        <f>'wk1'!I47+'wk2'!I47+'wk3'!I47+'wk4'!I47+'wk5'!I47</f>
        <v>0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0</v>
      </c>
      <c r="H39" s="140"/>
      <c r="I39" s="137">
        <f t="shared" si="1"/>
        <v>0</v>
      </c>
      <c r="J39" s="133">
        <f t="shared" si="2"/>
        <v>0</v>
      </c>
      <c r="K39" s="47"/>
      <c r="L39" s="47"/>
    </row>
    <row r="40" spans="1:12" ht="15" customHeight="1" x14ac:dyDescent="0.2">
      <c r="A40" s="48">
        <f>'Members Data'!A40</f>
        <v>0</v>
      </c>
      <c r="B40" s="43">
        <f t="shared" si="3"/>
        <v>0</v>
      </c>
      <c r="C40" s="49">
        <f>'wk1'!K48+'wk2'!K48+'wk3'!K48+'wk4'!K48+'wk5'!K48</f>
        <v>0</v>
      </c>
      <c r="D40" s="49">
        <f>'wk1'!I48+'wk2'!I48+'wk3'!I48+'wk4'!I48+'wk5'!I48</f>
        <v>0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0</v>
      </c>
      <c r="J40" s="133">
        <f t="shared" si="2"/>
        <v>0</v>
      </c>
      <c r="K40" s="47"/>
      <c r="L40" s="47"/>
    </row>
    <row r="41" spans="1:12" ht="15" customHeight="1" x14ac:dyDescent="0.2">
      <c r="A41" s="48">
        <f>'Members Data'!A41</f>
        <v>0</v>
      </c>
      <c r="B41" s="43">
        <f t="shared" si="3"/>
        <v>0</v>
      </c>
      <c r="C41" s="49">
        <f>'wk1'!K49+'wk2'!K49+'wk3'!K49+'wk4'!K49+'wk5'!K49</f>
        <v>0</v>
      </c>
      <c r="D41" s="49">
        <f>'wk1'!I49+'wk2'!I49+'wk3'!I49+'wk4'!I49+'wk5'!I49</f>
        <v>0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0</v>
      </c>
      <c r="H41" s="140"/>
      <c r="I41" s="137">
        <f t="shared" si="1"/>
        <v>0</v>
      </c>
      <c r="J41" s="133">
        <f t="shared" si="2"/>
        <v>0</v>
      </c>
      <c r="K41" s="47"/>
      <c r="L41" s="47"/>
    </row>
    <row r="42" spans="1:12" ht="15" customHeight="1" x14ac:dyDescent="0.2">
      <c r="A42" s="48">
        <f>'Members Data'!A42</f>
        <v>0</v>
      </c>
      <c r="B42" s="43">
        <f t="shared" si="3"/>
        <v>0</v>
      </c>
      <c r="C42" s="49">
        <f>'wk1'!K50+'wk2'!K50+'wk3'!K50+'wk4'!K50+'wk5'!K50</f>
        <v>0</v>
      </c>
      <c r="D42" s="49">
        <f>'wk1'!I50+'wk2'!I50+'wk3'!I50+'wk4'!I50+'wk5'!I50</f>
        <v>0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0</v>
      </c>
      <c r="J42" s="133">
        <f t="shared" si="2"/>
        <v>0</v>
      </c>
      <c r="K42" s="47"/>
      <c r="L42" s="47"/>
    </row>
    <row r="43" spans="1:12" ht="15" customHeight="1" x14ac:dyDescent="0.2">
      <c r="A43" s="48">
        <f>'Members Data'!A43</f>
        <v>0</v>
      </c>
      <c r="B43" s="43">
        <f t="shared" si="3"/>
        <v>0</v>
      </c>
      <c r="C43" s="49">
        <f>'wk1'!K51+'wk2'!K51+'wk3'!K51+'wk4'!K51+'wk5'!K51</f>
        <v>0</v>
      </c>
      <c r="D43" s="49">
        <f>'wk1'!I51+'wk2'!I51+'wk3'!I51+'wk4'!I51+'wk5'!I51</f>
        <v>0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0</v>
      </c>
      <c r="J43" s="133">
        <f t="shared" si="2"/>
        <v>0</v>
      </c>
      <c r="K43" s="47"/>
      <c r="L43" s="47"/>
    </row>
    <row r="44" spans="1:12" ht="15" customHeight="1" x14ac:dyDescent="0.2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 x14ac:dyDescent="0.2">
      <c r="A45" s="48">
        <f>'Members Data'!A45</f>
        <v>0</v>
      </c>
      <c r="B45" s="43">
        <f t="shared" si="3"/>
        <v>0</v>
      </c>
      <c r="C45" s="49">
        <f>'wk1'!K53+'wk2'!K53+'wk3'!K53+'wk4'!K53+'wk5'!K53</f>
        <v>0</v>
      </c>
      <c r="D45" s="49">
        <f>'wk1'!I53+'wk2'!I53+'wk3'!I53+'wk4'!I53+'wk5'!I53</f>
        <v>0</v>
      </c>
      <c r="E45" s="49">
        <f>'wk1'!L53+'wk2'!L53+'wk3'!L53+'wk4'!L53+'wk5'!L53</f>
        <v>0</v>
      </c>
      <c r="F45" s="50">
        <f>'wk1'!J53+'wk2'!J53+'wk3'!J53+'wk4'!J53+'wk5'!J53</f>
        <v>0</v>
      </c>
      <c r="G45" s="51">
        <f>'wk1'!O53+'wk2'!O53+'wk3'!O53+'wk4'!O53+'wk5'!O53</f>
        <v>0</v>
      </c>
      <c r="H45" s="140"/>
      <c r="I45" s="137">
        <f t="shared" si="1"/>
        <v>0</v>
      </c>
      <c r="J45" s="133">
        <f t="shared" si="2"/>
        <v>0</v>
      </c>
      <c r="K45" s="47"/>
      <c r="L45" s="47"/>
    </row>
    <row r="46" spans="1:12" ht="15" customHeight="1" x14ac:dyDescent="0.2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 x14ac:dyDescent="0.2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 x14ac:dyDescent="0.2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 x14ac:dyDescent="0.2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 x14ac:dyDescent="0.2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 x14ac:dyDescent="0.2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 x14ac:dyDescent="0.2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 x14ac:dyDescent="0.2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 x14ac:dyDescent="0.2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 x14ac:dyDescent="0.2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 x14ac:dyDescent="0.2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 x14ac:dyDescent="0.2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 x14ac:dyDescent="0.2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 x14ac:dyDescent="0.2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 x14ac:dyDescent="0.2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 x14ac:dyDescent="0.25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2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 x14ac:dyDescent="0.2">
      <c r="A62" s="48">
        <f>'Members Data'!A62</f>
        <v>0</v>
      </c>
      <c r="B62" s="49">
        <f t="shared" si="3"/>
        <v>0</v>
      </c>
      <c r="C62" s="227">
        <f>'wk1'!K70+'wk2'!K70+'wk3'!K70+'wk4'!K70+'wk5'!K70</f>
        <v>0</v>
      </c>
      <c r="D62" s="227">
        <f>'wk1'!I70+'wk2'!I70+'wk3'!I70+'wk4'!I70+'wk5'!I70</f>
        <v>0</v>
      </c>
      <c r="E62" s="227">
        <f>'wk1'!L70+'wk2'!L70+'wk3'!L70+'wk4'!L70+'wk5'!L70</f>
        <v>0</v>
      </c>
      <c r="F62" s="229">
        <f>'wk1'!J70+'wk2'!J70+'wk3'!J70+'wk4'!J70+'wk5'!J70</f>
        <v>0</v>
      </c>
      <c r="G62" s="230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 x14ac:dyDescent="0.2">
      <c r="A63" s="48">
        <f>'Members Data'!A63</f>
        <v>0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 x14ac:dyDescent="0.2">
      <c r="A64" s="48">
        <f>'Members Data'!A64</f>
        <v>0</v>
      </c>
      <c r="B64" s="43">
        <f t="shared" si="3"/>
        <v>0</v>
      </c>
      <c r="C64" s="49">
        <f>'wk1'!K72+'wk2'!K72+'wk3'!K72+'wk4'!K72+'wk5'!K72</f>
        <v>0</v>
      </c>
      <c r="D64" s="49">
        <f>'wk1'!I72+'wk2'!I72+'wk3'!I72+'wk4'!I72+'wk5'!I72</f>
        <v>0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0</v>
      </c>
      <c r="J64" s="133">
        <f t="shared" si="2"/>
        <v>0</v>
      </c>
      <c r="K64" s="47"/>
      <c r="L64" s="47"/>
    </row>
    <row r="65" spans="1:12" ht="15" customHeight="1" x14ac:dyDescent="0.2">
      <c r="A65" s="48">
        <f>'Members Data'!A65</f>
        <v>0</v>
      </c>
      <c r="B65" s="43">
        <f t="shared" si="3"/>
        <v>0</v>
      </c>
      <c r="C65" s="49">
        <f>'wk1'!K73+'wk2'!K73+'wk3'!K73+'wk4'!K73+'wk5'!K73</f>
        <v>0</v>
      </c>
      <c r="D65" s="49">
        <f>'wk1'!I73+'wk2'!I73+'wk3'!I73+'wk4'!I73+'wk5'!I73</f>
        <v>0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0</v>
      </c>
      <c r="J65" s="133">
        <f t="shared" si="2"/>
        <v>0</v>
      </c>
      <c r="K65" s="47"/>
      <c r="L65" s="47"/>
    </row>
    <row r="66" spans="1:12" ht="15" customHeight="1" x14ac:dyDescent="0.2">
      <c r="A66" s="48">
        <f>'Members Data'!A66</f>
        <v>0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 x14ac:dyDescent="0.2">
      <c r="A67" s="48">
        <f>'Members Data'!A67</f>
        <v>0</v>
      </c>
      <c r="B67" s="43">
        <f>SUM(C67:F67)</f>
        <v>0</v>
      </c>
      <c r="C67" s="49">
        <f>'wk1'!K75+'wk2'!K75+'wk3'!K75+'wk4'!K75+'wk5'!K75</f>
        <v>0</v>
      </c>
      <c r="D67" s="49">
        <f>'wk1'!I75+'wk2'!I75+'wk3'!I75+'wk4'!I75+'wk5'!I75</f>
        <v>0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0</v>
      </c>
      <c r="J67" s="133">
        <f>SUM(E67:F67)</f>
        <v>0</v>
      </c>
      <c r="K67" s="47"/>
      <c r="L67" s="47"/>
    </row>
    <row r="68" spans="1:12" ht="15" customHeight="1" x14ac:dyDescent="0.2">
      <c r="A68" s="48">
        <f>'Members Data'!A68</f>
        <v>0</v>
      </c>
      <c r="B68" s="43">
        <f>SUM(C68:F68)</f>
        <v>0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0</v>
      </c>
      <c r="K68" s="47"/>
      <c r="L68" s="47"/>
    </row>
    <row r="69" spans="1:12" ht="15" customHeight="1" x14ac:dyDescent="0.2">
      <c r="A69" s="48">
        <f>'Members Data'!A69</f>
        <v>0</v>
      </c>
      <c r="B69" s="43">
        <f>SUM(C69:F69)</f>
        <v>0</v>
      </c>
      <c r="C69" s="49">
        <f>'wk1'!K77+'wk2'!K77+'wk3'!K77+'wk4'!K77+'wk5'!K77</f>
        <v>0</v>
      </c>
      <c r="D69" s="49">
        <f>'wk1'!I77+'wk2'!I77+'wk3'!I77+'wk4'!I77+'wk5'!I77</f>
        <v>0</v>
      </c>
      <c r="E69" s="49">
        <f>'wk1'!L77+'wk2'!L77+'wk3'!L77+'wk4'!L77+'wk5'!L77</f>
        <v>0</v>
      </c>
      <c r="F69" s="50">
        <f>'wk1'!J77+'wk2'!J77+'wk3'!J77+'wk4'!J77+'wk5'!J77</f>
        <v>0</v>
      </c>
      <c r="G69" s="51">
        <f>'wk1'!O77+'wk2'!O77+'wk3'!O77+'wk4'!O77+'wk5'!O77</f>
        <v>0</v>
      </c>
      <c r="H69" s="140"/>
      <c r="I69" s="137">
        <f>SUM(C69:D69)</f>
        <v>0</v>
      </c>
      <c r="J69" s="133">
        <f>SUM(E69:F69)</f>
        <v>0</v>
      </c>
      <c r="K69" s="47"/>
      <c r="L69" s="47"/>
    </row>
    <row r="70" spans="1:12" ht="15" customHeight="1" x14ac:dyDescent="0.2">
      <c r="A70" s="48">
        <f>'Members Data'!A70</f>
        <v>0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 x14ac:dyDescent="0.2">
      <c r="A71" s="48">
        <f>'Members Data'!A71</f>
        <v>0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 x14ac:dyDescent="0.2">
      <c r="A72" s="48">
        <f>'Members Data'!A72</f>
        <v>0</v>
      </c>
      <c r="B72" s="43">
        <f t="shared" si="4"/>
        <v>0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0</v>
      </c>
      <c r="G72" s="51">
        <f>'wk1'!O80+'wk2'!O80+'wk3'!O80+'wk4'!O80+'wk5'!O80</f>
        <v>0</v>
      </c>
      <c r="H72" s="140"/>
      <c r="I72" s="137">
        <f t="shared" si="5"/>
        <v>0</v>
      </c>
      <c r="J72" s="133">
        <f t="shared" si="6"/>
        <v>0</v>
      </c>
      <c r="K72" s="47"/>
      <c r="L72" s="47"/>
    </row>
    <row r="73" spans="1:12" ht="15" customHeight="1" x14ac:dyDescent="0.2">
      <c r="A73" s="48">
        <f>'Members Data'!A73</f>
        <v>0</v>
      </c>
      <c r="B73" s="43">
        <f t="shared" si="4"/>
        <v>0</v>
      </c>
      <c r="C73" s="49">
        <f>'wk1'!K81+'wk2'!K81+'wk3'!K81+'wk4'!K81+'wk5'!K81</f>
        <v>0</v>
      </c>
      <c r="D73" s="49">
        <f>'wk1'!I81+'wk2'!I81+'wk3'!I81+'wk4'!I81+'wk5'!I81</f>
        <v>0</v>
      </c>
      <c r="E73" s="49">
        <f>'wk1'!L81+'wk2'!L81+'wk3'!L81+'wk4'!L81+'wk5'!L81</f>
        <v>0</v>
      </c>
      <c r="F73" s="50">
        <f>'wk1'!J81+'wk2'!J81+'wk3'!J81+'wk4'!J81+'wk5'!J81</f>
        <v>0</v>
      </c>
      <c r="G73" s="51">
        <f>'wk1'!O81+'wk2'!O81+'wk3'!O81+'wk4'!O81+'wk5'!O81</f>
        <v>0</v>
      </c>
      <c r="H73" s="140"/>
      <c r="I73" s="137">
        <f t="shared" si="5"/>
        <v>0</v>
      </c>
      <c r="J73" s="133">
        <f t="shared" si="6"/>
        <v>0</v>
      </c>
      <c r="K73" s="47"/>
      <c r="L73" s="47"/>
    </row>
    <row r="74" spans="1:12" ht="15" customHeight="1" x14ac:dyDescent="0.2">
      <c r="A74" s="48">
        <f>'Members Data'!A74</f>
        <v>0</v>
      </c>
      <c r="B74" s="43">
        <f t="shared" si="4"/>
        <v>0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0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0</v>
      </c>
      <c r="K74" s="47"/>
      <c r="L74" s="47"/>
    </row>
    <row r="75" spans="1:12" ht="15" customHeight="1" x14ac:dyDescent="0.2">
      <c r="A75" s="48">
        <f>'Members Data'!A75</f>
        <v>0</v>
      </c>
      <c r="B75" s="43">
        <f t="shared" si="4"/>
        <v>0</v>
      </c>
      <c r="C75" s="49">
        <f>'wk1'!K83+'wk2'!K83+'wk3'!K83+'wk4'!K83+'wk5'!K83</f>
        <v>0</v>
      </c>
      <c r="D75" s="49">
        <f>'wk1'!I83+'wk2'!I83+'wk3'!I83+'wk4'!I83+'wk5'!I83</f>
        <v>0</v>
      </c>
      <c r="E75" s="49">
        <f>'wk1'!L83+'wk2'!L83+'wk3'!L83+'wk4'!L83+'wk5'!L83</f>
        <v>0</v>
      </c>
      <c r="F75" s="50">
        <f>'wk1'!J83+'wk2'!J83+'wk3'!J83+'wk4'!J83+'wk5'!J83</f>
        <v>0</v>
      </c>
      <c r="G75" s="51">
        <f>'wk1'!O83+'wk2'!O83+'wk3'!O83+'wk4'!O83+'wk5'!O83</f>
        <v>0</v>
      </c>
      <c r="H75" s="140"/>
      <c r="I75" s="137">
        <f t="shared" si="5"/>
        <v>0</v>
      </c>
      <c r="J75" s="133">
        <f t="shared" si="6"/>
        <v>0</v>
      </c>
      <c r="K75" s="47"/>
      <c r="L75" s="47"/>
    </row>
    <row r="76" spans="1:12" ht="15" customHeight="1" x14ac:dyDescent="0.2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 x14ac:dyDescent="0.2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 x14ac:dyDescent="0.2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 x14ac:dyDescent="0.2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 x14ac:dyDescent="0.2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 x14ac:dyDescent="0.2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 x14ac:dyDescent="0.2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 x14ac:dyDescent="0.2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 x14ac:dyDescent="0.2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 x14ac:dyDescent="0.2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 x14ac:dyDescent="0.2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 x14ac:dyDescent="0.2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 x14ac:dyDescent="0.2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 x14ac:dyDescent="0.2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 x14ac:dyDescent="0.2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 x14ac:dyDescent="0.2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 x14ac:dyDescent="0.2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 x14ac:dyDescent="0.2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 x14ac:dyDescent="0.2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 x14ac:dyDescent="0.2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 x14ac:dyDescent="0.2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 x14ac:dyDescent="0.2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 x14ac:dyDescent="0.2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 x14ac:dyDescent="0.2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 x14ac:dyDescent="0.25">
      <c r="A100" s="22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 x14ac:dyDescent="0.2">
      <c r="H101" s="47"/>
      <c r="I101" s="47"/>
      <c r="J101" s="47"/>
      <c r="K101" s="47"/>
      <c r="L101" s="47"/>
    </row>
    <row r="102" spans="1:12" ht="15" customHeight="1" x14ac:dyDescent="0.2">
      <c r="H102" s="47"/>
      <c r="I102" s="47"/>
      <c r="J102" s="47"/>
      <c r="K102" s="47"/>
      <c r="L102" s="47"/>
    </row>
    <row r="103" spans="1:12" ht="15" customHeight="1" x14ac:dyDescent="0.2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0" priority="4" stopIfTrue="1">
      <formula>IF(G2&gt;0,TRUE)</formula>
    </cfRule>
    <cfRule type="expression" dxfId="39" priority="5" stopIfTrue="1">
      <formula>IF(B2&gt;7,TRUE)</formula>
    </cfRule>
    <cfRule type="expression" dxfId="38" priority="6" stopIfTrue="1">
      <formula>IF(B2&lt;8,TRUE)</formula>
    </cfRule>
  </conditionalFormatting>
  <conditionalFormatting sqref="A71:A100">
    <cfRule type="expression" dxfId="37" priority="1" stopIfTrue="1">
      <formula>IF(G71&gt;0,TRUE)</formula>
    </cfRule>
    <cfRule type="expression" dxfId="36" priority="2" stopIfTrue="1">
      <formula>IF(B71&gt;7,TRUE)</formula>
    </cfRule>
    <cfRule type="expression" dxfId="35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105"/>
  <sheetViews>
    <sheetView topLeftCell="C1" workbookViewId="0">
      <selection activeCell="AB103" sqref="AB103"/>
    </sheetView>
  </sheetViews>
  <sheetFormatPr defaultRowHeight="12.75" x14ac:dyDescent="0.2"/>
  <cols>
    <col min="1" max="1" width="20.7109375" hidden="1" customWidth="1"/>
    <col min="2" max="2" width="12.85546875" hidden="1" customWidth="1"/>
    <col min="3" max="3" width="12.5703125" bestFit="1" customWidth="1"/>
    <col min="4" max="4" width="12.5703125" style="119" hidden="1" customWidth="1"/>
    <col min="5" max="5" width="12.5703125" customWidth="1"/>
    <col min="6" max="6" width="12.5703125" style="343" hidden="1" customWidth="1"/>
    <col min="7" max="7" width="12.5703125" customWidth="1"/>
    <col min="8" max="8" width="12.5703125" style="343" hidden="1" customWidth="1"/>
    <col min="9" max="9" width="12.7109375" customWidth="1"/>
    <col min="10" max="10" width="12.7109375" style="343" hidden="1" customWidth="1"/>
    <col min="11" max="11" width="12.7109375" customWidth="1"/>
    <col min="12" max="12" width="12.7109375" style="343" hidden="1" customWidth="1"/>
    <col min="13" max="13" width="12.7109375" customWidth="1"/>
    <col min="14" max="14" width="12.7109375" style="343" hidden="1" customWidth="1"/>
    <col min="15" max="15" width="12.7109375" customWidth="1"/>
    <col min="16" max="16" width="25.5703125" style="343" hidden="1" customWidth="1"/>
    <col min="17" max="17" width="6.7109375" style="344" hidden="1" customWidth="1"/>
    <col min="18" max="18" width="13.85546875" bestFit="1" customWidth="1"/>
    <col min="19" max="19" width="9.140625" hidden="1" customWidth="1"/>
    <col min="20" max="20" width="10.85546875" customWidth="1"/>
    <col min="21" max="26" width="9.140625" hidden="1" customWidth="1"/>
    <col min="27" max="27" width="12.85546875" hidden="1" customWidth="1"/>
  </cols>
  <sheetData>
    <row r="1" spans="1:27" ht="13.5" thickBot="1" x14ac:dyDescent="0.25">
      <c r="F1" s="344"/>
      <c r="G1" s="119"/>
      <c r="H1" s="344"/>
      <c r="I1" s="119"/>
      <c r="J1" s="344"/>
      <c r="K1" s="119"/>
      <c r="L1" s="344"/>
      <c r="M1" s="119"/>
      <c r="N1" s="344"/>
      <c r="O1" s="119"/>
      <c r="P1" s="344"/>
    </row>
    <row r="2" spans="1:27" ht="14.25" thickTop="1" thickBot="1" x14ac:dyDescent="0.25">
      <c r="A2" t="s">
        <v>153</v>
      </c>
      <c r="C2" s="345" t="s">
        <v>161</v>
      </c>
      <c r="D2" s="268" t="s">
        <v>155</v>
      </c>
      <c r="E2" s="345" t="s">
        <v>161</v>
      </c>
      <c r="F2" s="268" t="s">
        <v>155</v>
      </c>
      <c r="G2" s="345" t="s">
        <v>161</v>
      </c>
      <c r="H2" s="268" t="s">
        <v>155</v>
      </c>
      <c r="I2" s="339" t="s">
        <v>174</v>
      </c>
      <c r="J2" s="268" t="s">
        <v>155</v>
      </c>
      <c r="K2" s="340" t="s">
        <v>175</v>
      </c>
      <c r="L2" s="268" t="s">
        <v>155</v>
      </c>
      <c r="M2" s="340" t="s">
        <v>176</v>
      </c>
      <c r="N2" s="268" t="s">
        <v>155</v>
      </c>
      <c r="O2" s="340" t="s">
        <v>175</v>
      </c>
      <c r="P2" s="268" t="s">
        <v>155</v>
      </c>
      <c r="Q2" s="268"/>
      <c r="R2" s="345" t="s">
        <v>161</v>
      </c>
      <c r="S2" t="s">
        <v>157</v>
      </c>
    </row>
    <row r="3" spans="1:27" ht="14.25" thickTop="1" thickBot="1" x14ac:dyDescent="0.25">
      <c r="A3" t="s">
        <v>154</v>
      </c>
      <c r="C3" s="300" t="s">
        <v>26</v>
      </c>
      <c r="D3" t="s">
        <v>156</v>
      </c>
      <c r="E3" s="301" t="s">
        <v>165</v>
      </c>
      <c r="F3" t="s">
        <v>156</v>
      </c>
      <c r="G3" s="302" t="s">
        <v>167</v>
      </c>
      <c r="H3" t="s">
        <v>156</v>
      </c>
      <c r="I3" s="303" t="s">
        <v>166</v>
      </c>
      <c r="J3" t="s">
        <v>156</v>
      </c>
      <c r="K3" s="304" t="s">
        <v>52</v>
      </c>
      <c r="L3" t="s">
        <v>156</v>
      </c>
      <c r="M3" s="304" t="s">
        <v>166</v>
      </c>
      <c r="N3" t="s">
        <v>156</v>
      </c>
      <c r="O3" s="304" t="s">
        <v>52</v>
      </c>
      <c r="P3" t="s">
        <v>156</v>
      </c>
      <c r="Q3"/>
      <c r="R3" s="305" t="s">
        <v>164</v>
      </c>
      <c r="S3" t="s">
        <v>158</v>
      </c>
    </row>
    <row r="4" spans="1:27" hidden="1" x14ac:dyDescent="0.2">
      <c r="A4" t="s">
        <v>154</v>
      </c>
      <c r="B4" t="str">
        <f>IF(R4 &gt;0, "[color=red]", IF(R4 =0, "[color=orange]", IF(R4 &lt;-11,  "[color=blue]", "[color=green]")))</f>
        <v>[color=orange]</v>
      </c>
      <c r="C4" s="291">
        <f>'Members Data'!A98</f>
        <v>0</v>
      </c>
      <c r="D4" s="320" t="s">
        <v>156</v>
      </c>
      <c r="E4" s="292">
        <f>'Members Data'!D98</f>
        <v>0</v>
      </c>
      <c r="F4" s="320" t="s">
        <v>156</v>
      </c>
      <c r="G4" s="293">
        <f>'Members Data'!B98</f>
        <v>0</v>
      </c>
      <c r="H4" s="320" t="s">
        <v>156</v>
      </c>
      <c r="I4" s="283">
        <f>DCC!I98</f>
        <v>0</v>
      </c>
      <c r="J4" s="320" t="s">
        <v>156</v>
      </c>
      <c r="K4" s="284">
        <f>DCC!J98</f>
        <v>0</v>
      </c>
      <c r="L4" s="320" t="s">
        <v>156</v>
      </c>
      <c r="M4" s="284">
        <f>IF(ISNA(U4),0,U4)</f>
        <v>0</v>
      </c>
      <c r="N4" s="320" t="s">
        <v>156</v>
      </c>
      <c r="O4" s="284">
        <f>IF(ISNA(V4),0,V4)</f>
        <v>0</v>
      </c>
      <c r="P4" s="320" t="s">
        <v>156</v>
      </c>
      <c r="Q4" s="119" t="s">
        <v>212</v>
      </c>
      <c r="R4" s="285">
        <f>(I4*-2)+(K4*2)+(M4*-1)+(O4)</f>
        <v>0</v>
      </c>
      <c r="S4" t="s">
        <v>158</v>
      </c>
      <c r="U4">
        <f>VLOOKUP($C4,'Look-up'!$E:$H,3,FALSE)</f>
        <v>0</v>
      </c>
      <c r="V4">
        <f>VLOOKUP($C4,'Look-up'!$E:$H,4,FALSE)</f>
        <v>0</v>
      </c>
      <c r="X4" t="s">
        <v>13</v>
      </c>
      <c r="AA4" t="str">
        <f t="shared" ref="AA4:AA67" si="0">IF(R4 &gt;0, "[color=red]", IF(R4 =0, "[color=orange]", IF(R4 &lt;-11,  "[color=blue]", "[color=green]")))</f>
        <v>[color=orange]</v>
      </c>
    </row>
    <row r="5" spans="1:27" hidden="1" x14ac:dyDescent="0.2">
      <c r="A5" t="s">
        <v>154</v>
      </c>
      <c r="B5" t="str">
        <f>IF(R5 &gt;0, "[color=red]", IF(R5 =0, "[color=orange]", IF(R5 &lt;-11,  "[color=blue]", "[color=green]")))</f>
        <v>[color=orange]</v>
      </c>
      <c r="C5" s="294">
        <f>'Members Data'!A80</f>
        <v>0</v>
      </c>
      <c r="D5" s="320" t="s">
        <v>156</v>
      </c>
      <c r="E5" s="295">
        <f>'Members Data'!D80</f>
        <v>0</v>
      </c>
      <c r="F5" s="320" t="s">
        <v>156</v>
      </c>
      <c r="G5" s="296">
        <f>'Members Data'!B80</f>
        <v>0</v>
      </c>
      <c r="H5" s="320" t="s">
        <v>156</v>
      </c>
      <c r="I5" s="286">
        <f>DCC!I80</f>
        <v>0</v>
      </c>
      <c r="J5" s="320" t="s">
        <v>156</v>
      </c>
      <c r="K5" s="287">
        <f>DCC!J80</f>
        <v>0</v>
      </c>
      <c r="L5" s="320" t="s">
        <v>156</v>
      </c>
      <c r="M5" s="287">
        <f>IF(ISNA(U5),0,U5)</f>
        <v>0</v>
      </c>
      <c r="N5" s="320" t="s">
        <v>156</v>
      </c>
      <c r="O5" s="287">
        <f>IF(ISNA(V5),0,V5)</f>
        <v>0</v>
      </c>
      <c r="P5" s="320" t="s">
        <v>156</v>
      </c>
      <c r="Q5" s="119" t="s">
        <v>212</v>
      </c>
      <c r="R5" s="288">
        <f>(I5*-2)+(K5*2)+(M5*-1)+(O5)</f>
        <v>0</v>
      </c>
      <c r="S5" t="s">
        <v>158</v>
      </c>
      <c r="U5">
        <f>VLOOKUP($C5,'Look-up'!$E:$H,3,FALSE)</f>
        <v>0</v>
      </c>
      <c r="V5">
        <f>VLOOKUP($C5,'Look-up'!$E:$H,4,FALSE)</f>
        <v>0</v>
      </c>
      <c r="X5" t="s">
        <v>76</v>
      </c>
      <c r="AA5" t="str">
        <f t="shared" si="0"/>
        <v>[color=orange]</v>
      </c>
    </row>
    <row r="6" spans="1:27" hidden="1" x14ac:dyDescent="0.2">
      <c r="A6" t="s">
        <v>154</v>
      </c>
      <c r="B6" t="str">
        <f>IF(R6 &gt;0, "[color=red]", IF(R6 =0, "[color=orange]", IF(R6 &lt;-11,  "[color=blue]", "[color=green]")))</f>
        <v>[color=orange]</v>
      </c>
      <c r="C6" s="294">
        <f>'Members Data'!A72</f>
        <v>0</v>
      </c>
      <c r="D6" s="320" t="s">
        <v>156</v>
      </c>
      <c r="E6" s="295">
        <f>'Members Data'!D72</f>
        <v>0</v>
      </c>
      <c r="F6" s="320" t="s">
        <v>156</v>
      </c>
      <c r="G6" s="296">
        <f>'Members Data'!B72</f>
        <v>0</v>
      </c>
      <c r="H6" s="320" t="s">
        <v>156</v>
      </c>
      <c r="I6" s="286">
        <f>DCC!I72</f>
        <v>0</v>
      </c>
      <c r="J6" s="320" t="s">
        <v>156</v>
      </c>
      <c r="K6" s="287">
        <f>DCC!J72</f>
        <v>0</v>
      </c>
      <c r="L6" s="320" t="s">
        <v>156</v>
      </c>
      <c r="M6" s="287">
        <f>IF(ISNA(U6),0,U6)</f>
        <v>0</v>
      </c>
      <c r="N6" s="320" t="s">
        <v>156</v>
      </c>
      <c r="O6" s="287">
        <f>IF(ISNA(V6),0,V6)</f>
        <v>0</v>
      </c>
      <c r="P6" s="320" t="s">
        <v>156</v>
      </c>
      <c r="Q6" s="119" t="s">
        <v>212</v>
      </c>
      <c r="R6" s="288">
        <f>(I6*-2)+(K6*2)+(M6*-1)+(O6)</f>
        <v>0</v>
      </c>
      <c r="S6" t="s">
        <v>158</v>
      </c>
      <c r="U6">
        <f>VLOOKUP($C6,'Look-up'!$E:$H,3,FALSE)</f>
        <v>0</v>
      </c>
      <c r="V6">
        <f>VLOOKUP($C6,'Look-up'!$E:$H,4,FALSE)</f>
        <v>0</v>
      </c>
      <c r="W6">
        <f>I6+K6+M6+O6</f>
        <v>0</v>
      </c>
      <c r="X6" t="s">
        <v>77</v>
      </c>
      <c r="AA6" t="str">
        <f t="shared" si="0"/>
        <v>[color=orange]</v>
      </c>
    </row>
    <row r="7" spans="1:27" hidden="1" x14ac:dyDescent="0.2">
      <c r="A7" t="s">
        <v>154</v>
      </c>
      <c r="B7" t="str">
        <f>IF(R7 &gt;0, "[color=red]", IF(R7 =0, "[color=orange]", IF(R7 &lt;-11,  "[color=blue]", "[color=green]")))</f>
        <v>[color=red]</v>
      </c>
      <c r="C7" s="294">
        <f>'Members Data'!A40</f>
        <v>0</v>
      </c>
      <c r="D7" s="320" t="s">
        <v>156</v>
      </c>
      <c r="E7" s="295">
        <f>'Members Data'!D40</f>
        <v>0</v>
      </c>
      <c r="F7" s="320" t="s">
        <v>156</v>
      </c>
      <c r="G7" s="296">
        <f>'Members Data'!B40</f>
        <v>0</v>
      </c>
      <c r="H7" s="320" t="s">
        <v>156</v>
      </c>
      <c r="I7" s="286">
        <f>DCC!I40</f>
        <v>0</v>
      </c>
      <c r="J7" s="320" t="s">
        <v>156</v>
      </c>
      <c r="K7" s="287">
        <f>DCC!J40</f>
        <v>0</v>
      </c>
      <c r="L7" s="320" t="s">
        <v>156</v>
      </c>
      <c r="M7" s="287">
        <f t="shared" ref="M7:M18" si="1">IF(ISNA(U7),0,U7)</f>
        <v>0</v>
      </c>
      <c r="N7" s="320" t="s">
        <v>156</v>
      </c>
      <c r="O7" s="287">
        <f t="shared" ref="O7:O18" si="2">IF(ISNA(V7),0,V7)</f>
        <v>0</v>
      </c>
      <c r="P7" s="320" t="s">
        <v>156</v>
      </c>
      <c r="Q7" s="119" t="s">
        <v>212</v>
      </c>
      <c r="R7" s="288" t="str">
        <f>IF(W7 =0, "Has not Signed",(I7*-2)+(K7*2)+(M7*-1)+(O7))</f>
        <v>Has not Signed</v>
      </c>
      <c r="S7" t="s">
        <v>158</v>
      </c>
      <c r="U7">
        <f>VLOOKUP($C7,'Look-up'!$E:$H,3,FALSE)</f>
        <v>0</v>
      </c>
      <c r="V7">
        <f>VLOOKUP($C7,'Look-up'!$E:$H,4,FALSE)</f>
        <v>0</v>
      </c>
      <c r="W7">
        <f>I7+K7+M7+O7</f>
        <v>0</v>
      </c>
      <c r="AA7" t="str">
        <f t="shared" si="0"/>
        <v>[color=red]</v>
      </c>
    </row>
    <row r="8" spans="1:27" hidden="1" x14ac:dyDescent="0.2">
      <c r="A8" t="s">
        <v>154</v>
      </c>
      <c r="B8" t="str">
        <f t="shared" ref="B8:B71" si="3">IF(R8 &gt;0, "[color=red]", IF(R8 =0, "[color=orange]", IF(R8 &lt;-11,  "[color=blue]", "[color=green]")))</f>
        <v>[color=orange]</v>
      </c>
      <c r="C8" s="294">
        <f>'Members Data'!A51</f>
        <v>0</v>
      </c>
      <c r="D8" s="320" t="s">
        <v>156</v>
      </c>
      <c r="E8" s="295">
        <f>'Members Data'!D51</f>
        <v>0</v>
      </c>
      <c r="F8" s="320" t="s">
        <v>156</v>
      </c>
      <c r="G8" s="296">
        <f>'Members Data'!B51</f>
        <v>0</v>
      </c>
      <c r="H8" s="320" t="s">
        <v>156</v>
      </c>
      <c r="I8" s="286">
        <f>DCC!I51</f>
        <v>0</v>
      </c>
      <c r="J8" s="320" t="s">
        <v>156</v>
      </c>
      <c r="K8" s="287">
        <f>DCC!J51</f>
        <v>0</v>
      </c>
      <c r="L8" s="320" t="s">
        <v>156</v>
      </c>
      <c r="M8" s="287">
        <f t="shared" si="1"/>
        <v>0</v>
      </c>
      <c r="N8" s="320" t="s">
        <v>156</v>
      </c>
      <c r="O8" s="287">
        <f t="shared" si="2"/>
        <v>0</v>
      </c>
      <c r="P8" s="320" t="s">
        <v>156</v>
      </c>
      <c r="Q8" s="119" t="s">
        <v>212</v>
      </c>
      <c r="R8" s="288">
        <f t="shared" ref="R8:R18" si="4">(I8*-2)+(K8*2)+(M8*-1)+(O8)</f>
        <v>0</v>
      </c>
      <c r="S8" t="s">
        <v>158</v>
      </c>
      <c r="U8">
        <f>VLOOKUP($C8,'Look-up'!$E:$H,3,FALSE)</f>
        <v>0</v>
      </c>
      <c r="V8">
        <f>VLOOKUP($C8,'Look-up'!$E:$H,4,FALSE)</f>
        <v>0</v>
      </c>
      <c r="AA8" t="str">
        <f t="shared" si="0"/>
        <v>[color=orange]</v>
      </c>
    </row>
    <row r="9" spans="1:27" hidden="1" x14ac:dyDescent="0.2">
      <c r="A9" t="s">
        <v>154</v>
      </c>
      <c r="B9" t="str">
        <f t="shared" si="3"/>
        <v>[color=orange]</v>
      </c>
      <c r="C9" s="294">
        <f>'Members Data'!A52</f>
        <v>0</v>
      </c>
      <c r="D9" s="320" t="s">
        <v>156</v>
      </c>
      <c r="E9" s="295">
        <f>'Members Data'!D52</f>
        <v>0</v>
      </c>
      <c r="F9" s="320" t="s">
        <v>156</v>
      </c>
      <c r="G9" s="296">
        <f>'Members Data'!B52</f>
        <v>0</v>
      </c>
      <c r="H9" s="320" t="s">
        <v>156</v>
      </c>
      <c r="I9" s="286">
        <f>DCC!I52</f>
        <v>0</v>
      </c>
      <c r="J9" s="320" t="s">
        <v>156</v>
      </c>
      <c r="K9" s="287">
        <f>DCC!J52</f>
        <v>0</v>
      </c>
      <c r="L9" s="320" t="s">
        <v>156</v>
      </c>
      <c r="M9" s="287">
        <f t="shared" si="1"/>
        <v>0</v>
      </c>
      <c r="N9" s="320" t="s">
        <v>156</v>
      </c>
      <c r="O9" s="287">
        <f t="shared" si="2"/>
        <v>0</v>
      </c>
      <c r="P9" s="320" t="s">
        <v>156</v>
      </c>
      <c r="Q9" s="119" t="s">
        <v>212</v>
      </c>
      <c r="R9" s="288">
        <f t="shared" si="4"/>
        <v>0</v>
      </c>
      <c r="S9" t="s">
        <v>158</v>
      </c>
      <c r="U9">
        <f>VLOOKUP($C9,'Look-up'!$E:$H,3,FALSE)</f>
        <v>0</v>
      </c>
      <c r="V9">
        <f>VLOOKUP($C9,'Look-up'!$E:$H,4,FALSE)</f>
        <v>0</v>
      </c>
      <c r="AA9" t="str">
        <f t="shared" si="0"/>
        <v>[color=orange]</v>
      </c>
    </row>
    <row r="10" spans="1:27" hidden="1" x14ac:dyDescent="0.2">
      <c r="A10" t="s">
        <v>154</v>
      </c>
      <c r="B10" t="str">
        <f t="shared" si="3"/>
        <v>[color=orange]</v>
      </c>
      <c r="C10" s="294">
        <f>'Members Data'!A53</f>
        <v>0</v>
      </c>
      <c r="D10" s="320" t="s">
        <v>156</v>
      </c>
      <c r="E10" s="295">
        <f>'Members Data'!D53</f>
        <v>0</v>
      </c>
      <c r="F10" s="320" t="s">
        <v>156</v>
      </c>
      <c r="G10" s="296">
        <f>'Members Data'!B53</f>
        <v>0</v>
      </c>
      <c r="H10" s="320" t="s">
        <v>156</v>
      </c>
      <c r="I10" s="286">
        <f>DCC!I53</f>
        <v>0</v>
      </c>
      <c r="J10" s="320" t="s">
        <v>156</v>
      </c>
      <c r="K10" s="287">
        <f>DCC!J53</f>
        <v>0</v>
      </c>
      <c r="L10" s="320" t="s">
        <v>156</v>
      </c>
      <c r="M10" s="287">
        <f t="shared" si="1"/>
        <v>0</v>
      </c>
      <c r="N10" s="320" t="s">
        <v>156</v>
      </c>
      <c r="O10" s="287">
        <f t="shared" si="2"/>
        <v>0</v>
      </c>
      <c r="P10" s="320" t="s">
        <v>156</v>
      </c>
      <c r="Q10" s="119" t="s">
        <v>212</v>
      </c>
      <c r="R10" s="288">
        <f t="shared" si="4"/>
        <v>0</v>
      </c>
      <c r="S10" t="s">
        <v>158</v>
      </c>
      <c r="U10">
        <f>VLOOKUP($C10,'Look-up'!$E:$H,3,FALSE)</f>
        <v>0</v>
      </c>
      <c r="V10">
        <f>VLOOKUP($C10,'Look-up'!$E:$H,4,FALSE)</f>
        <v>0</v>
      </c>
      <c r="AA10" t="str">
        <f t="shared" si="0"/>
        <v>[color=orange]</v>
      </c>
    </row>
    <row r="11" spans="1:27" hidden="1" x14ac:dyDescent="0.2">
      <c r="A11" t="s">
        <v>154</v>
      </c>
      <c r="B11" t="str">
        <f t="shared" si="3"/>
        <v>[color=orange]</v>
      </c>
      <c r="C11" s="294">
        <f>'Members Data'!A54</f>
        <v>0</v>
      </c>
      <c r="D11" s="320" t="s">
        <v>156</v>
      </c>
      <c r="E11" s="295">
        <f>'Members Data'!D54</f>
        <v>0</v>
      </c>
      <c r="F11" s="320" t="s">
        <v>156</v>
      </c>
      <c r="G11" s="296">
        <f>'Members Data'!B54</f>
        <v>0</v>
      </c>
      <c r="H11" s="320" t="s">
        <v>156</v>
      </c>
      <c r="I11" s="286">
        <f>DCC!I54</f>
        <v>0</v>
      </c>
      <c r="J11" s="320" t="s">
        <v>156</v>
      </c>
      <c r="K11" s="287">
        <f>DCC!J54</f>
        <v>0</v>
      </c>
      <c r="L11" s="320" t="s">
        <v>156</v>
      </c>
      <c r="M11" s="287">
        <f t="shared" si="1"/>
        <v>0</v>
      </c>
      <c r="N11" s="320" t="s">
        <v>156</v>
      </c>
      <c r="O11" s="287">
        <f t="shared" si="2"/>
        <v>0</v>
      </c>
      <c r="P11" s="320" t="s">
        <v>156</v>
      </c>
      <c r="Q11" s="119" t="s">
        <v>212</v>
      </c>
      <c r="R11" s="288">
        <f t="shared" si="4"/>
        <v>0</v>
      </c>
      <c r="S11" t="s">
        <v>158</v>
      </c>
      <c r="U11">
        <f>VLOOKUP($C11,'Look-up'!$E:$H,3,FALSE)</f>
        <v>0</v>
      </c>
      <c r="V11">
        <f>VLOOKUP($C11,'Look-up'!$E:$H,4,FALSE)</f>
        <v>0</v>
      </c>
      <c r="AA11" t="str">
        <f t="shared" si="0"/>
        <v>[color=orange]</v>
      </c>
    </row>
    <row r="12" spans="1:27" hidden="1" x14ac:dyDescent="0.2">
      <c r="A12" t="s">
        <v>154</v>
      </c>
      <c r="B12" t="str">
        <f t="shared" si="3"/>
        <v>[color=orange]</v>
      </c>
      <c r="C12" s="294">
        <f>'Members Data'!A55</f>
        <v>0</v>
      </c>
      <c r="D12" s="320" t="s">
        <v>156</v>
      </c>
      <c r="E12" s="295">
        <f>'Members Data'!D55</f>
        <v>0</v>
      </c>
      <c r="F12" s="320" t="s">
        <v>156</v>
      </c>
      <c r="G12" s="296">
        <f>'Members Data'!B55</f>
        <v>0</v>
      </c>
      <c r="H12" s="320" t="s">
        <v>156</v>
      </c>
      <c r="I12" s="286">
        <f>DCC!I55</f>
        <v>0</v>
      </c>
      <c r="J12" s="320" t="s">
        <v>156</v>
      </c>
      <c r="K12" s="287">
        <f>DCC!J55</f>
        <v>0</v>
      </c>
      <c r="L12" s="320" t="s">
        <v>156</v>
      </c>
      <c r="M12" s="287">
        <f t="shared" si="1"/>
        <v>0</v>
      </c>
      <c r="N12" s="320" t="s">
        <v>156</v>
      </c>
      <c r="O12" s="287">
        <f t="shared" si="2"/>
        <v>0</v>
      </c>
      <c r="P12" s="320" t="s">
        <v>156</v>
      </c>
      <c r="Q12" s="119" t="s">
        <v>212</v>
      </c>
      <c r="R12" s="288">
        <f t="shared" si="4"/>
        <v>0</v>
      </c>
      <c r="S12" t="s">
        <v>158</v>
      </c>
      <c r="U12">
        <f>VLOOKUP($C12,'Look-up'!$E:$H,3,FALSE)</f>
        <v>0</v>
      </c>
      <c r="V12">
        <f>VLOOKUP($C12,'Look-up'!$E:$H,4,FALSE)</f>
        <v>0</v>
      </c>
      <c r="AA12" t="str">
        <f t="shared" si="0"/>
        <v>[color=orange]</v>
      </c>
    </row>
    <row r="13" spans="1:27" hidden="1" x14ac:dyDescent="0.2">
      <c r="A13" t="s">
        <v>154</v>
      </c>
      <c r="B13" t="str">
        <f t="shared" si="3"/>
        <v>[color=orange]</v>
      </c>
      <c r="C13" s="294">
        <f>'Members Data'!A56</f>
        <v>0</v>
      </c>
      <c r="D13" s="320" t="s">
        <v>156</v>
      </c>
      <c r="E13" s="295">
        <f>'Members Data'!D56</f>
        <v>0</v>
      </c>
      <c r="F13" s="320" t="s">
        <v>156</v>
      </c>
      <c r="G13" s="296">
        <f>'Members Data'!B56</f>
        <v>0</v>
      </c>
      <c r="H13" s="320" t="s">
        <v>156</v>
      </c>
      <c r="I13" s="286">
        <f>DCC!I56</f>
        <v>0</v>
      </c>
      <c r="J13" s="320" t="s">
        <v>156</v>
      </c>
      <c r="K13" s="287">
        <f>DCC!J56</f>
        <v>0</v>
      </c>
      <c r="L13" s="320" t="s">
        <v>156</v>
      </c>
      <c r="M13" s="287">
        <f t="shared" si="1"/>
        <v>0</v>
      </c>
      <c r="N13" s="320" t="s">
        <v>156</v>
      </c>
      <c r="O13" s="287">
        <f t="shared" si="2"/>
        <v>0</v>
      </c>
      <c r="P13" s="320" t="s">
        <v>156</v>
      </c>
      <c r="Q13" s="119" t="s">
        <v>212</v>
      </c>
      <c r="R13" s="288">
        <f t="shared" si="4"/>
        <v>0</v>
      </c>
      <c r="S13" t="s">
        <v>158</v>
      </c>
      <c r="U13">
        <f>VLOOKUP($C13,'Look-up'!$E:$H,3,FALSE)</f>
        <v>0</v>
      </c>
      <c r="V13">
        <f>VLOOKUP($C13,'Look-up'!$E:$H,4,FALSE)</f>
        <v>0</v>
      </c>
      <c r="AA13" t="str">
        <f t="shared" si="0"/>
        <v>[color=orange]</v>
      </c>
    </row>
    <row r="14" spans="1:27" hidden="1" x14ac:dyDescent="0.2">
      <c r="A14" t="s">
        <v>154</v>
      </c>
      <c r="B14" t="str">
        <f t="shared" si="3"/>
        <v>[color=orange]</v>
      </c>
      <c r="C14" s="294">
        <f>'Members Data'!A57</f>
        <v>0</v>
      </c>
      <c r="D14" s="320" t="s">
        <v>156</v>
      </c>
      <c r="E14" s="295">
        <f>'Members Data'!D57</f>
        <v>0</v>
      </c>
      <c r="F14" s="320" t="s">
        <v>156</v>
      </c>
      <c r="G14" s="296">
        <f>'Members Data'!B57</f>
        <v>0</v>
      </c>
      <c r="H14" s="320" t="s">
        <v>156</v>
      </c>
      <c r="I14" s="286">
        <f>DCC!I57</f>
        <v>0</v>
      </c>
      <c r="J14" s="320" t="s">
        <v>156</v>
      </c>
      <c r="K14" s="287">
        <f>DCC!J57</f>
        <v>0</v>
      </c>
      <c r="L14" s="320" t="s">
        <v>156</v>
      </c>
      <c r="M14" s="287">
        <f t="shared" si="1"/>
        <v>0</v>
      </c>
      <c r="N14" s="320" t="s">
        <v>156</v>
      </c>
      <c r="O14" s="287">
        <f t="shared" si="2"/>
        <v>0</v>
      </c>
      <c r="P14" s="320" t="s">
        <v>156</v>
      </c>
      <c r="Q14" s="119" t="s">
        <v>212</v>
      </c>
      <c r="R14" s="288">
        <f t="shared" si="4"/>
        <v>0</v>
      </c>
      <c r="S14" t="s">
        <v>158</v>
      </c>
      <c r="U14">
        <f>VLOOKUP($C14,'Look-up'!$E:$H,3,FALSE)</f>
        <v>0</v>
      </c>
      <c r="V14">
        <f>VLOOKUP($C14,'Look-up'!$E:$H,4,FALSE)</f>
        <v>0</v>
      </c>
      <c r="AA14" t="str">
        <f t="shared" si="0"/>
        <v>[color=orange]</v>
      </c>
    </row>
    <row r="15" spans="1:27" hidden="1" x14ac:dyDescent="0.2">
      <c r="A15" t="s">
        <v>154</v>
      </c>
      <c r="B15" t="str">
        <f t="shared" si="3"/>
        <v>[color=orange]</v>
      </c>
      <c r="C15" s="294">
        <f>'Members Data'!A58</f>
        <v>0</v>
      </c>
      <c r="D15" s="320" t="s">
        <v>156</v>
      </c>
      <c r="E15" s="295">
        <f>'Members Data'!D58</f>
        <v>0</v>
      </c>
      <c r="F15" s="320" t="s">
        <v>156</v>
      </c>
      <c r="G15" s="296">
        <f>'Members Data'!B58</f>
        <v>0</v>
      </c>
      <c r="H15" s="320" t="s">
        <v>156</v>
      </c>
      <c r="I15" s="286">
        <f>DCC!I58</f>
        <v>0</v>
      </c>
      <c r="J15" s="320" t="s">
        <v>156</v>
      </c>
      <c r="K15" s="287">
        <f>DCC!J58</f>
        <v>0</v>
      </c>
      <c r="L15" s="320" t="s">
        <v>156</v>
      </c>
      <c r="M15" s="287">
        <f t="shared" si="1"/>
        <v>0</v>
      </c>
      <c r="N15" s="320" t="s">
        <v>156</v>
      </c>
      <c r="O15" s="287">
        <f t="shared" si="2"/>
        <v>0</v>
      </c>
      <c r="P15" s="320" t="s">
        <v>156</v>
      </c>
      <c r="Q15" s="119" t="s">
        <v>212</v>
      </c>
      <c r="R15" s="288">
        <f t="shared" si="4"/>
        <v>0</v>
      </c>
      <c r="S15" t="s">
        <v>158</v>
      </c>
      <c r="U15">
        <f>VLOOKUP($C15,'Look-up'!$E:$H,3,FALSE)</f>
        <v>0</v>
      </c>
      <c r="V15">
        <f>VLOOKUP($C15,'Look-up'!$E:$H,4,FALSE)</f>
        <v>0</v>
      </c>
      <c r="AA15" t="str">
        <f t="shared" si="0"/>
        <v>[color=orange]</v>
      </c>
    </row>
    <row r="16" spans="1:27" hidden="1" x14ac:dyDescent="0.2">
      <c r="A16" t="s">
        <v>154</v>
      </c>
      <c r="B16" t="str">
        <f t="shared" si="3"/>
        <v>[color=orange]</v>
      </c>
      <c r="C16" s="294">
        <f>'Members Data'!A59</f>
        <v>0</v>
      </c>
      <c r="D16" s="320" t="s">
        <v>156</v>
      </c>
      <c r="E16" s="295">
        <f>'Members Data'!D59</f>
        <v>0</v>
      </c>
      <c r="F16" s="320" t="s">
        <v>156</v>
      </c>
      <c r="G16" s="296">
        <f>'Members Data'!B59</f>
        <v>0</v>
      </c>
      <c r="H16" s="320" t="s">
        <v>156</v>
      </c>
      <c r="I16" s="286">
        <f>DCC!I59</f>
        <v>0</v>
      </c>
      <c r="J16" s="320" t="s">
        <v>156</v>
      </c>
      <c r="K16" s="287">
        <f>DCC!J59</f>
        <v>0</v>
      </c>
      <c r="L16" s="320" t="s">
        <v>156</v>
      </c>
      <c r="M16" s="287">
        <f t="shared" si="1"/>
        <v>0</v>
      </c>
      <c r="N16" s="320" t="s">
        <v>156</v>
      </c>
      <c r="O16" s="287">
        <f t="shared" si="2"/>
        <v>0</v>
      </c>
      <c r="P16" s="320" t="s">
        <v>156</v>
      </c>
      <c r="Q16" s="119" t="s">
        <v>212</v>
      </c>
      <c r="R16" s="288">
        <f t="shared" si="4"/>
        <v>0</v>
      </c>
      <c r="S16" t="s">
        <v>158</v>
      </c>
      <c r="U16">
        <f>VLOOKUP($C16,'Look-up'!$E:$H,3,FALSE)</f>
        <v>0</v>
      </c>
      <c r="V16">
        <f>VLOOKUP($C16,'Look-up'!$E:$H,4,FALSE)</f>
        <v>0</v>
      </c>
      <c r="AA16" t="str">
        <f t="shared" si="0"/>
        <v>[color=orange]</v>
      </c>
    </row>
    <row r="17" spans="1:27" hidden="1" x14ac:dyDescent="0.2">
      <c r="A17" t="s">
        <v>154</v>
      </c>
      <c r="B17" t="str">
        <f t="shared" si="3"/>
        <v>[color=orange]</v>
      </c>
      <c r="C17" s="294">
        <f>'Members Data'!A60</f>
        <v>0</v>
      </c>
      <c r="D17" s="320" t="s">
        <v>156</v>
      </c>
      <c r="E17" s="295">
        <f>'Members Data'!D60</f>
        <v>0</v>
      </c>
      <c r="F17" s="320" t="s">
        <v>156</v>
      </c>
      <c r="G17" s="296">
        <f>'Members Data'!B60</f>
        <v>0</v>
      </c>
      <c r="H17" s="320" t="s">
        <v>156</v>
      </c>
      <c r="I17" s="286">
        <f>DCC!I60</f>
        <v>0</v>
      </c>
      <c r="J17" s="320" t="s">
        <v>156</v>
      </c>
      <c r="K17" s="287">
        <f>DCC!J60</f>
        <v>0</v>
      </c>
      <c r="L17" s="320" t="s">
        <v>156</v>
      </c>
      <c r="M17" s="287">
        <f t="shared" si="1"/>
        <v>0</v>
      </c>
      <c r="N17" s="320" t="s">
        <v>156</v>
      </c>
      <c r="O17" s="287">
        <f t="shared" si="2"/>
        <v>0</v>
      </c>
      <c r="P17" s="320" t="s">
        <v>156</v>
      </c>
      <c r="Q17" s="119" t="s">
        <v>212</v>
      </c>
      <c r="R17" s="288">
        <f t="shared" si="4"/>
        <v>0</v>
      </c>
      <c r="S17" t="s">
        <v>158</v>
      </c>
      <c r="U17">
        <f>VLOOKUP($C17,'Look-up'!$E:$H,3,FALSE)</f>
        <v>0</v>
      </c>
      <c r="V17">
        <f>VLOOKUP($C17,'Look-up'!$E:$H,4,FALSE)</f>
        <v>0</v>
      </c>
      <c r="AA17" t="str">
        <f t="shared" si="0"/>
        <v>[color=orange]</v>
      </c>
    </row>
    <row r="18" spans="1:27" hidden="1" x14ac:dyDescent="0.2">
      <c r="A18" t="s">
        <v>154</v>
      </c>
      <c r="B18" t="str">
        <f t="shared" si="3"/>
        <v>[color=orange]</v>
      </c>
      <c r="C18" s="294">
        <f>'Members Data'!A61</f>
        <v>0</v>
      </c>
      <c r="D18" s="320" t="s">
        <v>156</v>
      </c>
      <c r="E18" s="295">
        <f>'Members Data'!D61</f>
        <v>0</v>
      </c>
      <c r="F18" s="320" t="s">
        <v>156</v>
      </c>
      <c r="G18" s="296">
        <f>'Members Data'!B61</f>
        <v>0</v>
      </c>
      <c r="H18" s="320" t="s">
        <v>156</v>
      </c>
      <c r="I18" s="286">
        <f>DCC!I61</f>
        <v>0</v>
      </c>
      <c r="J18" s="320" t="s">
        <v>156</v>
      </c>
      <c r="K18" s="287">
        <f>DCC!J61</f>
        <v>0</v>
      </c>
      <c r="L18" s="320" t="s">
        <v>156</v>
      </c>
      <c r="M18" s="287">
        <f t="shared" si="1"/>
        <v>0</v>
      </c>
      <c r="N18" s="320" t="s">
        <v>156</v>
      </c>
      <c r="O18" s="287">
        <f t="shared" si="2"/>
        <v>0</v>
      </c>
      <c r="P18" s="320" t="s">
        <v>156</v>
      </c>
      <c r="Q18" s="119" t="s">
        <v>212</v>
      </c>
      <c r="R18" s="288">
        <f t="shared" si="4"/>
        <v>0</v>
      </c>
      <c r="S18" t="s">
        <v>158</v>
      </c>
      <c r="U18">
        <f>VLOOKUP($C18,'Look-up'!$E:$H,3,FALSE)</f>
        <v>0</v>
      </c>
      <c r="V18">
        <f>VLOOKUP($C18,'Look-up'!$E:$H,4,FALSE)</f>
        <v>0</v>
      </c>
      <c r="AA18" t="str">
        <f t="shared" si="0"/>
        <v>[color=orange]</v>
      </c>
    </row>
    <row r="19" spans="1:27" x14ac:dyDescent="0.2">
      <c r="A19" t="s">
        <v>154</v>
      </c>
      <c r="B19" t="str">
        <f t="shared" si="3"/>
        <v>[color=red]</v>
      </c>
      <c r="C19" s="294" t="str">
        <f>'Members Data'!A30</f>
        <v>Xytree</v>
      </c>
      <c r="D19" s="320" t="s">
        <v>156</v>
      </c>
      <c r="E19" s="295" t="str">
        <f>'Members Data'!D30</f>
        <v>Healer</v>
      </c>
      <c r="F19" s="320" t="s">
        <v>156</v>
      </c>
      <c r="G19" s="296">
        <f>'Members Data'!B30</f>
        <v>0</v>
      </c>
      <c r="H19" s="320" t="s">
        <v>156</v>
      </c>
      <c r="I19" s="286">
        <f>DCC!I30</f>
        <v>0</v>
      </c>
      <c r="J19" s="320" t="s">
        <v>156</v>
      </c>
      <c r="K19" s="287">
        <f>DCC!J30</f>
        <v>0</v>
      </c>
      <c r="L19" s="320" t="s">
        <v>156</v>
      </c>
      <c r="M19" s="287">
        <f t="shared" ref="M19:M50" si="5">IF(ISNA(U19),0,U19)</f>
        <v>0</v>
      </c>
      <c r="N19" s="320" t="s">
        <v>156</v>
      </c>
      <c r="O19" s="287">
        <f t="shared" ref="O19:O50" si="6">IF(ISNA(V19),0,V19)</f>
        <v>0</v>
      </c>
      <c r="P19" s="320" t="s">
        <v>156</v>
      </c>
      <c r="Q19" s="119" t="s">
        <v>212</v>
      </c>
      <c r="R19" s="288" t="str">
        <f t="shared" ref="R19:R24" si="7">IF(W19 =0, "Has not Signed",(I19*-2)+(K19*2)+(M19*-1)+(O19))</f>
        <v>Has not Signed</v>
      </c>
      <c r="S19" t="s">
        <v>158</v>
      </c>
      <c r="U19">
        <f>VLOOKUP($C19,'Look-up'!$E:$H,3,FALSE)</f>
        <v>0</v>
      </c>
      <c r="V19">
        <f>VLOOKUP($C19,'Look-up'!$E:$H,4,FALSE)</f>
        <v>0</v>
      </c>
      <c r="W19">
        <f t="shared" ref="W19:W24" si="8">I19+K19+M19+O19</f>
        <v>0</v>
      </c>
      <c r="AA19" t="str">
        <f t="shared" si="0"/>
        <v>[color=red]</v>
      </c>
    </row>
    <row r="20" spans="1:27" x14ac:dyDescent="0.2">
      <c r="A20" t="s">
        <v>154</v>
      </c>
      <c r="B20" t="str">
        <f t="shared" si="3"/>
        <v>[color=red]</v>
      </c>
      <c r="C20" s="294" t="str">
        <f>'Members Data'!A21</f>
        <v>Overqt</v>
      </c>
      <c r="D20" s="320" t="s">
        <v>156</v>
      </c>
      <c r="E20" s="295" t="str">
        <f>'Members Data'!D21</f>
        <v>Healer</v>
      </c>
      <c r="F20" s="320" t="s">
        <v>156</v>
      </c>
      <c r="G20" s="296">
        <f>'Members Data'!B21</f>
        <v>0</v>
      </c>
      <c r="H20" s="320" t="s">
        <v>156</v>
      </c>
      <c r="I20" s="286">
        <f>DCC!I21</f>
        <v>0</v>
      </c>
      <c r="J20" s="320" t="s">
        <v>156</v>
      </c>
      <c r="K20" s="287">
        <f>DCC!J21</f>
        <v>0</v>
      </c>
      <c r="L20" s="320" t="s">
        <v>156</v>
      </c>
      <c r="M20" s="287">
        <f t="shared" si="5"/>
        <v>0</v>
      </c>
      <c r="N20" s="320" t="s">
        <v>156</v>
      </c>
      <c r="O20" s="287">
        <f t="shared" si="6"/>
        <v>0</v>
      </c>
      <c r="P20" s="320" t="s">
        <v>156</v>
      </c>
      <c r="Q20" s="119" t="s">
        <v>212</v>
      </c>
      <c r="R20" s="288" t="str">
        <f t="shared" si="7"/>
        <v>Has not Signed</v>
      </c>
      <c r="S20" t="s">
        <v>158</v>
      </c>
      <c r="U20">
        <f>VLOOKUP($C20,'Look-up'!$E:$H,3,FALSE)</f>
        <v>0</v>
      </c>
      <c r="V20">
        <f>VLOOKUP($C20,'Look-up'!$E:$H,4,FALSE)</f>
        <v>0</v>
      </c>
      <c r="W20">
        <f t="shared" si="8"/>
        <v>0</v>
      </c>
      <c r="AA20" t="str">
        <f t="shared" si="0"/>
        <v>[color=red]</v>
      </c>
    </row>
    <row r="21" spans="1:27" x14ac:dyDescent="0.2">
      <c r="A21" t="s">
        <v>154</v>
      </c>
      <c r="B21" t="str">
        <f t="shared" si="3"/>
        <v>[color=red]</v>
      </c>
      <c r="C21" s="294" t="str">
        <f>'Members Data'!A13</f>
        <v>Hlianna</v>
      </c>
      <c r="D21" s="320" t="s">
        <v>156</v>
      </c>
      <c r="E21" s="295" t="str">
        <f>'Members Data'!D13</f>
        <v>MDPS</v>
      </c>
      <c r="F21" s="320" t="s">
        <v>156</v>
      </c>
      <c r="G21" s="296">
        <f>'Members Data'!B13</f>
        <v>0</v>
      </c>
      <c r="H21" s="320" t="s">
        <v>156</v>
      </c>
      <c r="I21" s="286">
        <f>DCC!I13</f>
        <v>0</v>
      </c>
      <c r="J21" s="320" t="s">
        <v>156</v>
      </c>
      <c r="K21" s="287">
        <f>DCC!J13</f>
        <v>0</v>
      </c>
      <c r="L21" s="320" t="s">
        <v>156</v>
      </c>
      <c r="M21" s="287">
        <f t="shared" si="5"/>
        <v>0</v>
      </c>
      <c r="N21" s="320" t="s">
        <v>156</v>
      </c>
      <c r="O21" s="287">
        <f t="shared" si="6"/>
        <v>0</v>
      </c>
      <c r="P21" s="320" t="s">
        <v>156</v>
      </c>
      <c r="Q21" s="119" t="s">
        <v>212</v>
      </c>
      <c r="R21" s="288" t="str">
        <f t="shared" si="7"/>
        <v>Has not Signed</v>
      </c>
      <c r="S21" t="s">
        <v>158</v>
      </c>
      <c r="U21">
        <f>VLOOKUP($C21,'Look-up'!$E:$H,3,FALSE)</f>
        <v>0</v>
      </c>
      <c r="V21">
        <f>VLOOKUP($C21,'Look-up'!$E:$H,4,FALSE)</f>
        <v>0</v>
      </c>
      <c r="W21">
        <f t="shared" si="8"/>
        <v>0</v>
      </c>
      <c r="AA21" t="str">
        <f t="shared" si="0"/>
        <v>[color=red]</v>
      </c>
    </row>
    <row r="22" spans="1:27" x14ac:dyDescent="0.2">
      <c r="A22" t="s">
        <v>154</v>
      </c>
      <c r="B22" t="str">
        <f t="shared" si="3"/>
        <v>[color=red]</v>
      </c>
      <c r="C22" s="294">
        <f>'Members Data'!A32</f>
        <v>0</v>
      </c>
      <c r="D22" s="320" t="s">
        <v>156</v>
      </c>
      <c r="E22" s="295">
        <f>'Members Data'!D32</f>
        <v>0</v>
      </c>
      <c r="F22" s="320" t="s">
        <v>156</v>
      </c>
      <c r="G22" s="296">
        <f>'Members Data'!B32</f>
        <v>0</v>
      </c>
      <c r="H22" s="320" t="s">
        <v>156</v>
      </c>
      <c r="I22" s="286">
        <f>DCC!I32</f>
        <v>0</v>
      </c>
      <c r="J22" s="320" t="s">
        <v>156</v>
      </c>
      <c r="K22" s="287">
        <f>DCC!J32</f>
        <v>0</v>
      </c>
      <c r="L22" s="320" t="s">
        <v>156</v>
      </c>
      <c r="M22" s="287">
        <f t="shared" si="5"/>
        <v>0</v>
      </c>
      <c r="N22" s="320" t="s">
        <v>156</v>
      </c>
      <c r="O22" s="287">
        <f t="shared" si="6"/>
        <v>0</v>
      </c>
      <c r="P22" s="320" t="s">
        <v>156</v>
      </c>
      <c r="Q22" s="119" t="s">
        <v>212</v>
      </c>
      <c r="R22" s="288" t="str">
        <f t="shared" si="7"/>
        <v>Has not Signed</v>
      </c>
      <c r="S22" t="s">
        <v>158</v>
      </c>
      <c r="U22">
        <f>VLOOKUP($C22,'Look-up'!$E:$H,3,FALSE)</f>
        <v>0</v>
      </c>
      <c r="V22">
        <f>VLOOKUP($C22,'Look-up'!$E:$H,4,FALSE)</f>
        <v>0</v>
      </c>
      <c r="W22">
        <f t="shared" si="8"/>
        <v>0</v>
      </c>
      <c r="AA22" t="str">
        <f t="shared" si="0"/>
        <v>[color=red]</v>
      </c>
    </row>
    <row r="23" spans="1:27" x14ac:dyDescent="0.2">
      <c r="A23" t="s">
        <v>154</v>
      </c>
      <c r="B23" t="str">
        <f t="shared" si="3"/>
        <v>[color=red]</v>
      </c>
      <c r="C23" s="294" t="str">
        <f>'Members Data'!A9</f>
        <v>Dumface</v>
      </c>
      <c r="D23" s="320" t="s">
        <v>156</v>
      </c>
      <c r="E23" s="295" t="str">
        <f>'Members Data'!D9</f>
        <v>Tank</v>
      </c>
      <c r="F23" s="320" t="s">
        <v>156</v>
      </c>
      <c r="G23" s="296">
        <f>'Members Data'!B9</f>
        <v>0</v>
      </c>
      <c r="H23" s="320" t="s">
        <v>156</v>
      </c>
      <c r="I23" s="286">
        <f>DCC!I9</f>
        <v>0</v>
      </c>
      <c r="J23" s="320" t="s">
        <v>156</v>
      </c>
      <c r="K23" s="287">
        <f>DCC!J9</f>
        <v>0</v>
      </c>
      <c r="L23" s="320" t="s">
        <v>156</v>
      </c>
      <c r="M23" s="287">
        <f t="shared" si="5"/>
        <v>0</v>
      </c>
      <c r="N23" s="320" t="s">
        <v>156</v>
      </c>
      <c r="O23" s="287">
        <f t="shared" si="6"/>
        <v>0</v>
      </c>
      <c r="P23" s="320" t="s">
        <v>156</v>
      </c>
      <c r="Q23" s="119" t="s">
        <v>212</v>
      </c>
      <c r="R23" s="288" t="str">
        <f t="shared" si="7"/>
        <v>Has not Signed</v>
      </c>
      <c r="S23" t="s">
        <v>158</v>
      </c>
      <c r="U23">
        <f>VLOOKUP($C23,'Look-up'!$E:$H,3,FALSE)</f>
        <v>0</v>
      </c>
      <c r="V23">
        <f>VLOOKUP($C23,'Look-up'!$E:$H,4,FALSE)</f>
        <v>0</v>
      </c>
      <c r="W23">
        <f t="shared" si="8"/>
        <v>0</v>
      </c>
      <c r="AA23" t="str">
        <f t="shared" si="0"/>
        <v>[color=red]</v>
      </c>
    </row>
    <row r="24" spans="1:27" x14ac:dyDescent="0.2">
      <c r="A24" t="s">
        <v>154</v>
      </c>
      <c r="B24" t="str">
        <f t="shared" si="3"/>
        <v>[color=red]</v>
      </c>
      <c r="C24" s="294" t="str">
        <f>'Members Data'!A17</f>
        <v>Izzabella</v>
      </c>
      <c r="D24" s="320" t="s">
        <v>156</v>
      </c>
      <c r="E24" s="295" t="str">
        <f>'Members Data'!D17</f>
        <v>Healer</v>
      </c>
      <c r="F24" s="320" t="s">
        <v>156</v>
      </c>
      <c r="G24" s="296">
        <f>'Members Data'!B17</f>
        <v>0</v>
      </c>
      <c r="H24" s="320" t="s">
        <v>156</v>
      </c>
      <c r="I24" s="286">
        <f>DCC!I17</f>
        <v>0</v>
      </c>
      <c r="J24" s="320" t="s">
        <v>156</v>
      </c>
      <c r="K24" s="287">
        <f>DCC!J17</f>
        <v>0</v>
      </c>
      <c r="L24" s="320" t="s">
        <v>156</v>
      </c>
      <c r="M24" s="287">
        <f t="shared" si="5"/>
        <v>0</v>
      </c>
      <c r="N24" s="320" t="s">
        <v>156</v>
      </c>
      <c r="O24" s="287">
        <f t="shared" si="6"/>
        <v>0</v>
      </c>
      <c r="P24" s="320" t="s">
        <v>156</v>
      </c>
      <c r="Q24" s="119" t="s">
        <v>212</v>
      </c>
      <c r="R24" s="288" t="str">
        <f t="shared" si="7"/>
        <v>Has not Signed</v>
      </c>
      <c r="S24" t="s">
        <v>158</v>
      </c>
      <c r="U24">
        <f>VLOOKUP($C24,'Look-up'!$E:$H,3,FALSE)</f>
        <v>0</v>
      </c>
      <c r="V24">
        <f>VLOOKUP($C24,'Look-up'!$E:$H,4,FALSE)</f>
        <v>0</v>
      </c>
      <c r="W24">
        <f t="shared" si="8"/>
        <v>0</v>
      </c>
      <c r="AA24" t="str">
        <f t="shared" si="0"/>
        <v>[color=red]</v>
      </c>
    </row>
    <row r="25" spans="1:27" hidden="1" x14ac:dyDescent="0.2">
      <c r="A25" t="s">
        <v>154</v>
      </c>
      <c r="B25" t="str">
        <f t="shared" si="3"/>
        <v>[color=orange]</v>
      </c>
      <c r="C25" s="294">
        <f>'Members Data'!A68</f>
        <v>0</v>
      </c>
      <c r="D25" s="320" t="s">
        <v>156</v>
      </c>
      <c r="E25" s="295">
        <f>'Members Data'!D68</f>
        <v>0</v>
      </c>
      <c r="F25" s="320" t="s">
        <v>156</v>
      </c>
      <c r="G25" s="296">
        <f>'Members Data'!B68</f>
        <v>0</v>
      </c>
      <c r="H25" s="320" t="s">
        <v>156</v>
      </c>
      <c r="I25" s="286">
        <f>DCC!I68</f>
        <v>0</v>
      </c>
      <c r="J25" s="320" t="s">
        <v>156</v>
      </c>
      <c r="K25" s="287">
        <f>DCC!J68</f>
        <v>0</v>
      </c>
      <c r="L25" s="320" t="s">
        <v>156</v>
      </c>
      <c r="M25" s="287">
        <f t="shared" si="5"/>
        <v>0</v>
      </c>
      <c r="N25" s="320" t="s">
        <v>156</v>
      </c>
      <c r="O25" s="287">
        <f t="shared" si="6"/>
        <v>0</v>
      </c>
      <c r="P25" s="320" t="s">
        <v>156</v>
      </c>
      <c r="Q25" s="119" t="s">
        <v>212</v>
      </c>
      <c r="R25" s="288">
        <f>(I25*-2)+(K25*2)+(M25*-1)+(O25)</f>
        <v>0</v>
      </c>
      <c r="S25" t="s">
        <v>158</v>
      </c>
      <c r="U25">
        <f>VLOOKUP($C25,'Look-up'!$E:$H,3,FALSE)</f>
        <v>0</v>
      </c>
      <c r="V25">
        <f>VLOOKUP($C25,'Look-up'!$E:$H,4,FALSE)</f>
        <v>0</v>
      </c>
      <c r="AA25" t="str">
        <f t="shared" si="0"/>
        <v>[color=orange]</v>
      </c>
    </row>
    <row r="26" spans="1:27" hidden="1" x14ac:dyDescent="0.2">
      <c r="A26" t="s">
        <v>154</v>
      </c>
      <c r="B26" t="str">
        <f t="shared" si="3"/>
        <v>[color=orange]</v>
      </c>
      <c r="C26" s="294">
        <f>'Members Data'!A69</f>
        <v>0</v>
      </c>
      <c r="D26" s="320" t="s">
        <v>156</v>
      </c>
      <c r="E26" s="295">
        <f>'Members Data'!D69</f>
        <v>0</v>
      </c>
      <c r="F26" s="320" t="s">
        <v>156</v>
      </c>
      <c r="G26" s="296">
        <f>'Members Data'!B69</f>
        <v>0</v>
      </c>
      <c r="H26" s="320" t="s">
        <v>156</v>
      </c>
      <c r="I26" s="286">
        <f>DCC!I69</f>
        <v>0</v>
      </c>
      <c r="J26" s="320" t="s">
        <v>156</v>
      </c>
      <c r="K26" s="287">
        <f>DCC!J69</f>
        <v>0</v>
      </c>
      <c r="L26" s="320" t="s">
        <v>156</v>
      </c>
      <c r="M26" s="287">
        <f t="shared" si="5"/>
        <v>0</v>
      </c>
      <c r="N26" s="320" t="s">
        <v>156</v>
      </c>
      <c r="O26" s="287">
        <f t="shared" si="6"/>
        <v>0</v>
      </c>
      <c r="P26" s="320" t="s">
        <v>156</v>
      </c>
      <c r="Q26" s="119" t="s">
        <v>212</v>
      </c>
      <c r="R26" s="288">
        <f>(I26*-2)+(K26*2)+(M26*-1)+(O26)</f>
        <v>0</v>
      </c>
      <c r="S26" t="s">
        <v>158</v>
      </c>
      <c r="U26">
        <f>VLOOKUP($C26,'Look-up'!$E:$H,3,FALSE)</f>
        <v>0</v>
      </c>
      <c r="V26">
        <f>VLOOKUP($C26,'Look-up'!$E:$H,4,FALSE)</f>
        <v>0</v>
      </c>
      <c r="AA26" t="str">
        <f t="shared" si="0"/>
        <v>[color=orange]</v>
      </c>
    </row>
    <row r="27" spans="1:27" hidden="1" x14ac:dyDescent="0.2">
      <c r="A27" t="s">
        <v>154</v>
      </c>
      <c r="B27" t="str">
        <f t="shared" si="3"/>
        <v>[color=orange]</v>
      </c>
      <c r="C27" s="294">
        <f>'Members Data'!A70</f>
        <v>0</v>
      </c>
      <c r="D27" s="320" t="s">
        <v>156</v>
      </c>
      <c r="E27" s="295">
        <f>'Members Data'!D70</f>
        <v>0</v>
      </c>
      <c r="F27" s="320" t="s">
        <v>156</v>
      </c>
      <c r="G27" s="296">
        <f>'Members Data'!B70</f>
        <v>0</v>
      </c>
      <c r="H27" s="320" t="s">
        <v>156</v>
      </c>
      <c r="I27" s="286">
        <f>DCC!I70</f>
        <v>0</v>
      </c>
      <c r="J27" s="320" t="s">
        <v>156</v>
      </c>
      <c r="K27" s="287">
        <f>DCC!J70</f>
        <v>0</v>
      </c>
      <c r="L27" s="320" t="s">
        <v>156</v>
      </c>
      <c r="M27" s="287">
        <f t="shared" si="5"/>
        <v>0</v>
      </c>
      <c r="N27" s="320" t="s">
        <v>156</v>
      </c>
      <c r="O27" s="287">
        <f t="shared" si="6"/>
        <v>0</v>
      </c>
      <c r="P27" s="320" t="s">
        <v>156</v>
      </c>
      <c r="Q27" s="119" t="s">
        <v>212</v>
      </c>
      <c r="R27" s="288">
        <f>(I27*-2)+(K27*2)+(M27*-1)+(O27)</f>
        <v>0</v>
      </c>
      <c r="S27" t="s">
        <v>158</v>
      </c>
      <c r="U27">
        <f>VLOOKUP($C27,'Look-up'!$E:$H,3,FALSE)</f>
        <v>0</v>
      </c>
      <c r="V27">
        <f>VLOOKUP($C27,'Look-up'!$E:$H,4,FALSE)</f>
        <v>0</v>
      </c>
      <c r="AA27" t="str">
        <f t="shared" si="0"/>
        <v>[color=orange]</v>
      </c>
    </row>
    <row r="28" spans="1:27" hidden="1" x14ac:dyDescent="0.2">
      <c r="A28" t="s">
        <v>154</v>
      </c>
      <c r="B28" t="str">
        <f t="shared" si="3"/>
        <v>[color=orange]</v>
      </c>
      <c r="C28" s="294">
        <f>'Members Data'!A73</f>
        <v>0</v>
      </c>
      <c r="D28" s="320" t="s">
        <v>156</v>
      </c>
      <c r="E28" s="295">
        <f>'Members Data'!D73</f>
        <v>0</v>
      </c>
      <c r="F28" s="320" t="s">
        <v>156</v>
      </c>
      <c r="G28" s="296">
        <f>'Members Data'!B73</f>
        <v>0</v>
      </c>
      <c r="H28" s="320" t="s">
        <v>156</v>
      </c>
      <c r="I28" s="286">
        <f>DCC!I73</f>
        <v>0</v>
      </c>
      <c r="J28" s="320" t="s">
        <v>156</v>
      </c>
      <c r="K28" s="287">
        <f>DCC!J73</f>
        <v>0</v>
      </c>
      <c r="L28" s="320" t="s">
        <v>156</v>
      </c>
      <c r="M28" s="287">
        <f t="shared" si="5"/>
        <v>0</v>
      </c>
      <c r="N28" s="320" t="s">
        <v>156</v>
      </c>
      <c r="O28" s="287">
        <f t="shared" si="6"/>
        <v>0</v>
      </c>
      <c r="P28" s="320" t="s">
        <v>156</v>
      </c>
      <c r="Q28" s="119" t="s">
        <v>212</v>
      </c>
      <c r="R28" s="288">
        <f>(I28*-2)+(K28*2)+(M28*-1)+(O28)</f>
        <v>0</v>
      </c>
      <c r="S28" t="s">
        <v>158</v>
      </c>
      <c r="U28">
        <f>VLOOKUP($C28,'Look-up'!$E:$H,3,FALSE)</f>
        <v>0</v>
      </c>
      <c r="V28">
        <f>VLOOKUP($C28,'Look-up'!$E:$H,4,FALSE)</f>
        <v>0</v>
      </c>
      <c r="AA28" t="str">
        <f t="shared" si="0"/>
        <v>[color=orange]</v>
      </c>
    </row>
    <row r="29" spans="1:27" hidden="1" x14ac:dyDescent="0.2">
      <c r="A29" t="s">
        <v>154</v>
      </c>
      <c r="B29" t="str">
        <f t="shared" si="3"/>
        <v>[color=orange]</v>
      </c>
      <c r="C29" s="294">
        <f>'Members Data'!A74</f>
        <v>0</v>
      </c>
      <c r="D29" s="320" t="s">
        <v>156</v>
      </c>
      <c r="E29" s="295">
        <f>'Members Data'!D74</f>
        <v>0</v>
      </c>
      <c r="F29" s="320" t="s">
        <v>156</v>
      </c>
      <c r="G29" s="296">
        <f>'Members Data'!B74</f>
        <v>0</v>
      </c>
      <c r="H29" s="320" t="s">
        <v>156</v>
      </c>
      <c r="I29" s="286">
        <f>DCC!I74</f>
        <v>0</v>
      </c>
      <c r="J29" s="320" t="s">
        <v>156</v>
      </c>
      <c r="K29" s="287">
        <f>DCC!J74</f>
        <v>0</v>
      </c>
      <c r="L29" s="320" t="s">
        <v>156</v>
      </c>
      <c r="M29" s="287">
        <f t="shared" si="5"/>
        <v>0</v>
      </c>
      <c r="N29" s="320" t="s">
        <v>156</v>
      </c>
      <c r="O29" s="287">
        <f t="shared" si="6"/>
        <v>0</v>
      </c>
      <c r="P29" s="320" t="s">
        <v>156</v>
      </c>
      <c r="Q29" s="119" t="s">
        <v>212</v>
      </c>
      <c r="R29" s="288">
        <f>(I29*-2)+(K29*2)+(M29*-1)+(O29)</f>
        <v>0</v>
      </c>
      <c r="S29" t="s">
        <v>158</v>
      </c>
      <c r="U29">
        <f>VLOOKUP($C29,'Look-up'!$E:$H,3,FALSE)</f>
        <v>0</v>
      </c>
      <c r="V29">
        <f>VLOOKUP($C29,'Look-up'!$E:$H,4,FALSE)</f>
        <v>0</v>
      </c>
      <c r="AA29" t="str">
        <f t="shared" si="0"/>
        <v>[color=orange]</v>
      </c>
    </row>
    <row r="30" spans="1:27" x14ac:dyDescent="0.2">
      <c r="A30" t="s">
        <v>154</v>
      </c>
      <c r="B30" t="str">
        <f t="shared" si="3"/>
        <v>[color=red]</v>
      </c>
      <c r="C30" s="294" t="str">
        <f>'Members Data'!A3</f>
        <v>Altezza</v>
      </c>
      <c r="D30" s="320" t="s">
        <v>156</v>
      </c>
      <c r="E30" s="295" t="str">
        <f>'Members Data'!D3</f>
        <v>RDPS</v>
      </c>
      <c r="F30" s="320" t="s">
        <v>156</v>
      </c>
      <c r="G30" s="296">
        <f>'Members Data'!B3</f>
        <v>0</v>
      </c>
      <c r="H30" s="320" t="s">
        <v>156</v>
      </c>
      <c r="I30" s="286">
        <f>DCC!I3</f>
        <v>0</v>
      </c>
      <c r="J30" s="320" t="s">
        <v>156</v>
      </c>
      <c r="K30" s="287">
        <f>DCC!J3</f>
        <v>0</v>
      </c>
      <c r="L30" s="320" t="s">
        <v>156</v>
      </c>
      <c r="M30" s="287">
        <f t="shared" si="5"/>
        <v>0</v>
      </c>
      <c r="N30" s="320" t="s">
        <v>156</v>
      </c>
      <c r="O30" s="287">
        <f t="shared" si="6"/>
        <v>0</v>
      </c>
      <c r="P30" s="320" t="s">
        <v>156</v>
      </c>
      <c r="Q30" s="119" t="s">
        <v>212</v>
      </c>
      <c r="R30" s="288" t="str">
        <f>IF(W30 =0, "Has not Signed",(I30*-2)+(K30*2)+(M30*-1)+(O30))</f>
        <v>Has not Signed</v>
      </c>
      <c r="S30" t="s">
        <v>158</v>
      </c>
      <c r="U30">
        <f>VLOOKUP($C30,'Look-up'!$E:$H,3,FALSE)</f>
        <v>0</v>
      </c>
      <c r="V30">
        <f>VLOOKUP($C30,'Look-up'!$E:$H,4,FALSE)</f>
        <v>0</v>
      </c>
      <c r="W30">
        <f>I30+K30+M30+O30</f>
        <v>0</v>
      </c>
      <c r="AA30" t="str">
        <f t="shared" si="0"/>
        <v>[color=red]</v>
      </c>
    </row>
    <row r="31" spans="1:27" hidden="1" x14ac:dyDescent="0.2">
      <c r="A31" t="s">
        <v>154</v>
      </c>
      <c r="B31" t="str">
        <f t="shared" si="3"/>
        <v>[color=orange]</v>
      </c>
      <c r="C31" s="294">
        <f>'Members Data'!A62</f>
        <v>0</v>
      </c>
      <c r="D31" s="320" t="s">
        <v>156</v>
      </c>
      <c r="E31" s="295">
        <f>'Members Data'!D62</f>
        <v>0</v>
      </c>
      <c r="F31" s="320" t="s">
        <v>156</v>
      </c>
      <c r="G31" s="296">
        <f>'Members Data'!B62</f>
        <v>0</v>
      </c>
      <c r="H31" s="320" t="s">
        <v>156</v>
      </c>
      <c r="I31" s="286">
        <f>DCC!I62</f>
        <v>0</v>
      </c>
      <c r="J31" s="320" t="s">
        <v>156</v>
      </c>
      <c r="K31" s="287">
        <f>DCC!J62</f>
        <v>0</v>
      </c>
      <c r="L31" s="320" t="s">
        <v>156</v>
      </c>
      <c r="M31" s="287">
        <f t="shared" si="5"/>
        <v>0</v>
      </c>
      <c r="N31" s="320" t="s">
        <v>156</v>
      </c>
      <c r="O31" s="287">
        <f t="shared" si="6"/>
        <v>0</v>
      </c>
      <c r="P31" s="320" t="s">
        <v>156</v>
      </c>
      <c r="Q31" s="119" t="s">
        <v>212</v>
      </c>
      <c r="R31" s="288">
        <f t="shared" ref="R31:R56" si="9">(I31*-2)+(K31*2)+(M31*-1)+(O31)</f>
        <v>0</v>
      </c>
      <c r="S31" t="s">
        <v>158</v>
      </c>
      <c r="U31">
        <f>VLOOKUP($C31,'Look-up'!$E:$H,3,FALSE)</f>
        <v>0</v>
      </c>
      <c r="V31">
        <f>VLOOKUP($C31,'Look-up'!$E:$H,4,FALSE)</f>
        <v>0</v>
      </c>
      <c r="AA31" t="str">
        <f t="shared" si="0"/>
        <v>[color=orange]</v>
      </c>
    </row>
    <row r="32" spans="1:27" hidden="1" x14ac:dyDescent="0.2">
      <c r="A32" t="s">
        <v>154</v>
      </c>
      <c r="B32" t="str">
        <f t="shared" si="3"/>
        <v>[color=orange]</v>
      </c>
      <c r="C32" s="294">
        <f>'Members Data'!A75</f>
        <v>0</v>
      </c>
      <c r="D32" s="320" t="s">
        <v>156</v>
      </c>
      <c r="E32" s="295">
        <f>'Members Data'!D75</f>
        <v>0</v>
      </c>
      <c r="F32" s="320" t="s">
        <v>156</v>
      </c>
      <c r="G32" s="296">
        <f>'Members Data'!B75</f>
        <v>0</v>
      </c>
      <c r="H32" s="320" t="s">
        <v>156</v>
      </c>
      <c r="I32" s="286">
        <f>DCC!I75</f>
        <v>0</v>
      </c>
      <c r="J32" s="320" t="s">
        <v>156</v>
      </c>
      <c r="K32" s="287">
        <f>DCC!J75</f>
        <v>0</v>
      </c>
      <c r="L32" s="320" t="s">
        <v>156</v>
      </c>
      <c r="M32" s="287">
        <f t="shared" si="5"/>
        <v>0</v>
      </c>
      <c r="N32" s="320" t="s">
        <v>156</v>
      </c>
      <c r="O32" s="287">
        <f t="shared" si="6"/>
        <v>0</v>
      </c>
      <c r="P32" s="320" t="s">
        <v>156</v>
      </c>
      <c r="Q32" s="119" t="s">
        <v>212</v>
      </c>
      <c r="R32" s="288">
        <f t="shared" si="9"/>
        <v>0</v>
      </c>
      <c r="S32" t="s">
        <v>158</v>
      </c>
      <c r="U32">
        <f>VLOOKUP($C32,'Look-up'!$E:$H,3,FALSE)</f>
        <v>0</v>
      </c>
      <c r="V32">
        <f>VLOOKUP($C32,'Look-up'!$E:$H,4,FALSE)</f>
        <v>0</v>
      </c>
      <c r="AA32" t="str">
        <f t="shared" si="0"/>
        <v>[color=orange]</v>
      </c>
    </row>
    <row r="33" spans="1:27" hidden="1" x14ac:dyDescent="0.2">
      <c r="A33" t="s">
        <v>154</v>
      </c>
      <c r="B33" t="str">
        <f t="shared" si="3"/>
        <v>[color=orange]</v>
      </c>
      <c r="C33" s="294">
        <f>'Members Data'!A63</f>
        <v>0</v>
      </c>
      <c r="D33" s="320" t="s">
        <v>156</v>
      </c>
      <c r="E33" s="295">
        <f>'Members Data'!D63</f>
        <v>0</v>
      </c>
      <c r="F33" s="320" t="s">
        <v>156</v>
      </c>
      <c r="G33" s="296">
        <f>'Members Data'!B63</f>
        <v>0</v>
      </c>
      <c r="H33" s="320" t="s">
        <v>156</v>
      </c>
      <c r="I33" s="286">
        <f>DCC!I63</f>
        <v>0</v>
      </c>
      <c r="J33" s="320" t="s">
        <v>156</v>
      </c>
      <c r="K33" s="287">
        <f>DCC!J63</f>
        <v>0</v>
      </c>
      <c r="L33" s="320" t="s">
        <v>156</v>
      </c>
      <c r="M33" s="287">
        <f t="shared" si="5"/>
        <v>0</v>
      </c>
      <c r="N33" s="320" t="s">
        <v>156</v>
      </c>
      <c r="O33" s="287">
        <f t="shared" si="6"/>
        <v>0</v>
      </c>
      <c r="P33" s="320" t="s">
        <v>156</v>
      </c>
      <c r="Q33" s="119" t="s">
        <v>212</v>
      </c>
      <c r="R33" s="288">
        <f t="shared" si="9"/>
        <v>0</v>
      </c>
      <c r="S33" t="s">
        <v>158</v>
      </c>
      <c r="U33">
        <f>VLOOKUP($C33,'Look-up'!$E:$H,3,FALSE)</f>
        <v>0</v>
      </c>
      <c r="V33">
        <f>VLOOKUP($C33,'Look-up'!$E:$H,4,FALSE)</f>
        <v>0</v>
      </c>
      <c r="AA33" t="str">
        <f t="shared" si="0"/>
        <v>[color=orange]</v>
      </c>
    </row>
    <row r="34" spans="1:27" hidden="1" x14ac:dyDescent="0.2">
      <c r="A34" t="s">
        <v>154</v>
      </c>
      <c r="B34" t="str">
        <f t="shared" si="3"/>
        <v>[color=orange]</v>
      </c>
      <c r="C34" s="294">
        <f>'Members Data'!A77</f>
        <v>0</v>
      </c>
      <c r="D34" s="320" t="s">
        <v>156</v>
      </c>
      <c r="E34" s="295">
        <f>'Members Data'!D77</f>
        <v>0</v>
      </c>
      <c r="F34" s="320" t="s">
        <v>156</v>
      </c>
      <c r="G34" s="296">
        <f>'Members Data'!B77</f>
        <v>0</v>
      </c>
      <c r="H34" s="320" t="s">
        <v>156</v>
      </c>
      <c r="I34" s="286">
        <f>DCC!I77</f>
        <v>0</v>
      </c>
      <c r="J34" s="320" t="s">
        <v>156</v>
      </c>
      <c r="K34" s="287">
        <f>DCC!J77</f>
        <v>0</v>
      </c>
      <c r="L34" s="320" t="s">
        <v>156</v>
      </c>
      <c r="M34" s="287">
        <f t="shared" si="5"/>
        <v>0</v>
      </c>
      <c r="N34" s="320" t="s">
        <v>156</v>
      </c>
      <c r="O34" s="287">
        <f t="shared" si="6"/>
        <v>0</v>
      </c>
      <c r="P34" s="320" t="s">
        <v>156</v>
      </c>
      <c r="Q34" s="119" t="s">
        <v>212</v>
      </c>
      <c r="R34" s="288">
        <f t="shared" si="9"/>
        <v>0</v>
      </c>
      <c r="S34" t="s">
        <v>158</v>
      </c>
      <c r="U34">
        <f>VLOOKUP($C34,'Look-up'!$E:$H,3,FALSE)</f>
        <v>0</v>
      </c>
      <c r="V34">
        <f>VLOOKUP($C34,'Look-up'!$E:$H,4,FALSE)</f>
        <v>0</v>
      </c>
      <c r="AA34" t="str">
        <f t="shared" si="0"/>
        <v>[color=orange]</v>
      </c>
    </row>
    <row r="35" spans="1:27" hidden="1" x14ac:dyDescent="0.2">
      <c r="A35" t="s">
        <v>154</v>
      </c>
      <c r="B35" t="str">
        <f t="shared" si="3"/>
        <v>[color=orange]</v>
      </c>
      <c r="C35" s="294">
        <f>'Members Data'!A78</f>
        <v>0</v>
      </c>
      <c r="D35" s="320" t="s">
        <v>156</v>
      </c>
      <c r="E35" s="295">
        <f>'Members Data'!D78</f>
        <v>0</v>
      </c>
      <c r="F35" s="320" t="s">
        <v>156</v>
      </c>
      <c r="G35" s="296">
        <f>'Members Data'!B78</f>
        <v>0</v>
      </c>
      <c r="H35" s="320" t="s">
        <v>156</v>
      </c>
      <c r="I35" s="286">
        <f>DCC!I78</f>
        <v>0</v>
      </c>
      <c r="J35" s="320" t="s">
        <v>156</v>
      </c>
      <c r="K35" s="287">
        <f>DCC!J78</f>
        <v>0</v>
      </c>
      <c r="L35" s="320" t="s">
        <v>156</v>
      </c>
      <c r="M35" s="287">
        <f t="shared" si="5"/>
        <v>0</v>
      </c>
      <c r="N35" s="320" t="s">
        <v>156</v>
      </c>
      <c r="O35" s="287">
        <f t="shared" si="6"/>
        <v>0</v>
      </c>
      <c r="P35" s="320" t="s">
        <v>156</v>
      </c>
      <c r="Q35" s="119" t="s">
        <v>212</v>
      </c>
      <c r="R35" s="288">
        <f t="shared" si="9"/>
        <v>0</v>
      </c>
      <c r="S35" t="s">
        <v>158</v>
      </c>
      <c r="U35">
        <f>VLOOKUP($C35,'Look-up'!$E:$H,3,FALSE)</f>
        <v>0</v>
      </c>
      <c r="V35">
        <f>VLOOKUP($C35,'Look-up'!$E:$H,4,FALSE)</f>
        <v>0</v>
      </c>
      <c r="AA35" t="str">
        <f t="shared" si="0"/>
        <v>[color=orange]</v>
      </c>
    </row>
    <row r="36" spans="1:27" hidden="1" x14ac:dyDescent="0.2">
      <c r="A36" t="s">
        <v>154</v>
      </c>
      <c r="B36" t="str">
        <f t="shared" si="3"/>
        <v>[color=orange]</v>
      </c>
      <c r="C36" s="294">
        <f>'Members Data'!A79</f>
        <v>0</v>
      </c>
      <c r="D36" s="320" t="s">
        <v>156</v>
      </c>
      <c r="E36" s="295">
        <f>'Members Data'!D79</f>
        <v>0</v>
      </c>
      <c r="F36" s="320" t="s">
        <v>156</v>
      </c>
      <c r="G36" s="296">
        <f>'Members Data'!B79</f>
        <v>0</v>
      </c>
      <c r="H36" s="320" t="s">
        <v>156</v>
      </c>
      <c r="I36" s="286">
        <f>DCC!I79</f>
        <v>0</v>
      </c>
      <c r="J36" s="320" t="s">
        <v>156</v>
      </c>
      <c r="K36" s="287">
        <f>DCC!J79</f>
        <v>0</v>
      </c>
      <c r="L36" s="320" t="s">
        <v>156</v>
      </c>
      <c r="M36" s="287">
        <f t="shared" si="5"/>
        <v>0</v>
      </c>
      <c r="N36" s="320" t="s">
        <v>156</v>
      </c>
      <c r="O36" s="287">
        <f t="shared" si="6"/>
        <v>0</v>
      </c>
      <c r="P36" s="320" t="s">
        <v>156</v>
      </c>
      <c r="Q36" s="119" t="s">
        <v>212</v>
      </c>
      <c r="R36" s="288">
        <f t="shared" si="9"/>
        <v>0</v>
      </c>
      <c r="S36" t="s">
        <v>158</v>
      </c>
      <c r="U36">
        <f>VLOOKUP($C36,'Look-up'!$E:$H,3,FALSE)</f>
        <v>0</v>
      </c>
      <c r="V36">
        <f>VLOOKUP($C36,'Look-up'!$E:$H,4,FALSE)</f>
        <v>0</v>
      </c>
      <c r="AA36" t="str">
        <f t="shared" si="0"/>
        <v>[color=orange]</v>
      </c>
    </row>
    <row r="37" spans="1:27" hidden="1" x14ac:dyDescent="0.2">
      <c r="A37" t="s">
        <v>154</v>
      </c>
      <c r="B37" t="str">
        <f t="shared" si="3"/>
        <v>[color=orange]</v>
      </c>
      <c r="C37" s="294">
        <f>'Members Data'!A81</f>
        <v>0</v>
      </c>
      <c r="D37" s="320" t="s">
        <v>156</v>
      </c>
      <c r="E37" s="295">
        <f>'Members Data'!D81</f>
        <v>0</v>
      </c>
      <c r="F37" s="320" t="s">
        <v>156</v>
      </c>
      <c r="G37" s="296">
        <f>'Members Data'!B81</f>
        <v>0</v>
      </c>
      <c r="H37" s="320" t="s">
        <v>156</v>
      </c>
      <c r="I37" s="286">
        <f>DCC!I81</f>
        <v>0</v>
      </c>
      <c r="J37" s="320" t="s">
        <v>156</v>
      </c>
      <c r="K37" s="287">
        <f>DCC!J81</f>
        <v>0</v>
      </c>
      <c r="L37" s="320" t="s">
        <v>156</v>
      </c>
      <c r="M37" s="287">
        <f t="shared" si="5"/>
        <v>0</v>
      </c>
      <c r="N37" s="320" t="s">
        <v>156</v>
      </c>
      <c r="O37" s="287">
        <f t="shared" si="6"/>
        <v>0</v>
      </c>
      <c r="P37" s="320" t="s">
        <v>156</v>
      </c>
      <c r="Q37" s="119" t="s">
        <v>212</v>
      </c>
      <c r="R37" s="288">
        <f t="shared" si="9"/>
        <v>0</v>
      </c>
      <c r="S37" t="s">
        <v>158</v>
      </c>
      <c r="U37">
        <f>VLOOKUP($C37,'Look-up'!$E:$H,3,FALSE)</f>
        <v>0</v>
      </c>
      <c r="V37">
        <f>VLOOKUP($C37,'Look-up'!$E:$H,4,FALSE)</f>
        <v>0</v>
      </c>
      <c r="AA37" t="str">
        <f t="shared" si="0"/>
        <v>[color=orange]</v>
      </c>
    </row>
    <row r="38" spans="1:27" hidden="1" x14ac:dyDescent="0.2">
      <c r="A38" t="s">
        <v>154</v>
      </c>
      <c r="B38" t="str">
        <f t="shared" si="3"/>
        <v>[color=orange]</v>
      </c>
      <c r="C38" s="294">
        <f>'Members Data'!A82</f>
        <v>0</v>
      </c>
      <c r="D38" s="320" t="s">
        <v>156</v>
      </c>
      <c r="E38" s="295">
        <f>'Members Data'!D82</f>
        <v>0</v>
      </c>
      <c r="F38" s="320" t="s">
        <v>156</v>
      </c>
      <c r="G38" s="296">
        <f>'Members Data'!B82</f>
        <v>0</v>
      </c>
      <c r="H38" s="320" t="s">
        <v>156</v>
      </c>
      <c r="I38" s="286">
        <f>DCC!I82</f>
        <v>0</v>
      </c>
      <c r="J38" s="320" t="s">
        <v>156</v>
      </c>
      <c r="K38" s="287">
        <f>DCC!J82</f>
        <v>0</v>
      </c>
      <c r="L38" s="320" t="s">
        <v>156</v>
      </c>
      <c r="M38" s="287">
        <f t="shared" si="5"/>
        <v>0</v>
      </c>
      <c r="N38" s="320" t="s">
        <v>156</v>
      </c>
      <c r="O38" s="287">
        <f t="shared" si="6"/>
        <v>0</v>
      </c>
      <c r="P38" s="320" t="s">
        <v>156</v>
      </c>
      <c r="Q38" s="119" t="s">
        <v>212</v>
      </c>
      <c r="R38" s="288">
        <f t="shared" si="9"/>
        <v>0</v>
      </c>
      <c r="S38" t="s">
        <v>158</v>
      </c>
      <c r="U38">
        <f>VLOOKUP($C38,'Look-up'!$E:$H,3,FALSE)</f>
        <v>0</v>
      </c>
      <c r="V38">
        <f>VLOOKUP($C38,'Look-up'!$E:$H,4,FALSE)</f>
        <v>0</v>
      </c>
      <c r="AA38" t="str">
        <f t="shared" si="0"/>
        <v>[color=orange]</v>
      </c>
    </row>
    <row r="39" spans="1:27" hidden="1" x14ac:dyDescent="0.2">
      <c r="A39" t="s">
        <v>154</v>
      </c>
      <c r="B39" t="str">
        <f t="shared" si="3"/>
        <v>[color=orange]</v>
      </c>
      <c r="C39" s="294">
        <f>'Members Data'!A83</f>
        <v>0</v>
      </c>
      <c r="D39" s="320" t="s">
        <v>156</v>
      </c>
      <c r="E39" s="295">
        <f>'Members Data'!D83</f>
        <v>0</v>
      </c>
      <c r="F39" s="320" t="s">
        <v>156</v>
      </c>
      <c r="G39" s="296">
        <f>'Members Data'!B83</f>
        <v>0</v>
      </c>
      <c r="H39" s="320" t="s">
        <v>156</v>
      </c>
      <c r="I39" s="286">
        <f>DCC!I83</f>
        <v>0</v>
      </c>
      <c r="J39" s="320" t="s">
        <v>156</v>
      </c>
      <c r="K39" s="287">
        <f>DCC!J83</f>
        <v>0</v>
      </c>
      <c r="L39" s="320" t="s">
        <v>156</v>
      </c>
      <c r="M39" s="287">
        <f t="shared" si="5"/>
        <v>0</v>
      </c>
      <c r="N39" s="320" t="s">
        <v>156</v>
      </c>
      <c r="O39" s="287">
        <f t="shared" si="6"/>
        <v>0</v>
      </c>
      <c r="P39" s="320" t="s">
        <v>156</v>
      </c>
      <c r="Q39" s="119" t="s">
        <v>212</v>
      </c>
      <c r="R39" s="288">
        <f t="shared" si="9"/>
        <v>0</v>
      </c>
      <c r="S39" t="s">
        <v>158</v>
      </c>
      <c r="U39">
        <f>VLOOKUP($C39,'Look-up'!$E:$H,3,FALSE)</f>
        <v>0</v>
      </c>
      <c r="V39">
        <f>VLOOKUP($C39,'Look-up'!$E:$H,4,FALSE)</f>
        <v>0</v>
      </c>
      <c r="AA39" t="str">
        <f t="shared" si="0"/>
        <v>[color=orange]</v>
      </c>
    </row>
    <row r="40" spans="1:27" hidden="1" x14ac:dyDescent="0.2">
      <c r="A40" t="s">
        <v>154</v>
      </c>
      <c r="B40" t="str">
        <f t="shared" si="3"/>
        <v>[color=orange]</v>
      </c>
      <c r="C40" s="294">
        <f>'Members Data'!A84</f>
        <v>0</v>
      </c>
      <c r="D40" s="320" t="s">
        <v>156</v>
      </c>
      <c r="E40" s="295">
        <f>'Members Data'!D84</f>
        <v>0</v>
      </c>
      <c r="F40" s="320" t="s">
        <v>156</v>
      </c>
      <c r="G40" s="296">
        <f>'Members Data'!B84</f>
        <v>0</v>
      </c>
      <c r="H40" s="320" t="s">
        <v>156</v>
      </c>
      <c r="I40" s="286">
        <f>DCC!I84</f>
        <v>0</v>
      </c>
      <c r="J40" s="320" t="s">
        <v>156</v>
      </c>
      <c r="K40" s="287">
        <f>DCC!J84</f>
        <v>0</v>
      </c>
      <c r="L40" s="320" t="s">
        <v>156</v>
      </c>
      <c r="M40" s="287">
        <f t="shared" si="5"/>
        <v>0</v>
      </c>
      <c r="N40" s="320" t="s">
        <v>156</v>
      </c>
      <c r="O40" s="287">
        <f t="shared" si="6"/>
        <v>0</v>
      </c>
      <c r="P40" s="320" t="s">
        <v>156</v>
      </c>
      <c r="Q40" s="119" t="s">
        <v>212</v>
      </c>
      <c r="R40" s="288">
        <f t="shared" si="9"/>
        <v>0</v>
      </c>
      <c r="S40" t="s">
        <v>158</v>
      </c>
      <c r="U40">
        <f>VLOOKUP($C40,'Look-up'!$E:$H,3,FALSE)</f>
        <v>0</v>
      </c>
      <c r="V40">
        <f>VLOOKUP($C40,'Look-up'!$E:$H,4,FALSE)</f>
        <v>0</v>
      </c>
      <c r="AA40" t="str">
        <f t="shared" si="0"/>
        <v>[color=orange]</v>
      </c>
    </row>
    <row r="41" spans="1:27" hidden="1" x14ac:dyDescent="0.2">
      <c r="A41" t="s">
        <v>154</v>
      </c>
      <c r="B41" t="str">
        <f t="shared" si="3"/>
        <v>[color=orange]</v>
      </c>
      <c r="C41" s="294">
        <f>'Members Data'!A85</f>
        <v>0</v>
      </c>
      <c r="D41" s="320" t="s">
        <v>156</v>
      </c>
      <c r="E41" s="295">
        <f>'Members Data'!D85</f>
        <v>0</v>
      </c>
      <c r="F41" s="320" t="s">
        <v>156</v>
      </c>
      <c r="G41" s="296">
        <f>'Members Data'!B85</f>
        <v>0</v>
      </c>
      <c r="H41" s="320" t="s">
        <v>156</v>
      </c>
      <c r="I41" s="286">
        <f>DCC!I85</f>
        <v>0</v>
      </c>
      <c r="J41" s="320" t="s">
        <v>156</v>
      </c>
      <c r="K41" s="287">
        <f>DCC!J85</f>
        <v>0</v>
      </c>
      <c r="L41" s="320" t="s">
        <v>156</v>
      </c>
      <c r="M41" s="287">
        <f t="shared" si="5"/>
        <v>0</v>
      </c>
      <c r="N41" s="320" t="s">
        <v>156</v>
      </c>
      <c r="O41" s="287">
        <f t="shared" si="6"/>
        <v>0</v>
      </c>
      <c r="P41" s="320" t="s">
        <v>156</v>
      </c>
      <c r="Q41" s="119" t="s">
        <v>212</v>
      </c>
      <c r="R41" s="288">
        <f t="shared" si="9"/>
        <v>0</v>
      </c>
      <c r="S41" t="s">
        <v>158</v>
      </c>
      <c r="U41">
        <f>VLOOKUP($C41,'Look-up'!$E:$H,3,FALSE)</f>
        <v>0</v>
      </c>
      <c r="V41">
        <f>VLOOKUP($C41,'Look-up'!$E:$H,4,FALSE)</f>
        <v>0</v>
      </c>
      <c r="AA41" t="str">
        <f t="shared" si="0"/>
        <v>[color=orange]</v>
      </c>
    </row>
    <row r="42" spans="1:27" hidden="1" x14ac:dyDescent="0.2">
      <c r="A42" t="s">
        <v>154</v>
      </c>
      <c r="B42" t="str">
        <f t="shared" si="3"/>
        <v>[color=orange]</v>
      </c>
      <c r="C42" s="294">
        <f>'Members Data'!A86</f>
        <v>0</v>
      </c>
      <c r="D42" s="320" t="s">
        <v>156</v>
      </c>
      <c r="E42" s="295">
        <f>'Members Data'!D86</f>
        <v>0</v>
      </c>
      <c r="F42" s="320" t="s">
        <v>156</v>
      </c>
      <c r="G42" s="296">
        <f>'Members Data'!B86</f>
        <v>0</v>
      </c>
      <c r="H42" s="320" t="s">
        <v>156</v>
      </c>
      <c r="I42" s="286">
        <f>DCC!I86</f>
        <v>0</v>
      </c>
      <c r="J42" s="320" t="s">
        <v>156</v>
      </c>
      <c r="K42" s="287">
        <f>DCC!J86</f>
        <v>0</v>
      </c>
      <c r="L42" s="320" t="s">
        <v>156</v>
      </c>
      <c r="M42" s="287">
        <f t="shared" si="5"/>
        <v>0</v>
      </c>
      <c r="N42" s="320" t="s">
        <v>156</v>
      </c>
      <c r="O42" s="287">
        <f t="shared" si="6"/>
        <v>0</v>
      </c>
      <c r="P42" s="320" t="s">
        <v>156</v>
      </c>
      <c r="Q42" s="119" t="s">
        <v>212</v>
      </c>
      <c r="R42" s="288">
        <f t="shared" si="9"/>
        <v>0</v>
      </c>
      <c r="S42" t="s">
        <v>158</v>
      </c>
      <c r="U42">
        <f>VLOOKUP($C42,'Look-up'!$E:$H,3,FALSE)</f>
        <v>0</v>
      </c>
      <c r="V42">
        <f>VLOOKUP($C42,'Look-up'!$E:$H,4,FALSE)</f>
        <v>0</v>
      </c>
      <c r="AA42" t="str">
        <f t="shared" si="0"/>
        <v>[color=orange]</v>
      </c>
    </row>
    <row r="43" spans="1:27" hidden="1" x14ac:dyDescent="0.2">
      <c r="A43" t="s">
        <v>154</v>
      </c>
      <c r="B43" t="str">
        <f t="shared" si="3"/>
        <v>[color=orange]</v>
      </c>
      <c r="C43" s="294">
        <f>'Members Data'!A87</f>
        <v>0</v>
      </c>
      <c r="D43" s="320" t="s">
        <v>156</v>
      </c>
      <c r="E43" s="295">
        <f>'Members Data'!D87</f>
        <v>0</v>
      </c>
      <c r="F43" s="320" t="s">
        <v>156</v>
      </c>
      <c r="G43" s="296">
        <f>'Members Data'!B87</f>
        <v>0</v>
      </c>
      <c r="H43" s="320" t="s">
        <v>156</v>
      </c>
      <c r="I43" s="286">
        <f>DCC!I87</f>
        <v>0</v>
      </c>
      <c r="J43" s="320" t="s">
        <v>156</v>
      </c>
      <c r="K43" s="287">
        <f>DCC!J87</f>
        <v>0</v>
      </c>
      <c r="L43" s="320" t="s">
        <v>156</v>
      </c>
      <c r="M43" s="287">
        <f t="shared" si="5"/>
        <v>0</v>
      </c>
      <c r="N43" s="320" t="s">
        <v>156</v>
      </c>
      <c r="O43" s="287">
        <f t="shared" si="6"/>
        <v>0</v>
      </c>
      <c r="P43" s="320" t="s">
        <v>156</v>
      </c>
      <c r="Q43" s="119" t="s">
        <v>212</v>
      </c>
      <c r="R43" s="288">
        <f t="shared" si="9"/>
        <v>0</v>
      </c>
      <c r="S43" t="s">
        <v>158</v>
      </c>
      <c r="U43">
        <f>VLOOKUP($C43,'Look-up'!$E:$H,3,FALSE)</f>
        <v>0</v>
      </c>
      <c r="V43">
        <f>VLOOKUP($C43,'Look-up'!$E:$H,4,FALSE)</f>
        <v>0</v>
      </c>
      <c r="AA43" t="str">
        <f t="shared" si="0"/>
        <v>[color=orange]</v>
      </c>
    </row>
    <row r="44" spans="1:27" hidden="1" x14ac:dyDescent="0.2">
      <c r="A44" t="s">
        <v>154</v>
      </c>
      <c r="B44" t="str">
        <f t="shared" si="3"/>
        <v>[color=orange]</v>
      </c>
      <c r="C44" s="294">
        <f>'Members Data'!A88</f>
        <v>0</v>
      </c>
      <c r="D44" s="320" t="s">
        <v>156</v>
      </c>
      <c r="E44" s="295">
        <f>'Members Data'!D88</f>
        <v>0</v>
      </c>
      <c r="F44" s="320" t="s">
        <v>156</v>
      </c>
      <c r="G44" s="296">
        <f>'Members Data'!B88</f>
        <v>0</v>
      </c>
      <c r="H44" s="320" t="s">
        <v>156</v>
      </c>
      <c r="I44" s="286">
        <f>DCC!I88</f>
        <v>0</v>
      </c>
      <c r="J44" s="320" t="s">
        <v>156</v>
      </c>
      <c r="K44" s="287">
        <f>DCC!J88</f>
        <v>0</v>
      </c>
      <c r="L44" s="320" t="s">
        <v>156</v>
      </c>
      <c r="M44" s="287">
        <f t="shared" si="5"/>
        <v>0</v>
      </c>
      <c r="N44" s="320" t="s">
        <v>156</v>
      </c>
      <c r="O44" s="287">
        <f t="shared" si="6"/>
        <v>0</v>
      </c>
      <c r="P44" s="320" t="s">
        <v>156</v>
      </c>
      <c r="Q44" s="119" t="s">
        <v>212</v>
      </c>
      <c r="R44" s="288">
        <f t="shared" si="9"/>
        <v>0</v>
      </c>
      <c r="S44" t="s">
        <v>158</v>
      </c>
      <c r="U44">
        <f>VLOOKUP($C44,'Look-up'!$E:$H,3,FALSE)</f>
        <v>0</v>
      </c>
      <c r="V44">
        <f>VLOOKUP($C44,'Look-up'!$E:$H,4,FALSE)</f>
        <v>0</v>
      </c>
      <c r="AA44" t="str">
        <f t="shared" si="0"/>
        <v>[color=orange]</v>
      </c>
    </row>
    <row r="45" spans="1:27" hidden="1" x14ac:dyDescent="0.2">
      <c r="A45" t="s">
        <v>154</v>
      </c>
      <c r="B45" t="str">
        <f t="shared" si="3"/>
        <v>[color=orange]</v>
      </c>
      <c r="C45" s="294">
        <f>'Members Data'!A89</f>
        <v>0</v>
      </c>
      <c r="D45" s="320" t="s">
        <v>156</v>
      </c>
      <c r="E45" s="295">
        <f>'Members Data'!D89</f>
        <v>0</v>
      </c>
      <c r="F45" s="320" t="s">
        <v>156</v>
      </c>
      <c r="G45" s="296">
        <f>'Members Data'!B89</f>
        <v>0</v>
      </c>
      <c r="H45" s="320" t="s">
        <v>156</v>
      </c>
      <c r="I45" s="286">
        <f>DCC!I89</f>
        <v>0</v>
      </c>
      <c r="J45" s="320" t="s">
        <v>156</v>
      </c>
      <c r="K45" s="287">
        <f>DCC!J89</f>
        <v>0</v>
      </c>
      <c r="L45" s="320" t="s">
        <v>156</v>
      </c>
      <c r="M45" s="287">
        <f t="shared" si="5"/>
        <v>0</v>
      </c>
      <c r="N45" s="320" t="s">
        <v>156</v>
      </c>
      <c r="O45" s="287">
        <f t="shared" si="6"/>
        <v>0</v>
      </c>
      <c r="P45" s="320" t="s">
        <v>156</v>
      </c>
      <c r="Q45" s="119" t="s">
        <v>212</v>
      </c>
      <c r="R45" s="288">
        <f t="shared" si="9"/>
        <v>0</v>
      </c>
      <c r="S45" t="s">
        <v>158</v>
      </c>
      <c r="U45">
        <f>VLOOKUP($C45,'Look-up'!$E:$H,3,FALSE)</f>
        <v>0</v>
      </c>
      <c r="V45">
        <f>VLOOKUP($C45,'Look-up'!$E:$H,4,FALSE)</f>
        <v>0</v>
      </c>
      <c r="AA45" t="str">
        <f t="shared" si="0"/>
        <v>[color=orange]</v>
      </c>
    </row>
    <row r="46" spans="1:27" hidden="1" x14ac:dyDescent="0.2">
      <c r="A46" t="s">
        <v>154</v>
      </c>
      <c r="B46" t="str">
        <f t="shared" si="3"/>
        <v>[color=orange]</v>
      </c>
      <c r="C46" s="294">
        <f>'Members Data'!A90</f>
        <v>0</v>
      </c>
      <c r="D46" s="320" t="s">
        <v>156</v>
      </c>
      <c r="E46" s="295">
        <f>'Members Data'!D90</f>
        <v>0</v>
      </c>
      <c r="F46" s="320" t="s">
        <v>156</v>
      </c>
      <c r="G46" s="296">
        <f>'Members Data'!B90</f>
        <v>0</v>
      </c>
      <c r="H46" s="320" t="s">
        <v>156</v>
      </c>
      <c r="I46" s="286">
        <f>DCC!I90</f>
        <v>0</v>
      </c>
      <c r="J46" s="320" t="s">
        <v>156</v>
      </c>
      <c r="K46" s="287">
        <f>DCC!J90</f>
        <v>0</v>
      </c>
      <c r="L46" s="320" t="s">
        <v>156</v>
      </c>
      <c r="M46" s="287">
        <f t="shared" si="5"/>
        <v>0</v>
      </c>
      <c r="N46" s="320" t="s">
        <v>156</v>
      </c>
      <c r="O46" s="287">
        <f t="shared" si="6"/>
        <v>0</v>
      </c>
      <c r="P46" s="320" t="s">
        <v>156</v>
      </c>
      <c r="Q46" s="119" t="s">
        <v>212</v>
      </c>
      <c r="R46" s="288">
        <f t="shared" si="9"/>
        <v>0</v>
      </c>
      <c r="S46" t="s">
        <v>158</v>
      </c>
      <c r="U46">
        <f>VLOOKUP($C46,'Look-up'!$E:$H,3,FALSE)</f>
        <v>0</v>
      </c>
      <c r="V46">
        <f>VLOOKUP($C46,'Look-up'!$E:$H,4,FALSE)</f>
        <v>0</v>
      </c>
      <c r="AA46" t="str">
        <f t="shared" si="0"/>
        <v>[color=orange]</v>
      </c>
    </row>
    <row r="47" spans="1:27" hidden="1" x14ac:dyDescent="0.2">
      <c r="A47" t="s">
        <v>154</v>
      </c>
      <c r="B47" t="str">
        <f t="shared" si="3"/>
        <v>[color=orange]</v>
      </c>
      <c r="C47" s="294">
        <f>'Members Data'!A91</f>
        <v>0</v>
      </c>
      <c r="D47" s="320" t="s">
        <v>156</v>
      </c>
      <c r="E47" s="295">
        <f>'Members Data'!D91</f>
        <v>0</v>
      </c>
      <c r="F47" s="320" t="s">
        <v>156</v>
      </c>
      <c r="G47" s="296">
        <f>'Members Data'!B91</f>
        <v>0</v>
      </c>
      <c r="H47" s="320" t="s">
        <v>156</v>
      </c>
      <c r="I47" s="286">
        <f>DCC!I91</f>
        <v>0</v>
      </c>
      <c r="J47" s="320" t="s">
        <v>156</v>
      </c>
      <c r="K47" s="287">
        <f>DCC!J91</f>
        <v>0</v>
      </c>
      <c r="L47" s="320" t="s">
        <v>156</v>
      </c>
      <c r="M47" s="287">
        <f t="shared" si="5"/>
        <v>0</v>
      </c>
      <c r="N47" s="320" t="s">
        <v>156</v>
      </c>
      <c r="O47" s="287">
        <f t="shared" si="6"/>
        <v>0</v>
      </c>
      <c r="P47" s="320" t="s">
        <v>156</v>
      </c>
      <c r="Q47" s="119" t="s">
        <v>212</v>
      </c>
      <c r="R47" s="288">
        <f t="shared" si="9"/>
        <v>0</v>
      </c>
      <c r="S47" t="s">
        <v>158</v>
      </c>
      <c r="U47">
        <f>VLOOKUP($C47,'Look-up'!$E:$H,3,FALSE)</f>
        <v>0</v>
      </c>
      <c r="V47">
        <f>VLOOKUP($C47,'Look-up'!$E:$H,4,FALSE)</f>
        <v>0</v>
      </c>
      <c r="AA47" t="str">
        <f t="shared" si="0"/>
        <v>[color=orange]</v>
      </c>
    </row>
    <row r="48" spans="1:27" hidden="1" x14ac:dyDescent="0.2">
      <c r="A48" t="s">
        <v>154</v>
      </c>
      <c r="B48" t="str">
        <f t="shared" si="3"/>
        <v>[color=orange]</v>
      </c>
      <c r="C48" s="294">
        <f>'Members Data'!A92</f>
        <v>0</v>
      </c>
      <c r="D48" s="320" t="s">
        <v>156</v>
      </c>
      <c r="E48" s="295">
        <f>'Members Data'!D92</f>
        <v>0</v>
      </c>
      <c r="F48" s="320" t="s">
        <v>156</v>
      </c>
      <c r="G48" s="296">
        <f>'Members Data'!B92</f>
        <v>0</v>
      </c>
      <c r="H48" s="320" t="s">
        <v>156</v>
      </c>
      <c r="I48" s="286">
        <f>DCC!I92</f>
        <v>0</v>
      </c>
      <c r="J48" s="320" t="s">
        <v>156</v>
      </c>
      <c r="K48" s="287">
        <f>DCC!J92</f>
        <v>0</v>
      </c>
      <c r="L48" s="320" t="s">
        <v>156</v>
      </c>
      <c r="M48" s="287">
        <f t="shared" si="5"/>
        <v>0</v>
      </c>
      <c r="N48" s="320" t="s">
        <v>156</v>
      </c>
      <c r="O48" s="287">
        <f t="shared" si="6"/>
        <v>0</v>
      </c>
      <c r="P48" s="320" t="s">
        <v>156</v>
      </c>
      <c r="Q48" s="119" t="s">
        <v>212</v>
      </c>
      <c r="R48" s="288">
        <f t="shared" si="9"/>
        <v>0</v>
      </c>
      <c r="S48" t="s">
        <v>158</v>
      </c>
      <c r="U48">
        <f>VLOOKUP($C48,'Look-up'!$E:$H,3,FALSE)</f>
        <v>0</v>
      </c>
      <c r="V48">
        <f>VLOOKUP($C48,'Look-up'!$E:$H,4,FALSE)</f>
        <v>0</v>
      </c>
      <c r="AA48" t="str">
        <f t="shared" si="0"/>
        <v>[color=orange]</v>
      </c>
    </row>
    <row r="49" spans="1:27" hidden="1" x14ac:dyDescent="0.2">
      <c r="A49" t="s">
        <v>154</v>
      </c>
      <c r="B49" t="str">
        <f t="shared" si="3"/>
        <v>[color=orange]</v>
      </c>
      <c r="C49" s="294">
        <f>'Members Data'!A93</f>
        <v>0</v>
      </c>
      <c r="D49" s="320" t="s">
        <v>156</v>
      </c>
      <c r="E49" s="295">
        <f>'Members Data'!D93</f>
        <v>0</v>
      </c>
      <c r="F49" s="320" t="s">
        <v>156</v>
      </c>
      <c r="G49" s="296">
        <f>'Members Data'!B93</f>
        <v>0</v>
      </c>
      <c r="H49" s="320" t="s">
        <v>156</v>
      </c>
      <c r="I49" s="286">
        <f>DCC!I93</f>
        <v>0</v>
      </c>
      <c r="J49" s="320" t="s">
        <v>156</v>
      </c>
      <c r="K49" s="287">
        <f>DCC!J93</f>
        <v>0</v>
      </c>
      <c r="L49" s="320" t="s">
        <v>156</v>
      </c>
      <c r="M49" s="287">
        <f t="shared" si="5"/>
        <v>0</v>
      </c>
      <c r="N49" s="320" t="s">
        <v>156</v>
      </c>
      <c r="O49" s="287">
        <f t="shared" si="6"/>
        <v>0</v>
      </c>
      <c r="P49" s="320" t="s">
        <v>156</v>
      </c>
      <c r="Q49" s="119" t="s">
        <v>212</v>
      </c>
      <c r="R49" s="288">
        <f t="shared" si="9"/>
        <v>0</v>
      </c>
      <c r="S49" t="s">
        <v>158</v>
      </c>
      <c r="U49">
        <f>VLOOKUP($C49,'Look-up'!$E:$H,3,FALSE)</f>
        <v>0</v>
      </c>
      <c r="V49">
        <f>VLOOKUP($C49,'Look-up'!$E:$H,4,FALSE)</f>
        <v>0</v>
      </c>
      <c r="AA49" t="str">
        <f t="shared" si="0"/>
        <v>[color=orange]</v>
      </c>
    </row>
    <row r="50" spans="1:27" hidden="1" x14ac:dyDescent="0.2">
      <c r="A50" t="s">
        <v>154</v>
      </c>
      <c r="B50" t="str">
        <f t="shared" si="3"/>
        <v>[color=orange]</v>
      </c>
      <c r="C50" s="294">
        <f>'Members Data'!A94</f>
        <v>0</v>
      </c>
      <c r="D50" s="320" t="s">
        <v>156</v>
      </c>
      <c r="E50" s="295">
        <f>'Members Data'!D94</f>
        <v>0</v>
      </c>
      <c r="F50" s="320" t="s">
        <v>156</v>
      </c>
      <c r="G50" s="296">
        <f>'Members Data'!B94</f>
        <v>0</v>
      </c>
      <c r="H50" s="320" t="s">
        <v>156</v>
      </c>
      <c r="I50" s="286">
        <f>DCC!I94</f>
        <v>0</v>
      </c>
      <c r="J50" s="320" t="s">
        <v>156</v>
      </c>
      <c r="K50" s="287">
        <f>DCC!J94</f>
        <v>0</v>
      </c>
      <c r="L50" s="320" t="s">
        <v>156</v>
      </c>
      <c r="M50" s="287">
        <f t="shared" si="5"/>
        <v>0</v>
      </c>
      <c r="N50" s="320" t="s">
        <v>156</v>
      </c>
      <c r="O50" s="287">
        <f t="shared" si="6"/>
        <v>0</v>
      </c>
      <c r="P50" s="320" t="s">
        <v>156</v>
      </c>
      <c r="Q50" s="119" t="s">
        <v>212</v>
      </c>
      <c r="R50" s="288">
        <f t="shared" si="9"/>
        <v>0</v>
      </c>
      <c r="S50" t="s">
        <v>158</v>
      </c>
      <c r="U50">
        <f>VLOOKUP($C50,'Look-up'!$E:$H,3,FALSE)</f>
        <v>0</v>
      </c>
      <c r="V50">
        <f>VLOOKUP($C50,'Look-up'!$E:$H,4,FALSE)</f>
        <v>0</v>
      </c>
      <c r="AA50" t="str">
        <f t="shared" si="0"/>
        <v>[color=orange]</v>
      </c>
    </row>
    <row r="51" spans="1:27" hidden="1" x14ac:dyDescent="0.2">
      <c r="A51" t="s">
        <v>154</v>
      </c>
      <c r="B51" t="str">
        <f t="shared" si="3"/>
        <v>[color=orange]</v>
      </c>
      <c r="C51" s="294">
        <f>'Members Data'!A95</f>
        <v>0</v>
      </c>
      <c r="D51" s="320" t="s">
        <v>156</v>
      </c>
      <c r="E51" s="295">
        <f>'Members Data'!D95</f>
        <v>0</v>
      </c>
      <c r="F51" s="320" t="s">
        <v>156</v>
      </c>
      <c r="G51" s="296">
        <f>'Members Data'!B95</f>
        <v>0</v>
      </c>
      <c r="H51" s="320" t="s">
        <v>156</v>
      </c>
      <c r="I51" s="286">
        <f>DCC!I95</f>
        <v>0</v>
      </c>
      <c r="J51" s="320" t="s">
        <v>156</v>
      </c>
      <c r="K51" s="287">
        <f>DCC!J95</f>
        <v>0</v>
      </c>
      <c r="L51" s="320" t="s">
        <v>156</v>
      </c>
      <c r="M51" s="287">
        <f t="shared" ref="M51:M82" si="10">IF(ISNA(U51),0,U51)</f>
        <v>0</v>
      </c>
      <c r="N51" s="320" t="s">
        <v>156</v>
      </c>
      <c r="O51" s="287">
        <f t="shared" ref="O51:O82" si="11">IF(ISNA(V51),0,V51)</f>
        <v>0</v>
      </c>
      <c r="P51" s="320" t="s">
        <v>156</v>
      </c>
      <c r="Q51" s="119" t="s">
        <v>212</v>
      </c>
      <c r="R51" s="288">
        <f t="shared" si="9"/>
        <v>0</v>
      </c>
      <c r="S51" t="s">
        <v>158</v>
      </c>
      <c r="U51">
        <f>VLOOKUP($C51,'Look-up'!$E:$H,3,FALSE)</f>
        <v>0</v>
      </c>
      <c r="V51">
        <f>VLOOKUP($C51,'Look-up'!$E:$H,4,FALSE)</f>
        <v>0</v>
      </c>
      <c r="AA51" t="str">
        <f t="shared" si="0"/>
        <v>[color=orange]</v>
      </c>
    </row>
    <row r="52" spans="1:27" hidden="1" x14ac:dyDescent="0.2">
      <c r="A52" t="s">
        <v>154</v>
      </c>
      <c r="B52" t="str">
        <f t="shared" si="3"/>
        <v>[color=orange]</v>
      </c>
      <c r="C52" s="294">
        <f>'Members Data'!A96</f>
        <v>0</v>
      </c>
      <c r="D52" s="320" t="s">
        <v>156</v>
      </c>
      <c r="E52" s="295">
        <f>'Members Data'!D96</f>
        <v>0</v>
      </c>
      <c r="F52" s="320" t="s">
        <v>156</v>
      </c>
      <c r="G52" s="296">
        <f>'Members Data'!B96</f>
        <v>0</v>
      </c>
      <c r="H52" s="320" t="s">
        <v>156</v>
      </c>
      <c r="I52" s="286">
        <f>DCC!I96</f>
        <v>0</v>
      </c>
      <c r="J52" s="320" t="s">
        <v>156</v>
      </c>
      <c r="K52" s="287">
        <f>DCC!J96</f>
        <v>0</v>
      </c>
      <c r="L52" s="320" t="s">
        <v>156</v>
      </c>
      <c r="M52" s="287">
        <f t="shared" si="10"/>
        <v>0</v>
      </c>
      <c r="N52" s="320" t="s">
        <v>156</v>
      </c>
      <c r="O52" s="287">
        <f t="shared" si="11"/>
        <v>0</v>
      </c>
      <c r="P52" s="320" t="s">
        <v>156</v>
      </c>
      <c r="Q52" s="119" t="s">
        <v>212</v>
      </c>
      <c r="R52" s="288">
        <f t="shared" si="9"/>
        <v>0</v>
      </c>
      <c r="S52" t="s">
        <v>158</v>
      </c>
      <c r="U52">
        <f>VLOOKUP($C52,'Look-up'!$E:$H,3,FALSE)</f>
        <v>0</v>
      </c>
      <c r="V52">
        <f>VLOOKUP($C52,'Look-up'!$E:$H,4,FALSE)</f>
        <v>0</v>
      </c>
      <c r="AA52" t="str">
        <f t="shared" si="0"/>
        <v>[color=orange]</v>
      </c>
    </row>
    <row r="53" spans="1:27" hidden="1" x14ac:dyDescent="0.2">
      <c r="A53" t="s">
        <v>154</v>
      </c>
      <c r="B53" t="str">
        <f t="shared" si="3"/>
        <v>[color=orange]</v>
      </c>
      <c r="C53" s="294">
        <f>'Members Data'!A97</f>
        <v>0</v>
      </c>
      <c r="D53" s="320" t="s">
        <v>156</v>
      </c>
      <c r="E53" s="295">
        <f>'Members Data'!D97</f>
        <v>0</v>
      </c>
      <c r="F53" s="320" t="s">
        <v>156</v>
      </c>
      <c r="G53" s="296">
        <f>'Members Data'!B97</f>
        <v>0</v>
      </c>
      <c r="H53" s="320" t="s">
        <v>156</v>
      </c>
      <c r="I53" s="286">
        <f>DCC!I97</f>
        <v>0</v>
      </c>
      <c r="J53" s="320" t="s">
        <v>156</v>
      </c>
      <c r="K53" s="287">
        <f>DCC!J97</f>
        <v>0</v>
      </c>
      <c r="L53" s="320" t="s">
        <v>156</v>
      </c>
      <c r="M53" s="287">
        <f t="shared" si="10"/>
        <v>0</v>
      </c>
      <c r="N53" s="320" t="s">
        <v>156</v>
      </c>
      <c r="O53" s="287">
        <f t="shared" si="11"/>
        <v>0</v>
      </c>
      <c r="P53" s="320" t="s">
        <v>156</v>
      </c>
      <c r="Q53" s="119" t="s">
        <v>212</v>
      </c>
      <c r="R53" s="288">
        <f t="shared" si="9"/>
        <v>0</v>
      </c>
      <c r="S53" t="s">
        <v>158</v>
      </c>
      <c r="U53">
        <f>VLOOKUP($C53,'Look-up'!$E:$H,3,FALSE)</f>
        <v>0</v>
      </c>
      <c r="V53">
        <f>VLOOKUP($C53,'Look-up'!$E:$H,4,FALSE)</f>
        <v>0</v>
      </c>
      <c r="AA53" t="str">
        <f t="shared" si="0"/>
        <v>[color=orange]</v>
      </c>
    </row>
    <row r="54" spans="1:27" hidden="1" x14ac:dyDescent="0.2">
      <c r="A54" t="s">
        <v>154</v>
      </c>
      <c r="B54" t="str">
        <f t="shared" si="3"/>
        <v>[color=orange]</v>
      </c>
      <c r="C54" s="294">
        <f>'Members Data'!A99</f>
        <v>0</v>
      </c>
      <c r="D54" s="320" t="s">
        <v>156</v>
      </c>
      <c r="E54" s="295">
        <f>'Members Data'!D99</f>
        <v>0</v>
      </c>
      <c r="F54" s="320" t="s">
        <v>156</v>
      </c>
      <c r="G54" s="296">
        <f>'Members Data'!B99</f>
        <v>0</v>
      </c>
      <c r="H54" s="320" t="s">
        <v>156</v>
      </c>
      <c r="I54" s="286">
        <f>DCC!I99</f>
        <v>0</v>
      </c>
      <c r="J54" s="320" t="s">
        <v>156</v>
      </c>
      <c r="K54" s="287">
        <f>DCC!J99</f>
        <v>0</v>
      </c>
      <c r="L54" s="320" t="s">
        <v>156</v>
      </c>
      <c r="M54" s="287">
        <f t="shared" si="10"/>
        <v>0</v>
      </c>
      <c r="N54" s="320" t="s">
        <v>156</v>
      </c>
      <c r="O54" s="287">
        <f t="shared" si="11"/>
        <v>0</v>
      </c>
      <c r="P54" s="320" t="s">
        <v>156</v>
      </c>
      <c r="Q54" s="119" t="s">
        <v>212</v>
      </c>
      <c r="R54" s="288">
        <f t="shared" si="9"/>
        <v>0</v>
      </c>
      <c r="S54" t="s">
        <v>158</v>
      </c>
      <c r="U54">
        <f>VLOOKUP($C54,'Look-up'!$E:$H,3,FALSE)</f>
        <v>0</v>
      </c>
      <c r="V54">
        <f>VLOOKUP($C54,'Look-up'!$E:$H,4,FALSE)</f>
        <v>0</v>
      </c>
      <c r="AA54" t="str">
        <f t="shared" si="0"/>
        <v>[color=orange]</v>
      </c>
    </row>
    <row r="55" spans="1:27" hidden="1" x14ac:dyDescent="0.2">
      <c r="A55" t="s">
        <v>154</v>
      </c>
      <c r="B55" t="str">
        <f t="shared" si="3"/>
        <v>[color=orange]</v>
      </c>
      <c r="C55" s="294">
        <f>'Members Data'!A100</f>
        <v>0</v>
      </c>
      <c r="D55" s="320" t="s">
        <v>156</v>
      </c>
      <c r="E55" s="295">
        <f>'Members Data'!D100</f>
        <v>0</v>
      </c>
      <c r="F55" s="320" t="s">
        <v>156</v>
      </c>
      <c r="G55" s="296">
        <f>'Members Data'!B100</f>
        <v>0</v>
      </c>
      <c r="H55" s="320" t="s">
        <v>156</v>
      </c>
      <c r="I55" s="286">
        <f>DCC!I100</f>
        <v>0</v>
      </c>
      <c r="J55" s="320" t="s">
        <v>156</v>
      </c>
      <c r="K55" s="287">
        <f>DCC!J100</f>
        <v>0</v>
      </c>
      <c r="L55" s="320" t="s">
        <v>156</v>
      </c>
      <c r="M55" s="287">
        <f t="shared" si="10"/>
        <v>0</v>
      </c>
      <c r="N55" s="320" t="s">
        <v>156</v>
      </c>
      <c r="O55" s="287">
        <f t="shared" si="11"/>
        <v>0</v>
      </c>
      <c r="P55" s="320" t="s">
        <v>156</v>
      </c>
      <c r="Q55" s="119" t="s">
        <v>212</v>
      </c>
      <c r="R55" s="288">
        <f t="shared" si="9"/>
        <v>0</v>
      </c>
      <c r="S55" t="s">
        <v>158</v>
      </c>
      <c r="U55">
        <f>VLOOKUP($C55,'Look-up'!$E:$H,3,FALSE)</f>
        <v>0</v>
      </c>
      <c r="V55">
        <f>VLOOKUP($C55,'Look-up'!$E:$H,4,FALSE)</f>
        <v>0</v>
      </c>
      <c r="AA55" t="str">
        <f t="shared" si="0"/>
        <v>[color=orange]</v>
      </c>
    </row>
    <row r="56" spans="1:27" hidden="1" x14ac:dyDescent="0.2">
      <c r="A56" t="s">
        <v>154</v>
      </c>
      <c r="B56" t="str">
        <f t="shared" si="3"/>
        <v>[color=orange]</v>
      </c>
      <c r="C56" s="294">
        <f>'Members Data'!A101</f>
        <v>0</v>
      </c>
      <c r="D56" s="320" t="s">
        <v>156</v>
      </c>
      <c r="E56" s="295">
        <f>'Members Data'!D101</f>
        <v>0</v>
      </c>
      <c r="F56" s="320" t="s">
        <v>156</v>
      </c>
      <c r="G56" s="296">
        <f>'Members Data'!B101</f>
        <v>0</v>
      </c>
      <c r="H56" s="320" t="s">
        <v>156</v>
      </c>
      <c r="I56" s="286">
        <f>DCC!I101</f>
        <v>0</v>
      </c>
      <c r="J56" s="320" t="s">
        <v>156</v>
      </c>
      <c r="K56" s="287">
        <f>DCC!J101</f>
        <v>0</v>
      </c>
      <c r="L56" s="320" t="s">
        <v>156</v>
      </c>
      <c r="M56" s="287">
        <f t="shared" si="10"/>
        <v>0</v>
      </c>
      <c r="N56" s="320" t="s">
        <v>156</v>
      </c>
      <c r="O56" s="287">
        <f t="shared" si="11"/>
        <v>0</v>
      </c>
      <c r="P56" s="320" t="s">
        <v>156</v>
      </c>
      <c r="Q56" s="119" t="s">
        <v>212</v>
      </c>
      <c r="R56" s="288">
        <f t="shared" si="9"/>
        <v>0</v>
      </c>
      <c r="S56" t="s">
        <v>158</v>
      </c>
      <c r="U56">
        <f>VLOOKUP($C56,'Look-up'!$E:$H,3,FALSE)</f>
        <v>0</v>
      </c>
      <c r="V56">
        <f>VLOOKUP($C56,'Look-up'!$E:$H,4,FALSE)</f>
        <v>0</v>
      </c>
      <c r="AA56" t="str">
        <f t="shared" si="0"/>
        <v>[color=orange]</v>
      </c>
    </row>
    <row r="57" spans="1:27" hidden="1" x14ac:dyDescent="0.2">
      <c r="A57" t="s">
        <v>154</v>
      </c>
      <c r="B57" t="str">
        <f t="shared" si="3"/>
        <v>[color=red]</v>
      </c>
      <c r="C57" s="294">
        <f>'Members Data'!A47</f>
        <v>0</v>
      </c>
      <c r="D57" s="320" t="s">
        <v>156</v>
      </c>
      <c r="E57" s="295">
        <f>'Members Data'!D47</f>
        <v>0</v>
      </c>
      <c r="F57" s="320" t="s">
        <v>156</v>
      </c>
      <c r="G57" s="296">
        <f>'Members Data'!B47</f>
        <v>0</v>
      </c>
      <c r="H57" s="320" t="s">
        <v>156</v>
      </c>
      <c r="I57" s="286">
        <f>DCC!I47</f>
        <v>0</v>
      </c>
      <c r="J57" s="320" t="s">
        <v>156</v>
      </c>
      <c r="K57" s="287">
        <f>DCC!J47</f>
        <v>0</v>
      </c>
      <c r="L57" s="320" t="s">
        <v>156</v>
      </c>
      <c r="M57" s="287">
        <f t="shared" si="10"/>
        <v>0</v>
      </c>
      <c r="N57" s="320" t="s">
        <v>156</v>
      </c>
      <c r="O57" s="287">
        <f t="shared" si="11"/>
        <v>0</v>
      </c>
      <c r="P57" s="320" t="s">
        <v>156</v>
      </c>
      <c r="Q57" s="119" t="s">
        <v>212</v>
      </c>
      <c r="R57" s="288" t="str">
        <f>IF(W57 =0, "Has not Signed",(I57*-2)+(K57*2)+(M57*-1)+(O57))</f>
        <v>Has not Signed</v>
      </c>
      <c r="S57" t="s">
        <v>158</v>
      </c>
      <c r="U57">
        <f>VLOOKUP($C57,'Look-up'!$E:$H,3,FALSE)</f>
        <v>0</v>
      </c>
      <c r="V57">
        <f>VLOOKUP($C57,'Look-up'!$E:$H,4,FALSE)</f>
        <v>0</v>
      </c>
      <c r="W57">
        <f t="shared" ref="W57:W103" si="12">I57+K57+M57+O57</f>
        <v>0</v>
      </c>
      <c r="AA57" t="str">
        <f t="shared" si="0"/>
        <v>[color=red]</v>
      </c>
    </row>
    <row r="58" spans="1:27" hidden="1" x14ac:dyDescent="0.2">
      <c r="A58" t="s">
        <v>154</v>
      </c>
      <c r="B58" t="str">
        <f t="shared" si="3"/>
        <v>[color=orange]</v>
      </c>
      <c r="C58" s="294">
        <f>'Members Data'!A64</f>
        <v>0</v>
      </c>
      <c r="D58" s="320" t="s">
        <v>156</v>
      </c>
      <c r="E58" s="295">
        <f>'Members Data'!D64</f>
        <v>0</v>
      </c>
      <c r="F58" s="320" t="s">
        <v>156</v>
      </c>
      <c r="G58" s="296">
        <f>'Members Data'!B64</f>
        <v>0</v>
      </c>
      <c r="H58" s="320" t="s">
        <v>156</v>
      </c>
      <c r="I58" s="286">
        <f>DCC!I64</f>
        <v>0</v>
      </c>
      <c r="J58" s="320" t="s">
        <v>156</v>
      </c>
      <c r="K58" s="287">
        <f>DCC!J64</f>
        <v>0</v>
      </c>
      <c r="L58" s="320" t="s">
        <v>156</v>
      </c>
      <c r="M58" s="287">
        <f t="shared" si="10"/>
        <v>0</v>
      </c>
      <c r="N58" s="320" t="s">
        <v>156</v>
      </c>
      <c r="O58" s="287">
        <f t="shared" si="11"/>
        <v>0</v>
      </c>
      <c r="P58" s="320" t="s">
        <v>156</v>
      </c>
      <c r="Q58" s="119" t="s">
        <v>212</v>
      </c>
      <c r="R58" s="288">
        <f>(I58*-2)+(K58*2)+(M58*-1)+(O58)</f>
        <v>0</v>
      </c>
      <c r="S58" t="s">
        <v>158</v>
      </c>
      <c r="U58">
        <f>VLOOKUP($C58,'Look-up'!$E:$H,3,FALSE)</f>
        <v>0</v>
      </c>
      <c r="V58">
        <f>VLOOKUP($C58,'Look-up'!$E:$H,4,FALSE)</f>
        <v>0</v>
      </c>
      <c r="W58">
        <f t="shared" si="12"/>
        <v>0</v>
      </c>
      <c r="AA58" t="str">
        <f t="shared" si="0"/>
        <v>[color=orange]</v>
      </c>
    </row>
    <row r="59" spans="1:27" hidden="1" x14ac:dyDescent="0.2">
      <c r="A59" t="s">
        <v>154</v>
      </c>
      <c r="B59" t="str">
        <f t="shared" si="3"/>
        <v>[color=red]</v>
      </c>
      <c r="C59" s="294">
        <f>'Members Data'!A46</f>
        <v>0</v>
      </c>
      <c r="D59" s="320" t="s">
        <v>156</v>
      </c>
      <c r="E59" s="295">
        <f>'Members Data'!D46</f>
        <v>0</v>
      </c>
      <c r="F59" s="320" t="s">
        <v>156</v>
      </c>
      <c r="G59" s="296">
        <f>'Members Data'!B46</f>
        <v>0</v>
      </c>
      <c r="H59" s="320" t="s">
        <v>156</v>
      </c>
      <c r="I59" s="286">
        <f>DCC!I46</f>
        <v>0</v>
      </c>
      <c r="J59" s="320" t="s">
        <v>156</v>
      </c>
      <c r="K59" s="287">
        <f>DCC!J46</f>
        <v>0</v>
      </c>
      <c r="L59" s="320" t="s">
        <v>156</v>
      </c>
      <c r="M59" s="287">
        <f t="shared" si="10"/>
        <v>0</v>
      </c>
      <c r="N59" s="320" t="s">
        <v>156</v>
      </c>
      <c r="O59" s="287">
        <f t="shared" si="11"/>
        <v>0</v>
      </c>
      <c r="P59" s="320" t="s">
        <v>156</v>
      </c>
      <c r="Q59" s="119" t="s">
        <v>212</v>
      </c>
      <c r="R59" s="288" t="str">
        <f>IF(W59 =0, "Has not Signed",(I59*-2)+(K59*2)+(M59*-1)+(O59))</f>
        <v>Has not Signed</v>
      </c>
      <c r="S59" t="s">
        <v>158</v>
      </c>
      <c r="U59">
        <f>VLOOKUP($C59,'Look-up'!$E:$H,3,FALSE)</f>
        <v>0</v>
      </c>
      <c r="V59">
        <f>VLOOKUP($C59,'Look-up'!$E:$H,4,FALSE)</f>
        <v>0</v>
      </c>
      <c r="W59">
        <f t="shared" si="12"/>
        <v>0</v>
      </c>
      <c r="AA59" t="str">
        <f t="shared" si="0"/>
        <v>[color=red]</v>
      </c>
    </row>
    <row r="60" spans="1:27" hidden="1" x14ac:dyDescent="0.2">
      <c r="A60" t="s">
        <v>154</v>
      </c>
      <c r="B60" t="str">
        <f t="shared" si="3"/>
        <v>[color=orange]</v>
      </c>
      <c r="C60" s="294">
        <f>'Members Data'!A65</f>
        <v>0</v>
      </c>
      <c r="D60" s="320" t="s">
        <v>156</v>
      </c>
      <c r="E60" s="295">
        <f>'Members Data'!D65</f>
        <v>0</v>
      </c>
      <c r="F60" s="320" t="s">
        <v>156</v>
      </c>
      <c r="G60" s="296">
        <f>'Members Data'!B65</f>
        <v>0</v>
      </c>
      <c r="H60" s="320" t="s">
        <v>156</v>
      </c>
      <c r="I60" s="286">
        <f>DCC!I65</f>
        <v>0</v>
      </c>
      <c r="J60" s="320" t="s">
        <v>156</v>
      </c>
      <c r="K60" s="287">
        <f>DCC!J65</f>
        <v>0</v>
      </c>
      <c r="L60" s="320" t="s">
        <v>156</v>
      </c>
      <c r="M60" s="287">
        <f t="shared" si="10"/>
        <v>0</v>
      </c>
      <c r="N60" s="320" t="s">
        <v>156</v>
      </c>
      <c r="O60" s="287">
        <f t="shared" si="11"/>
        <v>0</v>
      </c>
      <c r="P60" s="320" t="s">
        <v>156</v>
      </c>
      <c r="Q60" s="119" t="s">
        <v>212</v>
      </c>
      <c r="R60" s="288">
        <f>(I60*-2)+(K60*2)+(M60*-1)+(O60)</f>
        <v>0</v>
      </c>
      <c r="S60" t="s">
        <v>158</v>
      </c>
      <c r="U60">
        <f>VLOOKUP($C60,'Look-up'!$E:$H,3,FALSE)</f>
        <v>0</v>
      </c>
      <c r="V60">
        <f>VLOOKUP($C60,'Look-up'!$E:$H,4,FALSE)</f>
        <v>0</v>
      </c>
      <c r="W60">
        <f t="shared" si="12"/>
        <v>0</v>
      </c>
      <c r="Z60" t="s">
        <v>209</v>
      </c>
      <c r="AA60" t="str">
        <f t="shared" si="0"/>
        <v>[color=orange]</v>
      </c>
    </row>
    <row r="61" spans="1:27" hidden="1" x14ac:dyDescent="0.2">
      <c r="A61" t="s">
        <v>154</v>
      </c>
      <c r="B61" t="str">
        <f t="shared" si="3"/>
        <v>[color=orange]</v>
      </c>
      <c r="C61" s="294">
        <f>'Members Data'!A66</f>
        <v>0</v>
      </c>
      <c r="D61" s="320" t="s">
        <v>156</v>
      </c>
      <c r="E61" s="295">
        <f>'Members Data'!D66</f>
        <v>0</v>
      </c>
      <c r="F61" s="320" t="s">
        <v>156</v>
      </c>
      <c r="G61" s="296">
        <f>'Members Data'!B66</f>
        <v>0</v>
      </c>
      <c r="H61" s="320" t="s">
        <v>156</v>
      </c>
      <c r="I61" s="286">
        <f>DCC!I66</f>
        <v>0</v>
      </c>
      <c r="J61" s="320" t="s">
        <v>156</v>
      </c>
      <c r="K61" s="287">
        <f>DCC!J66</f>
        <v>0</v>
      </c>
      <c r="L61" s="320" t="s">
        <v>156</v>
      </c>
      <c r="M61" s="287">
        <f t="shared" si="10"/>
        <v>0</v>
      </c>
      <c r="N61" s="320" t="s">
        <v>156</v>
      </c>
      <c r="O61" s="287">
        <f t="shared" si="11"/>
        <v>0</v>
      </c>
      <c r="P61" s="320" t="s">
        <v>156</v>
      </c>
      <c r="Q61" s="119" t="s">
        <v>212</v>
      </c>
      <c r="R61" s="288">
        <f>(I61*-2)+(K61*2)+(M61*-1)+(O61)</f>
        <v>0</v>
      </c>
      <c r="S61" t="s">
        <v>158</v>
      </c>
      <c r="U61">
        <f>VLOOKUP($C61,'Look-up'!$E:$H,3,FALSE)</f>
        <v>0</v>
      </c>
      <c r="V61">
        <f>VLOOKUP($C61,'Look-up'!$E:$H,4,FALSE)</f>
        <v>0</v>
      </c>
      <c r="W61">
        <f t="shared" si="12"/>
        <v>0</v>
      </c>
      <c r="Z61" t="s">
        <v>210</v>
      </c>
      <c r="AA61" t="str">
        <f t="shared" si="0"/>
        <v>[color=orange]</v>
      </c>
    </row>
    <row r="62" spans="1:27" hidden="1" x14ac:dyDescent="0.2">
      <c r="A62" t="s">
        <v>154</v>
      </c>
      <c r="B62" t="str">
        <f t="shared" si="3"/>
        <v>[color=orange]</v>
      </c>
      <c r="C62" s="294">
        <f>'Members Data'!A67</f>
        <v>0</v>
      </c>
      <c r="D62" s="320" t="s">
        <v>156</v>
      </c>
      <c r="E62" s="295">
        <f>'Members Data'!D67</f>
        <v>0</v>
      </c>
      <c r="F62" s="320" t="s">
        <v>156</v>
      </c>
      <c r="G62" s="296">
        <f>'Members Data'!B67</f>
        <v>0</v>
      </c>
      <c r="H62" s="320" t="s">
        <v>156</v>
      </c>
      <c r="I62" s="286">
        <f>DCC!I67</f>
        <v>0</v>
      </c>
      <c r="J62" s="320" t="s">
        <v>156</v>
      </c>
      <c r="K62" s="287">
        <f>DCC!J67</f>
        <v>0</v>
      </c>
      <c r="L62" s="320" t="s">
        <v>156</v>
      </c>
      <c r="M62" s="287">
        <f t="shared" si="10"/>
        <v>0</v>
      </c>
      <c r="N62" s="320" t="s">
        <v>156</v>
      </c>
      <c r="O62" s="287">
        <f t="shared" si="11"/>
        <v>0</v>
      </c>
      <c r="P62" s="320" t="s">
        <v>156</v>
      </c>
      <c r="Q62" s="119" t="s">
        <v>212</v>
      </c>
      <c r="R62" s="288">
        <f>(I62*-2)+(K62*2)+(M62*-1)+(O62)</f>
        <v>0</v>
      </c>
      <c r="S62" t="s">
        <v>158</v>
      </c>
      <c r="U62">
        <f>VLOOKUP($C62,'Look-up'!$E:$H,3,FALSE)</f>
        <v>0</v>
      </c>
      <c r="V62">
        <f>VLOOKUP($C62,'Look-up'!$E:$H,4,FALSE)</f>
        <v>0</v>
      </c>
      <c r="W62">
        <f t="shared" si="12"/>
        <v>0</v>
      </c>
      <c r="Z62" t="s">
        <v>211</v>
      </c>
      <c r="AA62" t="str">
        <f t="shared" si="0"/>
        <v>[color=orange]</v>
      </c>
    </row>
    <row r="63" spans="1:27" x14ac:dyDescent="0.2">
      <c r="A63" t="s">
        <v>154</v>
      </c>
      <c r="B63" t="str">
        <f t="shared" si="3"/>
        <v>[color=red]</v>
      </c>
      <c r="C63" s="294">
        <f>'Members Data'!A33</f>
        <v>0</v>
      </c>
      <c r="D63" s="320" t="s">
        <v>156</v>
      </c>
      <c r="E63" s="295">
        <f>'Members Data'!D33</f>
        <v>0</v>
      </c>
      <c r="F63" s="320" t="s">
        <v>156</v>
      </c>
      <c r="G63" s="296">
        <f>'Members Data'!B33</f>
        <v>0</v>
      </c>
      <c r="H63" s="320" t="s">
        <v>156</v>
      </c>
      <c r="I63" s="286">
        <f>DCC!I33</f>
        <v>0</v>
      </c>
      <c r="J63" s="320" t="s">
        <v>156</v>
      </c>
      <c r="K63" s="287">
        <f>DCC!J33</f>
        <v>0</v>
      </c>
      <c r="L63" s="320" t="s">
        <v>156</v>
      </c>
      <c r="M63" s="287">
        <f t="shared" si="10"/>
        <v>0</v>
      </c>
      <c r="N63" s="320" t="s">
        <v>156</v>
      </c>
      <c r="O63" s="287">
        <f t="shared" si="11"/>
        <v>0</v>
      </c>
      <c r="P63" s="320" t="s">
        <v>156</v>
      </c>
      <c r="Q63" s="119" t="s">
        <v>212</v>
      </c>
      <c r="R63" s="288" t="str">
        <f>IF(W63 =0, "Has not Signed",(I63*-2)+(K63*2)+(M63*-1)+(O63))</f>
        <v>Has not Signed</v>
      </c>
      <c r="S63" t="s">
        <v>158</v>
      </c>
      <c r="U63">
        <f>VLOOKUP($C63,'Look-up'!$E:$H,3,FALSE)</f>
        <v>0</v>
      </c>
      <c r="V63">
        <f>VLOOKUP($C63,'Look-up'!$E:$H,4,FALSE)</f>
        <v>0</v>
      </c>
      <c r="W63">
        <f t="shared" si="12"/>
        <v>0</v>
      </c>
      <c r="AA63" t="str">
        <f t="shared" si="0"/>
        <v>[color=red]</v>
      </c>
    </row>
    <row r="64" spans="1:27" x14ac:dyDescent="0.2">
      <c r="A64" t="s">
        <v>154</v>
      </c>
      <c r="B64" t="str">
        <f t="shared" si="3"/>
        <v>[color=red]</v>
      </c>
      <c r="C64" s="294" t="str">
        <f>'Members Data'!A27</f>
        <v>Thiana</v>
      </c>
      <c r="D64" s="439" t="s">
        <v>156</v>
      </c>
      <c r="E64" s="295" t="str">
        <f>'Members Data'!D27</f>
        <v>MDPS</v>
      </c>
      <c r="F64" s="440" t="s">
        <v>156</v>
      </c>
      <c r="G64" s="296">
        <f>'Members Data'!B27</f>
        <v>0</v>
      </c>
      <c r="H64" s="440" t="s">
        <v>156</v>
      </c>
      <c r="I64" s="286">
        <f>DCC!I27</f>
        <v>0</v>
      </c>
      <c r="J64" s="440" t="s">
        <v>156</v>
      </c>
      <c r="K64" s="287">
        <f>DCC!J27</f>
        <v>0</v>
      </c>
      <c r="L64" s="440" t="s">
        <v>156</v>
      </c>
      <c r="M64" s="287">
        <f t="shared" si="10"/>
        <v>0</v>
      </c>
      <c r="N64" s="440" t="s">
        <v>156</v>
      </c>
      <c r="O64" s="287">
        <f t="shared" si="11"/>
        <v>0</v>
      </c>
      <c r="P64" s="440" t="s">
        <v>156</v>
      </c>
      <c r="Q64" s="119" t="s">
        <v>212</v>
      </c>
      <c r="R64" s="288" t="str">
        <f>IF(W64 =0, "Has not Signed",(I64*-2)+(K64*2)+(M64*-1)+(O64))</f>
        <v>Has not Signed</v>
      </c>
      <c r="S64" t="s">
        <v>158</v>
      </c>
      <c r="U64">
        <f>VLOOKUP($C64,'Look-up'!$E:$H,3,FALSE)</f>
        <v>0</v>
      </c>
      <c r="V64">
        <f>VLOOKUP($C64,'Look-up'!$E:$H,4,FALSE)</f>
        <v>0</v>
      </c>
      <c r="W64">
        <f t="shared" si="12"/>
        <v>0</v>
      </c>
      <c r="AA64" t="str">
        <f t="shared" si="0"/>
        <v>[color=red]</v>
      </c>
    </row>
    <row r="65" spans="1:27" x14ac:dyDescent="0.2">
      <c r="A65" t="s">
        <v>154</v>
      </c>
      <c r="B65" t="str">
        <f t="shared" si="3"/>
        <v>[color=red]</v>
      </c>
      <c r="C65" s="294" t="str">
        <f>'Members Data'!A28</f>
        <v>Wainesha</v>
      </c>
      <c r="D65" s="439" t="s">
        <v>156</v>
      </c>
      <c r="E65" s="295" t="str">
        <f>'Members Data'!D28</f>
        <v>RDPS</v>
      </c>
      <c r="F65" s="440" t="s">
        <v>156</v>
      </c>
      <c r="G65" s="296">
        <f>'Members Data'!B28</f>
        <v>0</v>
      </c>
      <c r="H65" s="440" t="s">
        <v>156</v>
      </c>
      <c r="I65" s="286">
        <f>DCC!I28</f>
        <v>0</v>
      </c>
      <c r="J65" s="440" t="s">
        <v>156</v>
      </c>
      <c r="K65" s="287">
        <f>DCC!J28</f>
        <v>0</v>
      </c>
      <c r="L65" s="440" t="s">
        <v>156</v>
      </c>
      <c r="M65" s="287">
        <f t="shared" si="10"/>
        <v>0</v>
      </c>
      <c r="N65" s="440" t="s">
        <v>156</v>
      </c>
      <c r="O65" s="287">
        <f t="shared" si="11"/>
        <v>0</v>
      </c>
      <c r="P65" s="440" t="s">
        <v>156</v>
      </c>
      <c r="Q65" s="119" t="s">
        <v>212</v>
      </c>
      <c r="R65" s="288" t="str">
        <f>IF(W65 =0, "Has not Signed",(I65*-2)+(K65*2)+(M65*-1)+(O65))</f>
        <v>Has not Signed</v>
      </c>
      <c r="S65" t="s">
        <v>158</v>
      </c>
      <c r="U65">
        <f>VLOOKUP($C65,'Look-up'!$E:$H,3,FALSE)</f>
        <v>0</v>
      </c>
      <c r="V65">
        <f>VLOOKUP($C65,'Look-up'!$E:$H,4,FALSE)</f>
        <v>0</v>
      </c>
      <c r="W65">
        <f t="shared" si="12"/>
        <v>0</v>
      </c>
      <c r="AA65" t="str">
        <f t="shared" si="0"/>
        <v>[color=red]</v>
      </c>
    </row>
    <row r="66" spans="1:27" hidden="1" x14ac:dyDescent="0.2">
      <c r="A66" t="s">
        <v>154</v>
      </c>
      <c r="B66" t="str">
        <f t="shared" si="3"/>
        <v>[color=orange]</v>
      </c>
      <c r="C66" s="294">
        <f>'Members Data'!A71</f>
        <v>0</v>
      </c>
      <c r="D66" s="439" t="s">
        <v>156</v>
      </c>
      <c r="E66" s="295">
        <f>'Members Data'!D71</f>
        <v>0</v>
      </c>
      <c r="F66" s="440" t="s">
        <v>156</v>
      </c>
      <c r="G66" s="296">
        <f>'Members Data'!B71</f>
        <v>0</v>
      </c>
      <c r="H66" s="440" t="s">
        <v>156</v>
      </c>
      <c r="I66" s="286">
        <f>DCC!I71</f>
        <v>0</v>
      </c>
      <c r="J66" s="440" t="s">
        <v>156</v>
      </c>
      <c r="K66" s="287">
        <f>DCC!J71</f>
        <v>0</v>
      </c>
      <c r="L66" s="440" t="s">
        <v>156</v>
      </c>
      <c r="M66" s="287">
        <f t="shared" si="10"/>
        <v>0</v>
      </c>
      <c r="N66" s="440" t="s">
        <v>156</v>
      </c>
      <c r="O66" s="287">
        <f t="shared" si="11"/>
        <v>0</v>
      </c>
      <c r="P66" s="440" t="s">
        <v>156</v>
      </c>
      <c r="Q66" s="119" t="s">
        <v>212</v>
      </c>
      <c r="R66" s="288">
        <f>(I66*-2)+(K66*2)+(M66*-1)+(O66)</f>
        <v>0</v>
      </c>
      <c r="S66" t="s">
        <v>158</v>
      </c>
      <c r="U66">
        <f>VLOOKUP($C66,'Look-up'!$E:$H,3,FALSE)</f>
        <v>0</v>
      </c>
      <c r="V66">
        <f>VLOOKUP($C66,'Look-up'!$E:$H,4,FALSE)</f>
        <v>0</v>
      </c>
      <c r="W66">
        <f t="shared" si="12"/>
        <v>0</v>
      </c>
      <c r="AA66" t="str">
        <f t="shared" si="0"/>
        <v>[color=orange]</v>
      </c>
    </row>
    <row r="67" spans="1:27" x14ac:dyDescent="0.2">
      <c r="A67" t="s">
        <v>154</v>
      </c>
      <c r="B67" t="str">
        <f t="shared" si="3"/>
        <v>[color=red]</v>
      </c>
      <c r="C67" s="294" t="str">
        <f>'Members Data'!A29</f>
        <v>Warjocky</v>
      </c>
      <c r="D67" s="439" t="s">
        <v>156</v>
      </c>
      <c r="E67" s="295" t="str">
        <f>'Members Data'!D29</f>
        <v>RDPS</v>
      </c>
      <c r="F67" s="440" t="s">
        <v>156</v>
      </c>
      <c r="G67" s="296">
        <f>'Members Data'!B29</f>
        <v>0</v>
      </c>
      <c r="H67" s="440" t="s">
        <v>156</v>
      </c>
      <c r="I67" s="286">
        <f>DCC!I29</f>
        <v>0</v>
      </c>
      <c r="J67" s="440" t="s">
        <v>156</v>
      </c>
      <c r="K67" s="287">
        <f>DCC!J29</f>
        <v>0</v>
      </c>
      <c r="L67" s="440" t="s">
        <v>156</v>
      </c>
      <c r="M67" s="287">
        <f t="shared" si="10"/>
        <v>0</v>
      </c>
      <c r="N67" s="440" t="s">
        <v>156</v>
      </c>
      <c r="O67" s="287">
        <f t="shared" si="11"/>
        <v>0</v>
      </c>
      <c r="P67" s="440" t="s">
        <v>156</v>
      </c>
      <c r="Q67" s="119" t="s">
        <v>212</v>
      </c>
      <c r="R67" s="288" t="str">
        <f>IF(W67 =0, "Has not Signed",(I67*-2)+(K67*2)+(M67*-1)+(O67))</f>
        <v>Has not Signed</v>
      </c>
      <c r="S67" t="s">
        <v>158</v>
      </c>
      <c r="U67">
        <f>VLOOKUP($C67,'Look-up'!$E:$H,3,FALSE)</f>
        <v>0</v>
      </c>
      <c r="V67">
        <f>VLOOKUP($C67,'Look-up'!$E:$H,4,FALSE)</f>
        <v>0</v>
      </c>
      <c r="W67">
        <f t="shared" si="12"/>
        <v>0</v>
      </c>
      <c r="AA67" t="str">
        <f t="shared" si="0"/>
        <v>[color=red]</v>
      </c>
    </row>
    <row r="68" spans="1:27" hidden="1" x14ac:dyDescent="0.2">
      <c r="A68" t="s">
        <v>154</v>
      </c>
      <c r="B68" t="str">
        <f t="shared" si="3"/>
        <v>[color=red]</v>
      </c>
      <c r="C68" s="294">
        <f>'Members Data'!A45</f>
        <v>0</v>
      </c>
      <c r="D68" s="439" t="s">
        <v>156</v>
      </c>
      <c r="E68" s="295">
        <f>'Members Data'!D45</f>
        <v>0</v>
      </c>
      <c r="F68" s="440" t="s">
        <v>156</v>
      </c>
      <c r="G68" s="296">
        <f>'Members Data'!B45</f>
        <v>0</v>
      </c>
      <c r="H68" s="440" t="s">
        <v>156</v>
      </c>
      <c r="I68" s="286">
        <f>DCC!I45</f>
        <v>0</v>
      </c>
      <c r="J68" s="440" t="s">
        <v>156</v>
      </c>
      <c r="K68" s="287">
        <f>DCC!J45</f>
        <v>0</v>
      </c>
      <c r="L68" s="440" t="s">
        <v>156</v>
      </c>
      <c r="M68" s="287">
        <f t="shared" si="10"/>
        <v>0</v>
      </c>
      <c r="N68" s="440" t="s">
        <v>156</v>
      </c>
      <c r="O68" s="287">
        <f t="shared" si="11"/>
        <v>0</v>
      </c>
      <c r="P68" s="440" t="s">
        <v>156</v>
      </c>
      <c r="Q68" s="119" t="s">
        <v>212</v>
      </c>
      <c r="R68" s="288" t="str">
        <f>IF(W68 =0, "Has not Signed",(I68*-2)+(K68*2)+(M68*-1)+(O68))</f>
        <v>Has not Signed</v>
      </c>
      <c r="S68" t="s">
        <v>158</v>
      </c>
      <c r="U68">
        <f>VLOOKUP($C68,'Look-up'!$E:$H,3,FALSE)</f>
        <v>0</v>
      </c>
      <c r="V68">
        <f>VLOOKUP($C68,'Look-up'!$E:$H,4,FALSE)</f>
        <v>0</v>
      </c>
      <c r="W68">
        <f t="shared" si="12"/>
        <v>0</v>
      </c>
      <c r="AA68" t="str">
        <f t="shared" ref="AA68:AA103" si="13">IF(R68 &gt;0, "[color=red]", IF(R68 =0, "[color=orange]", IF(R68 &lt;-11,  "[color=blue]", "[color=green]")))</f>
        <v>[color=red]</v>
      </c>
    </row>
    <row r="69" spans="1:27" hidden="1" x14ac:dyDescent="0.2">
      <c r="B69" t="str">
        <f t="shared" si="3"/>
        <v>[color=red]</v>
      </c>
      <c r="C69" s="294">
        <f>'Members Data'!A50</f>
        <v>0</v>
      </c>
      <c r="D69" s="439" t="s">
        <v>156</v>
      </c>
      <c r="E69" s="295">
        <f>'Members Data'!D50</f>
        <v>0</v>
      </c>
      <c r="F69" s="440" t="s">
        <v>156</v>
      </c>
      <c r="G69" s="296">
        <f>'Members Data'!B50</f>
        <v>0</v>
      </c>
      <c r="H69" s="440" t="s">
        <v>156</v>
      </c>
      <c r="I69" s="286">
        <f>DCC!I50</f>
        <v>0</v>
      </c>
      <c r="J69" s="440" t="s">
        <v>156</v>
      </c>
      <c r="K69" s="287">
        <f>DCC!J50</f>
        <v>0</v>
      </c>
      <c r="L69" s="440" t="s">
        <v>156</v>
      </c>
      <c r="M69" s="287">
        <f t="shared" si="10"/>
        <v>0</v>
      </c>
      <c r="N69" s="440" t="s">
        <v>156</v>
      </c>
      <c r="O69" s="287">
        <f t="shared" si="11"/>
        <v>0</v>
      </c>
      <c r="P69" s="440" t="s">
        <v>156</v>
      </c>
      <c r="Q69" s="119" t="s">
        <v>212</v>
      </c>
      <c r="R69" s="288" t="str">
        <f>IF(W69 =0, "Has not Signed",(I69*-2)+(K69*2)+(M69*-1)+(O69))</f>
        <v>Has not Signed</v>
      </c>
      <c r="S69" t="s">
        <v>158</v>
      </c>
      <c r="U69">
        <f>VLOOKUP($C69,'Look-up'!$E:$H,3,FALSE)</f>
        <v>0</v>
      </c>
      <c r="V69">
        <f>VLOOKUP($C69,'Look-up'!$E:$H,4,FALSE)</f>
        <v>0</v>
      </c>
      <c r="W69">
        <f t="shared" si="12"/>
        <v>0</v>
      </c>
      <c r="AA69" t="str">
        <f t="shared" si="13"/>
        <v>[color=red]</v>
      </c>
    </row>
    <row r="70" spans="1:27" x14ac:dyDescent="0.2">
      <c r="A70" t="s">
        <v>154</v>
      </c>
      <c r="B70" t="str">
        <f t="shared" si="3"/>
        <v>[color=red]</v>
      </c>
      <c r="C70" s="294" t="str">
        <f>'Members Data'!A20</f>
        <v>Muckyfloor</v>
      </c>
      <c r="D70" s="439" t="s">
        <v>156</v>
      </c>
      <c r="E70" s="295" t="str">
        <f>'Members Data'!D20</f>
        <v>MDPS</v>
      </c>
      <c r="F70" s="440" t="s">
        <v>156</v>
      </c>
      <c r="G70" s="296">
        <f>'Members Data'!B20</f>
        <v>0</v>
      </c>
      <c r="H70" s="440" t="s">
        <v>156</v>
      </c>
      <c r="I70" s="286">
        <f>DCC!I20</f>
        <v>0</v>
      </c>
      <c r="J70" s="440" t="s">
        <v>156</v>
      </c>
      <c r="K70" s="287">
        <f>DCC!J20</f>
        <v>0</v>
      </c>
      <c r="L70" s="440" t="s">
        <v>156</v>
      </c>
      <c r="M70" s="287">
        <f t="shared" si="10"/>
        <v>0</v>
      </c>
      <c r="N70" s="440" t="s">
        <v>156</v>
      </c>
      <c r="O70" s="287">
        <f t="shared" si="11"/>
        <v>0</v>
      </c>
      <c r="P70" s="440" t="s">
        <v>156</v>
      </c>
      <c r="Q70" s="119" t="s">
        <v>212</v>
      </c>
      <c r="R70" s="288" t="str">
        <f>IF(W70 =0, "Has not Signed",(I70*-2)+(K70*2)+(M70*-1)+(O70))</f>
        <v>Has not Signed</v>
      </c>
      <c r="S70" t="s">
        <v>158</v>
      </c>
      <c r="U70">
        <f>VLOOKUP($C70,'Look-up'!$E:$H,3,FALSE)</f>
        <v>0</v>
      </c>
      <c r="V70">
        <f>VLOOKUP($C70,'Look-up'!$E:$H,4,FALSE)</f>
        <v>0</v>
      </c>
      <c r="W70">
        <f t="shared" si="12"/>
        <v>0</v>
      </c>
      <c r="AA70" t="str">
        <f t="shared" si="13"/>
        <v>[color=red]</v>
      </c>
    </row>
    <row r="71" spans="1:27" x14ac:dyDescent="0.2">
      <c r="A71" t="s">
        <v>154</v>
      </c>
      <c r="B71" t="str">
        <f t="shared" si="3"/>
        <v>[color=orange]</v>
      </c>
      <c r="C71" s="294">
        <f>'Members Data'!A35</f>
        <v>0</v>
      </c>
      <c r="D71" s="439" t="s">
        <v>156</v>
      </c>
      <c r="E71" s="295">
        <f>'Members Data'!D35</f>
        <v>0</v>
      </c>
      <c r="F71" s="440" t="s">
        <v>156</v>
      </c>
      <c r="G71" s="296">
        <f>'Members Data'!B35</f>
        <v>0</v>
      </c>
      <c r="H71" s="440" t="s">
        <v>156</v>
      </c>
      <c r="I71" s="286">
        <f>DCC!I35</f>
        <v>0</v>
      </c>
      <c r="J71" s="440" t="s">
        <v>156</v>
      </c>
      <c r="K71" s="287">
        <f>DCC!J35</f>
        <v>0</v>
      </c>
      <c r="L71" s="440" t="s">
        <v>156</v>
      </c>
      <c r="M71" s="287">
        <f t="shared" si="10"/>
        <v>0</v>
      </c>
      <c r="N71" s="440" t="s">
        <v>156</v>
      </c>
      <c r="O71" s="287">
        <f t="shared" si="11"/>
        <v>0</v>
      </c>
      <c r="P71" s="440" t="s">
        <v>156</v>
      </c>
      <c r="Q71" s="119" t="s">
        <v>212</v>
      </c>
      <c r="R71" s="288">
        <f>(I71*-2)+(K71*2)+(M71*-1)+(O71)</f>
        <v>0</v>
      </c>
      <c r="S71" t="s">
        <v>158</v>
      </c>
      <c r="U71">
        <f>VLOOKUP($C71,'Look-up'!$E:$H,3,FALSE)</f>
        <v>0</v>
      </c>
      <c r="V71">
        <f>VLOOKUP($C71,'Look-up'!$E:$H,4,FALSE)</f>
        <v>0</v>
      </c>
      <c r="W71">
        <f t="shared" si="12"/>
        <v>0</v>
      </c>
      <c r="AA71" t="str">
        <f t="shared" si="13"/>
        <v>[color=orange]</v>
      </c>
    </row>
    <row r="72" spans="1:27" hidden="1" x14ac:dyDescent="0.2">
      <c r="A72" t="s">
        <v>154</v>
      </c>
      <c r="B72" t="str">
        <f t="shared" ref="B72:B103" si="14">IF(R72 &gt;0, "[color=red]", IF(R72 =0, "[color=orange]", IF(R72 &lt;-11,  "[color=blue]", "[color=green]")))</f>
        <v>[color=red]</v>
      </c>
      <c r="C72" s="294">
        <f>'Members Data'!A44</f>
        <v>0</v>
      </c>
      <c r="D72" s="439" t="s">
        <v>156</v>
      </c>
      <c r="E72" s="295">
        <f>'Members Data'!D44</f>
        <v>0</v>
      </c>
      <c r="F72" s="440" t="s">
        <v>156</v>
      </c>
      <c r="G72" s="296">
        <f>'Members Data'!B44</f>
        <v>0</v>
      </c>
      <c r="H72" s="440" t="s">
        <v>156</v>
      </c>
      <c r="I72" s="286">
        <f>DCC!I44</f>
        <v>0</v>
      </c>
      <c r="J72" s="440" t="s">
        <v>156</v>
      </c>
      <c r="K72" s="287">
        <f>DCC!J44</f>
        <v>0</v>
      </c>
      <c r="L72" s="440" t="s">
        <v>156</v>
      </c>
      <c r="M72" s="287">
        <f t="shared" si="10"/>
        <v>0</v>
      </c>
      <c r="N72" s="440" t="s">
        <v>156</v>
      </c>
      <c r="O72" s="287">
        <f t="shared" si="11"/>
        <v>0</v>
      </c>
      <c r="P72" s="440" t="s">
        <v>156</v>
      </c>
      <c r="Q72" s="119" t="s">
        <v>212</v>
      </c>
      <c r="R72" s="288" t="str">
        <f t="shared" ref="R72:R77" si="15">IF(W72 =0, "Has not Signed",(I72*-2)+(K72*2)+(M72*-1)+(O72))</f>
        <v>Has not Signed</v>
      </c>
      <c r="S72" t="s">
        <v>158</v>
      </c>
      <c r="U72">
        <f>VLOOKUP($C72,'Look-up'!$E:$H,3,FALSE)</f>
        <v>0</v>
      </c>
      <c r="V72">
        <f>VLOOKUP($C72,'Look-up'!$E:$H,4,FALSE)</f>
        <v>0</v>
      </c>
      <c r="W72">
        <f t="shared" si="12"/>
        <v>0</v>
      </c>
      <c r="AA72" t="str">
        <f t="shared" si="13"/>
        <v>[color=red]</v>
      </c>
    </row>
    <row r="73" spans="1:27" hidden="1" x14ac:dyDescent="0.2">
      <c r="A73" t="s">
        <v>154</v>
      </c>
      <c r="B73" t="str">
        <f t="shared" si="14"/>
        <v>[color=red]</v>
      </c>
      <c r="C73" s="294">
        <f>'Members Data'!A37</f>
        <v>0</v>
      </c>
      <c r="D73" s="439" t="s">
        <v>156</v>
      </c>
      <c r="E73" s="295">
        <f>'Members Data'!D37</f>
        <v>0</v>
      </c>
      <c r="F73" s="440" t="s">
        <v>156</v>
      </c>
      <c r="G73" s="296">
        <f>'Members Data'!B37</f>
        <v>0</v>
      </c>
      <c r="H73" s="440" t="s">
        <v>156</v>
      </c>
      <c r="I73" s="286">
        <f>DCC!I37</f>
        <v>0</v>
      </c>
      <c r="J73" s="440" t="s">
        <v>156</v>
      </c>
      <c r="K73" s="287">
        <f>DCC!J37</f>
        <v>0</v>
      </c>
      <c r="L73" s="440" t="s">
        <v>156</v>
      </c>
      <c r="M73" s="287">
        <f t="shared" si="10"/>
        <v>0</v>
      </c>
      <c r="N73" s="440" t="s">
        <v>156</v>
      </c>
      <c r="O73" s="287">
        <f t="shared" si="11"/>
        <v>0</v>
      </c>
      <c r="P73" s="440" t="s">
        <v>156</v>
      </c>
      <c r="Q73" s="119" t="s">
        <v>212</v>
      </c>
      <c r="R73" s="288" t="str">
        <f t="shared" si="15"/>
        <v>Has not Signed</v>
      </c>
      <c r="S73" t="s">
        <v>158</v>
      </c>
      <c r="U73">
        <f>VLOOKUP($C73,'Look-up'!$E:$H,3,FALSE)</f>
        <v>0</v>
      </c>
      <c r="V73">
        <f>VLOOKUP($C73,'Look-up'!$E:$H,4,FALSE)</f>
        <v>0</v>
      </c>
      <c r="W73">
        <f t="shared" si="12"/>
        <v>0</v>
      </c>
      <c r="AA73" t="str">
        <f t="shared" si="13"/>
        <v>[color=red]</v>
      </c>
    </row>
    <row r="74" spans="1:27" x14ac:dyDescent="0.2">
      <c r="A74" t="s">
        <v>154</v>
      </c>
      <c r="B74" t="str">
        <f t="shared" si="14"/>
        <v>[color=red]</v>
      </c>
      <c r="C74" s="294" t="str">
        <f>'Members Data'!A8</f>
        <v>Celechon</v>
      </c>
      <c r="D74" s="439" t="s">
        <v>156</v>
      </c>
      <c r="E74" s="295" t="str">
        <f>'Members Data'!D8</f>
        <v>MDPS</v>
      </c>
      <c r="F74" s="440" t="s">
        <v>156</v>
      </c>
      <c r="G74" s="296">
        <f>'Members Data'!B8</f>
        <v>0</v>
      </c>
      <c r="H74" s="440" t="s">
        <v>156</v>
      </c>
      <c r="I74" s="286">
        <f>DCC!I8</f>
        <v>0</v>
      </c>
      <c r="J74" s="440" t="s">
        <v>156</v>
      </c>
      <c r="K74" s="287">
        <f>DCC!J8</f>
        <v>0</v>
      </c>
      <c r="L74" s="440" t="s">
        <v>156</v>
      </c>
      <c r="M74" s="287">
        <f t="shared" si="10"/>
        <v>0</v>
      </c>
      <c r="N74" s="440" t="s">
        <v>156</v>
      </c>
      <c r="O74" s="287">
        <f t="shared" si="11"/>
        <v>0</v>
      </c>
      <c r="P74" s="440" t="s">
        <v>156</v>
      </c>
      <c r="Q74" s="119" t="s">
        <v>212</v>
      </c>
      <c r="R74" s="288" t="str">
        <f t="shared" si="15"/>
        <v>Has not Signed</v>
      </c>
      <c r="S74" t="s">
        <v>158</v>
      </c>
      <c r="U74">
        <f>VLOOKUP($C74,'Look-up'!$E:$H,3,FALSE)</f>
        <v>0</v>
      </c>
      <c r="V74">
        <f>VLOOKUP($C74,'Look-up'!$E:$H,4,FALSE)</f>
        <v>0</v>
      </c>
      <c r="W74">
        <f t="shared" si="12"/>
        <v>0</v>
      </c>
      <c r="AA74" t="str">
        <f t="shared" si="13"/>
        <v>[color=red]</v>
      </c>
    </row>
    <row r="75" spans="1:27" x14ac:dyDescent="0.2">
      <c r="A75" t="s">
        <v>154</v>
      </c>
      <c r="B75" t="str">
        <f t="shared" si="14"/>
        <v>[color=red]</v>
      </c>
      <c r="C75" s="294" t="str">
        <f>'Members Data'!A23</f>
        <v>Píncushion</v>
      </c>
      <c r="D75" s="439" t="s">
        <v>156</v>
      </c>
      <c r="E75" s="295" t="str">
        <f>'Members Data'!D23</f>
        <v>RDPS</v>
      </c>
      <c r="F75" s="440" t="s">
        <v>156</v>
      </c>
      <c r="G75" s="296">
        <f>'Members Data'!B23</f>
        <v>0</v>
      </c>
      <c r="H75" s="440" t="s">
        <v>156</v>
      </c>
      <c r="I75" s="286">
        <f>DCC!I23</f>
        <v>0</v>
      </c>
      <c r="J75" s="440" t="s">
        <v>156</v>
      </c>
      <c r="K75" s="287">
        <f>DCC!J23</f>
        <v>0</v>
      </c>
      <c r="L75" s="440" t="s">
        <v>156</v>
      </c>
      <c r="M75" s="287">
        <f t="shared" si="10"/>
        <v>0</v>
      </c>
      <c r="N75" s="440" t="s">
        <v>156</v>
      </c>
      <c r="O75" s="287">
        <f t="shared" si="11"/>
        <v>0</v>
      </c>
      <c r="P75" s="440" t="s">
        <v>156</v>
      </c>
      <c r="Q75" s="119" t="s">
        <v>212</v>
      </c>
      <c r="R75" s="288" t="str">
        <f t="shared" si="15"/>
        <v>Has not Signed</v>
      </c>
      <c r="S75" t="s">
        <v>158</v>
      </c>
      <c r="U75">
        <f>VLOOKUP($C75,'Look-up'!$E:$H,3,FALSE)</f>
        <v>0</v>
      </c>
      <c r="V75">
        <f>VLOOKUP($C75,'Look-up'!$E:$H,4,FALSE)</f>
        <v>0</v>
      </c>
      <c r="W75">
        <f t="shared" si="12"/>
        <v>0</v>
      </c>
      <c r="AA75" t="str">
        <f t="shared" si="13"/>
        <v>[color=red]</v>
      </c>
    </row>
    <row r="76" spans="1:27" x14ac:dyDescent="0.2">
      <c r="A76" t="s">
        <v>154</v>
      </c>
      <c r="B76" t="str">
        <f t="shared" si="14"/>
        <v>[color=red]</v>
      </c>
      <c r="C76" s="294" t="str">
        <f>'Members Data'!A25</f>
        <v>Shinkai</v>
      </c>
      <c r="D76" s="439" t="s">
        <v>156</v>
      </c>
      <c r="E76" s="295" t="str">
        <f>'Members Data'!D25</f>
        <v>MDPS</v>
      </c>
      <c r="F76" s="440" t="s">
        <v>156</v>
      </c>
      <c r="G76" s="296">
        <f>'Members Data'!B25</f>
        <v>0</v>
      </c>
      <c r="H76" s="440" t="s">
        <v>156</v>
      </c>
      <c r="I76" s="286">
        <f>DCC!I25</f>
        <v>0</v>
      </c>
      <c r="J76" s="440" t="s">
        <v>156</v>
      </c>
      <c r="K76" s="287">
        <f>DCC!J25</f>
        <v>0</v>
      </c>
      <c r="L76" s="440" t="s">
        <v>156</v>
      </c>
      <c r="M76" s="287">
        <f t="shared" si="10"/>
        <v>0</v>
      </c>
      <c r="N76" s="440" t="s">
        <v>156</v>
      </c>
      <c r="O76" s="287">
        <f t="shared" si="11"/>
        <v>0</v>
      </c>
      <c r="P76" s="440" t="s">
        <v>156</v>
      </c>
      <c r="Q76" s="119" t="s">
        <v>212</v>
      </c>
      <c r="R76" s="288" t="str">
        <f t="shared" si="15"/>
        <v>Has not Signed</v>
      </c>
      <c r="S76" t="s">
        <v>158</v>
      </c>
      <c r="U76">
        <f>VLOOKUP($C76,'Look-up'!$E:$H,3,FALSE)</f>
        <v>0</v>
      </c>
      <c r="V76">
        <f>VLOOKUP($C76,'Look-up'!$E:$H,4,FALSE)</f>
        <v>0</v>
      </c>
      <c r="W76">
        <f t="shared" si="12"/>
        <v>0</v>
      </c>
      <c r="AA76" t="str">
        <f t="shared" si="13"/>
        <v>[color=red]</v>
      </c>
    </row>
    <row r="77" spans="1:27" x14ac:dyDescent="0.2">
      <c r="A77" t="s">
        <v>154</v>
      </c>
      <c r="B77" t="str">
        <f t="shared" si="14"/>
        <v>[color=red]</v>
      </c>
      <c r="C77" s="294" t="str">
        <f>'Members Data'!A18</f>
        <v>Kinkiey</v>
      </c>
      <c r="D77" s="439" t="s">
        <v>156</v>
      </c>
      <c r="E77" s="295" t="str">
        <f>'Members Data'!D18</f>
        <v>Healer</v>
      </c>
      <c r="F77" s="440" t="s">
        <v>156</v>
      </c>
      <c r="G77" s="296">
        <f>'Members Data'!B18</f>
        <v>0</v>
      </c>
      <c r="H77" s="440" t="s">
        <v>156</v>
      </c>
      <c r="I77" s="286">
        <f>DCC!I18</f>
        <v>0</v>
      </c>
      <c r="J77" s="440" t="s">
        <v>156</v>
      </c>
      <c r="K77" s="287">
        <f>DCC!J18</f>
        <v>0</v>
      </c>
      <c r="L77" s="440" t="s">
        <v>156</v>
      </c>
      <c r="M77" s="287">
        <f t="shared" si="10"/>
        <v>0</v>
      </c>
      <c r="N77" s="440" t="s">
        <v>156</v>
      </c>
      <c r="O77" s="287">
        <f t="shared" si="11"/>
        <v>0</v>
      </c>
      <c r="P77" s="440" t="s">
        <v>156</v>
      </c>
      <c r="Q77" s="119" t="s">
        <v>212</v>
      </c>
      <c r="R77" s="288" t="str">
        <f t="shared" si="15"/>
        <v>Has not Signed</v>
      </c>
      <c r="S77" t="s">
        <v>158</v>
      </c>
      <c r="U77">
        <f>VLOOKUP($C77,'Look-up'!$E:$H,3,FALSE)</f>
        <v>0</v>
      </c>
      <c r="V77">
        <f>VLOOKUP($C77,'Look-up'!$E:$H,4,FALSE)</f>
        <v>0</v>
      </c>
      <c r="W77">
        <f t="shared" si="12"/>
        <v>0</v>
      </c>
      <c r="AA77" t="str">
        <f t="shared" si="13"/>
        <v>[color=red]</v>
      </c>
    </row>
    <row r="78" spans="1:27" hidden="1" x14ac:dyDescent="0.2">
      <c r="A78" t="s">
        <v>154</v>
      </c>
      <c r="B78" t="str">
        <f t="shared" si="14"/>
        <v>[color=orange]</v>
      </c>
      <c r="C78" s="294">
        <f>'Members Data'!A76</f>
        <v>0</v>
      </c>
      <c r="D78" s="439" t="s">
        <v>156</v>
      </c>
      <c r="E78" s="295">
        <f>'Members Data'!D76</f>
        <v>0</v>
      </c>
      <c r="F78" s="440" t="s">
        <v>156</v>
      </c>
      <c r="G78" s="296">
        <f>'Members Data'!B76</f>
        <v>0</v>
      </c>
      <c r="H78" s="440" t="s">
        <v>156</v>
      </c>
      <c r="I78" s="286">
        <f>DCC!I76</f>
        <v>0</v>
      </c>
      <c r="J78" s="440" t="s">
        <v>156</v>
      </c>
      <c r="K78" s="287">
        <f>DCC!J76</f>
        <v>0</v>
      </c>
      <c r="L78" s="440" t="s">
        <v>156</v>
      </c>
      <c r="M78" s="287">
        <f t="shared" si="10"/>
        <v>0</v>
      </c>
      <c r="N78" s="440" t="s">
        <v>156</v>
      </c>
      <c r="O78" s="287">
        <f t="shared" si="11"/>
        <v>0</v>
      </c>
      <c r="P78" s="440" t="s">
        <v>156</v>
      </c>
      <c r="Q78" s="119" t="s">
        <v>212</v>
      </c>
      <c r="R78" s="288">
        <f>(I78*-2)+(K78*2)+(M78*-1)+(O78)</f>
        <v>0</v>
      </c>
      <c r="S78" t="s">
        <v>158</v>
      </c>
      <c r="U78">
        <f>VLOOKUP($C78,'Look-up'!$E:$H,3,FALSE)</f>
        <v>0</v>
      </c>
      <c r="V78">
        <f>VLOOKUP($C78,'Look-up'!$E:$H,4,FALSE)</f>
        <v>0</v>
      </c>
      <c r="W78">
        <f t="shared" si="12"/>
        <v>0</v>
      </c>
      <c r="AA78" t="str">
        <f t="shared" si="13"/>
        <v>[color=orange]</v>
      </c>
    </row>
    <row r="79" spans="1:27" hidden="1" x14ac:dyDescent="0.2">
      <c r="A79" t="s">
        <v>154</v>
      </c>
      <c r="B79" t="str">
        <f t="shared" si="14"/>
        <v>[color=red]</v>
      </c>
      <c r="C79" s="294">
        <f>'Members Data'!A36</f>
        <v>0</v>
      </c>
      <c r="D79" s="439" t="s">
        <v>156</v>
      </c>
      <c r="E79" s="295">
        <f>'Members Data'!D36</f>
        <v>0</v>
      </c>
      <c r="F79" s="440" t="s">
        <v>156</v>
      </c>
      <c r="G79" s="296">
        <f>'Members Data'!B36</f>
        <v>0</v>
      </c>
      <c r="H79" s="440" t="s">
        <v>156</v>
      </c>
      <c r="I79" s="286">
        <f>DCC!I36</f>
        <v>0</v>
      </c>
      <c r="J79" s="440" t="s">
        <v>156</v>
      </c>
      <c r="K79" s="287">
        <f>DCC!J36</f>
        <v>0</v>
      </c>
      <c r="L79" s="440" t="s">
        <v>156</v>
      </c>
      <c r="M79" s="287">
        <f t="shared" si="10"/>
        <v>0</v>
      </c>
      <c r="N79" s="440" t="s">
        <v>156</v>
      </c>
      <c r="O79" s="287">
        <f t="shared" si="11"/>
        <v>0</v>
      </c>
      <c r="P79" s="440" t="s">
        <v>156</v>
      </c>
      <c r="Q79" s="119" t="s">
        <v>212</v>
      </c>
      <c r="R79" s="288" t="str">
        <f t="shared" ref="R79:R103" si="16">IF(W79 =0, "Has not Signed",(I79*-2)+(K79*2)+(M79*-1)+(O79))</f>
        <v>Has not Signed</v>
      </c>
      <c r="S79" t="s">
        <v>158</v>
      </c>
      <c r="U79">
        <f>VLOOKUP($C79,'Look-up'!$E:$H,3,FALSE)</f>
        <v>0</v>
      </c>
      <c r="V79">
        <f>VLOOKUP($C79,'Look-up'!$E:$H,4,FALSE)</f>
        <v>0</v>
      </c>
      <c r="W79">
        <f t="shared" si="12"/>
        <v>0</v>
      </c>
      <c r="AA79" t="str">
        <f t="shared" si="13"/>
        <v>[color=red]</v>
      </c>
    </row>
    <row r="80" spans="1:27" x14ac:dyDescent="0.2">
      <c r="A80" t="s">
        <v>154</v>
      </c>
      <c r="B80" t="str">
        <f t="shared" si="14"/>
        <v>[color=red]</v>
      </c>
      <c r="C80" s="294" t="str">
        <f>'Members Data'!A11</f>
        <v>Halfhorns</v>
      </c>
      <c r="D80" s="439" t="s">
        <v>156</v>
      </c>
      <c r="E80" s="295" t="str">
        <f>'Members Data'!D11</f>
        <v>MDPS</v>
      </c>
      <c r="F80" s="440" t="s">
        <v>156</v>
      </c>
      <c r="G80" s="296">
        <f>'Members Data'!B11</f>
        <v>0</v>
      </c>
      <c r="H80" s="440" t="s">
        <v>156</v>
      </c>
      <c r="I80" s="286">
        <f>DCC!I11</f>
        <v>0</v>
      </c>
      <c r="J80" s="440" t="s">
        <v>156</v>
      </c>
      <c r="K80" s="287">
        <f>DCC!J11</f>
        <v>0</v>
      </c>
      <c r="L80" s="440" t="s">
        <v>156</v>
      </c>
      <c r="M80" s="287">
        <f t="shared" si="10"/>
        <v>0</v>
      </c>
      <c r="N80" s="440" t="s">
        <v>156</v>
      </c>
      <c r="O80" s="287">
        <f t="shared" si="11"/>
        <v>0</v>
      </c>
      <c r="P80" s="440" t="s">
        <v>156</v>
      </c>
      <c r="Q80" s="119" t="s">
        <v>212</v>
      </c>
      <c r="R80" s="288" t="str">
        <f t="shared" si="16"/>
        <v>Has not Signed</v>
      </c>
      <c r="S80" t="s">
        <v>158</v>
      </c>
      <c r="U80">
        <f>VLOOKUP($C80,'Look-up'!$E:$H,3,FALSE)</f>
        <v>0</v>
      </c>
      <c r="V80">
        <f>VLOOKUP($C80,'Look-up'!$E:$H,4,FALSE)</f>
        <v>0</v>
      </c>
      <c r="W80">
        <f t="shared" si="12"/>
        <v>0</v>
      </c>
      <c r="AA80" t="str">
        <f t="shared" si="13"/>
        <v>[color=red]</v>
      </c>
    </row>
    <row r="81" spans="1:27" x14ac:dyDescent="0.2">
      <c r="A81" t="s">
        <v>154</v>
      </c>
      <c r="B81" t="str">
        <f t="shared" si="14"/>
        <v>[color=red]</v>
      </c>
      <c r="C81" s="294" t="str">
        <f>'Members Data'!A7</f>
        <v>Càrétàkér</v>
      </c>
      <c r="D81" s="439" t="s">
        <v>156</v>
      </c>
      <c r="E81" s="295" t="str">
        <f>'Members Data'!D7</f>
        <v>RDPS</v>
      </c>
      <c r="F81" s="440" t="s">
        <v>156</v>
      </c>
      <c r="G81" s="296">
        <f>'Members Data'!B7</f>
        <v>0</v>
      </c>
      <c r="H81" s="440" t="s">
        <v>156</v>
      </c>
      <c r="I81" s="286">
        <f>DCC!I7</f>
        <v>0</v>
      </c>
      <c r="J81" s="440" t="s">
        <v>156</v>
      </c>
      <c r="K81" s="287">
        <f>DCC!J7</f>
        <v>0</v>
      </c>
      <c r="L81" s="440" t="s">
        <v>156</v>
      </c>
      <c r="M81" s="287">
        <f t="shared" si="10"/>
        <v>0</v>
      </c>
      <c r="N81" s="440" t="s">
        <v>156</v>
      </c>
      <c r="O81" s="287">
        <f t="shared" si="11"/>
        <v>0</v>
      </c>
      <c r="P81" s="440" t="s">
        <v>156</v>
      </c>
      <c r="Q81" s="119" t="s">
        <v>212</v>
      </c>
      <c r="R81" s="288" t="str">
        <f t="shared" si="16"/>
        <v>Has not Signed</v>
      </c>
      <c r="S81" t="s">
        <v>158</v>
      </c>
      <c r="U81">
        <f>VLOOKUP($C81,'Look-up'!$E:$H,3,FALSE)</f>
        <v>0</v>
      </c>
      <c r="V81">
        <f>VLOOKUP($C81,'Look-up'!$E:$H,4,FALSE)</f>
        <v>0</v>
      </c>
      <c r="W81">
        <f t="shared" si="12"/>
        <v>0</v>
      </c>
      <c r="AA81" t="str">
        <f t="shared" si="13"/>
        <v>[color=red]</v>
      </c>
    </row>
    <row r="82" spans="1:27" x14ac:dyDescent="0.2">
      <c r="A82" t="s">
        <v>154</v>
      </c>
      <c r="B82" t="str">
        <f t="shared" si="14"/>
        <v>[color=red]</v>
      </c>
      <c r="C82" s="294" t="str">
        <f>'Members Data'!A24</f>
        <v>Rougeblood</v>
      </c>
      <c r="D82" s="439" t="s">
        <v>156</v>
      </c>
      <c r="E82" s="295" t="str">
        <f>'Members Data'!D24</f>
        <v>MDPS</v>
      </c>
      <c r="F82" s="440" t="s">
        <v>156</v>
      </c>
      <c r="G82" s="296">
        <f>'Members Data'!B24</f>
        <v>0</v>
      </c>
      <c r="H82" s="440" t="s">
        <v>156</v>
      </c>
      <c r="I82" s="286">
        <f>DCC!I24</f>
        <v>0</v>
      </c>
      <c r="J82" s="440" t="s">
        <v>156</v>
      </c>
      <c r="K82" s="287">
        <f>DCC!J24</f>
        <v>0</v>
      </c>
      <c r="L82" s="440" t="s">
        <v>156</v>
      </c>
      <c r="M82" s="287">
        <f t="shared" si="10"/>
        <v>0</v>
      </c>
      <c r="N82" s="440" t="s">
        <v>156</v>
      </c>
      <c r="O82" s="287">
        <f t="shared" si="11"/>
        <v>0</v>
      </c>
      <c r="P82" s="440" t="s">
        <v>156</v>
      </c>
      <c r="Q82" s="119" t="s">
        <v>212</v>
      </c>
      <c r="R82" s="288" t="str">
        <f t="shared" si="16"/>
        <v>Has not Signed</v>
      </c>
      <c r="S82" t="s">
        <v>158</v>
      </c>
      <c r="U82">
        <f>VLOOKUP($C82,'Look-up'!$E:$H,3,FALSE)</f>
        <v>0</v>
      </c>
      <c r="V82">
        <f>VLOOKUP($C82,'Look-up'!$E:$H,4,FALSE)</f>
        <v>0</v>
      </c>
      <c r="W82">
        <f t="shared" si="12"/>
        <v>0</v>
      </c>
      <c r="AA82" t="str">
        <f t="shared" si="13"/>
        <v>[color=red]</v>
      </c>
    </row>
    <row r="83" spans="1:27" hidden="1" x14ac:dyDescent="0.2">
      <c r="B83" t="str">
        <f t="shared" si="14"/>
        <v>[color=red]</v>
      </c>
      <c r="C83" s="294">
        <f>'Members Data'!A48</f>
        <v>0</v>
      </c>
      <c r="D83" s="439" t="s">
        <v>156</v>
      </c>
      <c r="E83" s="295">
        <f>'Members Data'!D48</f>
        <v>0</v>
      </c>
      <c r="F83" s="440" t="s">
        <v>156</v>
      </c>
      <c r="G83" s="296">
        <f>'Members Data'!B48</f>
        <v>0</v>
      </c>
      <c r="H83" s="440" t="s">
        <v>156</v>
      </c>
      <c r="I83" s="286">
        <f>DCC!I48</f>
        <v>0</v>
      </c>
      <c r="J83" s="440" t="s">
        <v>156</v>
      </c>
      <c r="K83" s="287">
        <f>DCC!J48</f>
        <v>0</v>
      </c>
      <c r="L83" s="440" t="s">
        <v>156</v>
      </c>
      <c r="M83" s="287">
        <f t="shared" ref="M83:M103" si="17">IF(ISNA(U83),0,U83)</f>
        <v>0</v>
      </c>
      <c r="N83" s="440" t="s">
        <v>156</v>
      </c>
      <c r="O83" s="287">
        <f t="shared" ref="O83:O103" si="18">IF(ISNA(V83),0,V83)</f>
        <v>0</v>
      </c>
      <c r="P83" s="440" t="s">
        <v>156</v>
      </c>
      <c r="Q83" s="119" t="s">
        <v>212</v>
      </c>
      <c r="R83" s="288" t="str">
        <f t="shared" si="16"/>
        <v>Has not Signed</v>
      </c>
      <c r="S83" t="s">
        <v>158</v>
      </c>
      <c r="U83">
        <f>VLOOKUP($C83,'Look-up'!$E:$H,3,FALSE)</f>
        <v>0</v>
      </c>
      <c r="V83">
        <f>VLOOKUP($C83,'Look-up'!$E:$H,4,FALSE)</f>
        <v>0</v>
      </c>
      <c r="W83">
        <f t="shared" si="12"/>
        <v>0</v>
      </c>
      <c r="AA83" t="str">
        <f t="shared" si="13"/>
        <v>[color=red]</v>
      </c>
    </row>
    <row r="84" spans="1:27" hidden="1" x14ac:dyDescent="0.2">
      <c r="A84" t="s">
        <v>154</v>
      </c>
      <c r="B84" t="str">
        <f t="shared" si="14"/>
        <v>[color=red]</v>
      </c>
      <c r="C84" s="294">
        <f>'Members Data'!A41</f>
        <v>0</v>
      </c>
      <c r="D84" s="439" t="s">
        <v>156</v>
      </c>
      <c r="E84" s="295">
        <f>'Members Data'!D41</f>
        <v>0</v>
      </c>
      <c r="F84" s="440" t="s">
        <v>156</v>
      </c>
      <c r="G84" s="296">
        <f>'Members Data'!B41</f>
        <v>0</v>
      </c>
      <c r="H84" s="440" t="s">
        <v>156</v>
      </c>
      <c r="I84" s="286">
        <f>DCC!I41</f>
        <v>0</v>
      </c>
      <c r="J84" s="440" t="s">
        <v>156</v>
      </c>
      <c r="K84" s="287">
        <f>DCC!J41</f>
        <v>0</v>
      </c>
      <c r="L84" s="440" t="s">
        <v>156</v>
      </c>
      <c r="M84" s="287">
        <f t="shared" si="17"/>
        <v>0</v>
      </c>
      <c r="N84" s="440" t="s">
        <v>156</v>
      </c>
      <c r="O84" s="287">
        <f t="shared" si="18"/>
        <v>0</v>
      </c>
      <c r="P84" s="440" t="s">
        <v>156</v>
      </c>
      <c r="Q84" s="119" t="s">
        <v>212</v>
      </c>
      <c r="R84" s="288" t="str">
        <f t="shared" si="16"/>
        <v>Has not Signed</v>
      </c>
      <c r="S84" t="s">
        <v>158</v>
      </c>
      <c r="U84">
        <f>VLOOKUP($C84,'Look-up'!$E:$H,3,FALSE)</f>
        <v>0</v>
      </c>
      <c r="V84">
        <f>VLOOKUP($C84,'Look-up'!$E:$H,4,FALSE)</f>
        <v>0</v>
      </c>
      <c r="W84">
        <f t="shared" si="12"/>
        <v>0</v>
      </c>
      <c r="AA84" t="str">
        <f t="shared" si="13"/>
        <v>[color=red]</v>
      </c>
    </row>
    <row r="85" spans="1:27" hidden="1" x14ac:dyDescent="0.2">
      <c r="A85" t="s">
        <v>154</v>
      </c>
      <c r="B85" t="str">
        <f t="shared" si="14"/>
        <v>[color=red]</v>
      </c>
      <c r="C85" s="294">
        <f>'Members Data'!A43</f>
        <v>0</v>
      </c>
      <c r="D85" s="439" t="s">
        <v>156</v>
      </c>
      <c r="E85" s="295">
        <f>'Members Data'!D43</f>
        <v>0</v>
      </c>
      <c r="F85" s="440" t="s">
        <v>156</v>
      </c>
      <c r="G85" s="296">
        <f>'Members Data'!B43</f>
        <v>0</v>
      </c>
      <c r="H85" s="440" t="s">
        <v>156</v>
      </c>
      <c r="I85" s="286">
        <f>DCC!I43</f>
        <v>0</v>
      </c>
      <c r="J85" s="440" t="s">
        <v>156</v>
      </c>
      <c r="K85" s="287">
        <f>DCC!J43</f>
        <v>0</v>
      </c>
      <c r="L85" s="440" t="s">
        <v>156</v>
      </c>
      <c r="M85" s="287">
        <f t="shared" si="17"/>
        <v>0</v>
      </c>
      <c r="N85" s="440" t="s">
        <v>156</v>
      </c>
      <c r="O85" s="287">
        <f t="shared" si="18"/>
        <v>0</v>
      </c>
      <c r="P85" s="440" t="s">
        <v>156</v>
      </c>
      <c r="Q85" s="119" t="s">
        <v>212</v>
      </c>
      <c r="R85" s="288" t="str">
        <f t="shared" si="16"/>
        <v>Has not Signed</v>
      </c>
      <c r="S85" t="s">
        <v>158</v>
      </c>
      <c r="U85">
        <f>VLOOKUP($C85,'Look-up'!$E:$H,3,FALSE)</f>
        <v>0</v>
      </c>
      <c r="V85">
        <f>VLOOKUP($C85,'Look-up'!$E:$H,4,FALSE)</f>
        <v>0</v>
      </c>
      <c r="W85">
        <f t="shared" si="12"/>
        <v>0</v>
      </c>
      <c r="AA85" t="str">
        <f t="shared" si="13"/>
        <v>[color=red]</v>
      </c>
    </row>
    <row r="86" spans="1:27" x14ac:dyDescent="0.2">
      <c r="A86" t="s">
        <v>154</v>
      </c>
      <c r="B86" t="str">
        <f t="shared" si="14"/>
        <v>[color=red]</v>
      </c>
      <c r="C86" s="294" t="str">
        <f>'Members Data'!A22</f>
        <v>Páula</v>
      </c>
      <c r="D86" s="439" t="s">
        <v>156</v>
      </c>
      <c r="E86" s="295" t="str">
        <f>'Members Data'!D22</f>
        <v>RDPS</v>
      </c>
      <c r="F86" s="440" t="s">
        <v>156</v>
      </c>
      <c r="G86" s="296">
        <f>'Members Data'!B22</f>
        <v>0</v>
      </c>
      <c r="H86" s="440" t="s">
        <v>156</v>
      </c>
      <c r="I86" s="286">
        <f>DCC!I22</f>
        <v>0</v>
      </c>
      <c r="J86" s="440" t="s">
        <v>156</v>
      </c>
      <c r="K86" s="287">
        <f>DCC!J22</f>
        <v>0</v>
      </c>
      <c r="L86" s="440" t="s">
        <v>156</v>
      </c>
      <c r="M86" s="287">
        <f t="shared" si="17"/>
        <v>0</v>
      </c>
      <c r="N86" s="440" t="s">
        <v>156</v>
      </c>
      <c r="O86" s="287">
        <f t="shared" si="18"/>
        <v>0</v>
      </c>
      <c r="P86" s="440" t="s">
        <v>156</v>
      </c>
      <c r="Q86" s="119" t="s">
        <v>212</v>
      </c>
      <c r="R86" s="288" t="str">
        <f t="shared" si="16"/>
        <v>Has not Signed</v>
      </c>
      <c r="S86" t="s">
        <v>158</v>
      </c>
      <c r="U86">
        <f>VLOOKUP($C86,'Look-up'!$E:$H,3,FALSE)</f>
        <v>0</v>
      </c>
      <c r="V86">
        <f>VLOOKUP($C86,'Look-up'!$E:$H,4,FALSE)</f>
        <v>0</v>
      </c>
      <c r="W86">
        <f t="shared" si="12"/>
        <v>0</v>
      </c>
      <c r="AA86" t="str">
        <f t="shared" si="13"/>
        <v>[color=red]</v>
      </c>
    </row>
    <row r="87" spans="1:27" x14ac:dyDescent="0.2">
      <c r="A87" t="s">
        <v>154</v>
      </c>
      <c r="B87" t="str">
        <f t="shared" si="14"/>
        <v>[color=red]</v>
      </c>
      <c r="C87" s="294" t="str">
        <f>'Members Data'!A5</f>
        <v>Bofe</v>
      </c>
      <c r="D87" s="439" t="s">
        <v>156</v>
      </c>
      <c r="E87" s="295" t="str">
        <f>'Members Data'!D5</f>
        <v>MDPS</v>
      </c>
      <c r="F87" s="440" t="s">
        <v>156</v>
      </c>
      <c r="G87" s="296">
        <f>'Members Data'!B5</f>
        <v>0</v>
      </c>
      <c r="H87" s="440" t="s">
        <v>156</v>
      </c>
      <c r="I87" s="286">
        <f>DCC!I5</f>
        <v>0</v>
      </c>
      <c r="J87" s="440" t="s">
        <v>156</v>
      </c>
      <c r="K87" s="287">
        <f>DCC!J5</f>
        <v>0</v>
      </c>
      <c r="L87" s="440" t="s">
        <v>156</v>
      </c>
      <c r="M87" s="287">
        <f t="shared" si="17"/>
        <v>0</v>
      </c>
      <c r="N87" s="440" t="s">
        <v>156</v>
      </c>
      <c r="O87" s="287">
        <f t="shared" si="18"/>
        <v>0</v>
      </c>
      <c r="P87" s="440" t="s">
        <v>156</v>
      </c>
      <c r="Q87" s="119" t="s">
        <v>212</v>
      </c>
      <c r="R87" s="288" t="str">
        <f t="shared" si="16"/>
        <v>Has not Signed</v>
      </c>
      <c r="S87" t="s">
        <v>158</v>
      </c>
      <c r="U87">
        <f>VLOOKUP($C87,'Look-up'!$E:$H,3,FALSE)</f>
        <v>0</v>
      </c>
      <c r="V87">
        <f>VLOOKUP($C87,'Look-up'!$E:$H,4,FALSE)</f>
        <v>0</v>
      </c>
      <c r="W87">
        <f t="shared" si="12"/>
        <v>0</v>
      </c>
      <c r="AA87" t="str">
        <f t="shared" si="13"/>
        <v>[color=red]</v>
      </c>
    </row>
    <row r="88" spans="1:27" x14ac:dyDescent="0.2">
      <c r="A88" t="s">
        <v>154</v>
      </c>
      <c r="B88" t="str">
        <f t="shared" si="14"/>
        <v>[color=red]</v>
      </c>
      <c r="C88" s="294" t="str">
        <f>'Members Data'!A26</f>
        <v>Snowies</v>
      </c>
      <c r="D88" s="439" t="s">
        <v>156</v>
      </c>
      <c r="E88" s="295" t="str">
        <f>'Members Data'!D26</f>
        <v>Healer</v>
      </c>
      <c r="F88" s="440" t="s">
        <v>156</v>
      </c>
      <c r="G88" s="296">
        <f>'Members Data'!B26</f>
        <v>0</v>
      </c>
      <c r="H88" s="440" t="s">
        <v>156</v>
      </c>
      <c r="I88" s="286">
        <f>DCC!I26</f>
        <v>0</v>
      </c>
      <c r="J88" s="440" t="s">
        <v>156</v>
      </c>
      <c r="K88" s="287">
        <f>DCC!J26</f>
        <v>0</v>
      </c>
      <c r="L88" s="440" t="s">
        <v>156</v>
      </c>
      <c r="M88" s="287">
        <f t="shared" si="17"/>
        <v>0</v>
      </c>
      <c r="N88" s="440" t="s">
        <v>156</v>
      </c>
      <c r="O88" s="287">
        <f t="shared" si="18"/>
        <v>0</v>
      </c>
      <c r="P88" s="440" t="s">
        <v>156</v>
      </c>
      <c r="Q88" s="119" t="s">
        <v>212</v>
      </c>
      <c r="R88" s="288" t="str">
        <f t="shared" si="16"/>
        <v>Has not Signed</v>
      </c>
      <c r="S88" t="s">
        <v>158</v>
      </c>
      <c r="U88">
        <f>VLOOKUP($C88,'Look-up'!$E:$H,3,FALSE)</f>
        <v>0</v>
      </c>
      <c r="V88">
        <f>VLOOKUP($C88,'Look-up'!$E:$H,4,FALSE)</f>
        <v>0</v>
      </c>
      <c r="W88">
        <f t="shared" si="12"/>
        <v>0</v>
      </c>
      <c r="AA88" t="str">
        <f t="shared" si="13"/>
        <v>[color=red]</v>
      </c>
    </row>
    <row r="89" spans="1:27" x14ac:dyDescent="0.2">
      <c r="A89" t="s">
        <v>154</v>
      </c>
      <c r="B89" t="str">
        <f t="shared" si="14"/>
        <v>[color=red]</v>
      </c>
      <c r="C89" s="294" t="str">
        <f>'Members Data'!A6</f>
        <v>Brownale</v>
      </c>
      <c r="D89" s="439" t="s">
        <v>156</v>
      </c>
      <c r="E89" s="295" t="str">
        <f>'Members Data'!D6</f>
        <v>Tank</v>
      </c>
      <c r="F89" s="440" t="s">
        <v>156</v>
      </c>
      <c r="G89" s="296">
        <f>'Members Data'!B6</f>
        <v>0</v>
      </c>
      <c r="H89" s="440" t="s">
        <v>156</v>
      </c>
      <c r="I89" s="286">
        <f>DCC!I6</f>
        <v>0</v>
      </c>
      <c r="J89" s="440" t="s">
        <v>156</v>
      </c>
      <c r="K89" s="287">
        <f>DCC!J6</f>
        <v>0</v>
      </c>
      <c r="L89" s="440" t="s">
        <v>156</v>
      </c>
      <c r="M89" s="287">
        <f t="shared" si="17"/>
        <v>0</v>
      </c>
      <c r="N89" s="440" t="s">
        <v>156</v>
      </c>
      <c r="O89" s="287">
        <f t="shared" si="18"/>
        <v>0</v>
      </c>
      <c r="P89" s="440" t="s">
        <v>156</v>
      </c>
      <c r="Q89" s="119" t="s">
        <v>212</v>
      </c>
      <c r="R89" s="288" t="str">
        <f t="shared" si="16"/>
        <v>Has not Signed</v>
      </c>
      <c r="S89" t="s">
        <v>158</v>
      </c>
      <c r="U89">
        <f>VLOOKUP($C89,'Look-up'!$E:$H,3,FALSE)</f>
        <v>0</v>
      </c>
      <c r="V89">
        <f>VLOOKUP($C89,'Look-up'!$E:$H,4,FALSE)</f>
        <v>0</v>
      </c>
      <c r="W89">
        <f t="shared" si="12"/>
        <v>0</v>
      </c>
      <c r="AA89" t="str">
        <f t="shared" si="13"/>
        <v>[color=red]</v>
      </c>
    </row>
    <row r="90" spans="1:27" hidden="1" x14ac:dyDescent="0.2">
      <c r="B90" t="str">
        <f t="shared" si="14"/>
        <v>[color=red]</v>
      </c>
      <c r="C90" s="294">
        <f>'Members Data'!A49</f>
        <v>0</v>
      </c>
      <c r="D90" s="439" t="s">
        <v>156</v>
      </c>
      <c r="E90" s="295">
        <f>'Members Data'!D49</f>
        <v>0</v>
      </c>
      <c r="F90" s="440" t="s">
        <v>156</v>
      </c>
      <c r="G90" s="296">
        <f>'Members Data'!B49</f>
        <v>0</v>
      </c>
      <c r="H90" s="440" t="s">
        <v>156</v>
      </c>
      <c r="I90" s="286">
        <f>DCC!I49</f>
        <v>0</v>
      </c>
      <c r="J90" s="440" t="s">
        <v>156</v>
      </c>
      <c r="K90" s="287">
        <f>DCC!J49</f>
        <v>0</v>
      </c>
      <c r="L90" s="440" t="s">
        <v>156</v>
      </c>
      <c r="M90" s="287">
        <f t="shared" si="17"/>
        <v>0</v>
      </c>
      <c r="N90" s="440" t="s">
        <v>156</v>
      </c>
      <c r="O90" s="287">
        <f t="shared" si="18"/>
        <v>0</v>
      </c>
      <c r="P90" s="440" t="s">
        <v>156</v>
      </c>
      <c r="Q90" s="119" t="s">
        <v>212</v>
      </c>
      <c r="R90" s="288" t="str">
        <f t="shared" si="16"/>
        <v>Has not Signed</v>
      </c>
      <c r="S90" t="s">
        <v>158</v>
      </c>
      <c r="U90">
        <f>VLOOKUP($C90,'Look-up'!$E:$H,3,FALSE)</f>
        <v>0</v>
      </c>
      <c r="V90">
        <f>VLOOKUP($C90,'Look-up'!$E:$H,4,FALSE)</f>
        <v>0</v>
      </c>
      <c r="W90">
        <f t="shared" si="12"/>
        <v>0</v>
      </c>
      <c r="AA90" t="str">
        <f t="shared" si="13"/>
        <v>[color=red]</v>
      </c>
    </row>
    <row r="91" spans="1:27" hidden="1" x14ac:dyDescent="0.2">
      <c r="A91" t="s">
        <v>154</v>
      </c>
      <c r="B91" t="str">
        <f t="shared" si="14"/>
        <v>[color=red]</v>
      </c>
      <c r="C91" s="294">
        <f>'Members Data'!A39</f>
        <v>0</v>
      </c>
      <c r="D91" s="439" t="s">
        <v>156</v>
      </c>
      <c r="E91" s="295">
        <f>'Members Data'!D39</f>
        <v>0</v>
      </c>
      <c r="F91" s="440" t="s">
        <v>156</v>
      </c>
      <c r="G91" s="296">
        <f>'Members Data'!B39</f>
        <v>0</v>
      </c>
      <c r="H91" s="440" t="s">
        <v>156</v>
      </c>
      <c r="I91" s="286">
        <f>DCC!I39</f>
        <v>0</v>
      </c>
      <c r="J91" s="440" t="s">
        <v>156</v>
      </c>
      <c r="K91" s="287">
        <f>DCC!J39</f>
        <v>0</v>
      </c>
      <c r="L91" s="440" t="s">
        <v>156</v>
      </c>
      <c r="M91" s="287">
        <f t="shared" si="17"/>
        <v>0</v>
      </c>
      <c r="N91" s="440" t="s">
        <v>156</v>
      </c>
      <c r="O91" s="287">
        <f t="shared" si="18"/>
        <v>0</v>
      </c>
      <c r="P91" s="440" t="s">
        <v>156</v>
      </c>
      <c r="Q91" s="119" t="s">
        <v>212</v>
      </c>
      <c r="R91" s="288" t="str">
        <f t="shared" si="16"/>
        <v>Has not Signed</v>
      </c>
      <c r="S91" t="s">
        <v>158</v>
      </c>
      <c r="U91">
        <f>VLOOKUP($C91,'Look-up'!$E:$H,3,FALSE)</f>
        <v>0</v>
      </c>
      <c r="V91">
        <f>VLOOKUP($C91,'Look-up'!$E:$H,4,FALSE)</f>
        <v>0</v>
      </c>
      <c r="W91">
        <f t="shared" si="12"/>
        <v>0</v>
      </c>
      <c r="AA91" t="str">
        <f t="shared" si="13"/>
        <v>[color=red]</v>
      </c>
    </row>
    <row r="92" spans="1:27" x14ac:dyDescent="0.2">
      <c r="A92" t="s">
        <v>154</v>
      </c>
      <c r="B92" t="str">
        <f t="shared" si="14"/>
        <v>[color=red]</v>
      </c>
      <c r="C92" s="294" t="str">
        <f>'Members Data'!A14</f>
        <v>Holocené</v>
      </c>
      <c r="D92" s="439" t="s">
        <v>156</v>
      </c>
      <c r="E92" s="295" t="str">
        <f>'Members Data'!D14</f>
        <v>MDPS</v>
      </c>
      <c r="F92" s="440" t="s">
        <v>156</v>
      </c>
      <c r="G92" s="296">
        <f>'Members Data'!B14</f>
        <v>0</v>
      </c>
      <c r="H92" s="440" t="s">
        <v>156</v>
      </c>
      <c r="I92" s="286">
        <f>DCC!I14</f>
        <v>0</v>
      </c>
      <c r="J92" s="440" t="s">
        <v>156</v>
      </c>
      <c r="K92" s="287">
        <f>DCC!J14</f>
        <v>0</v>
      </c>
      <c r="L92" s="440" t="s">
        <v>156</v>
      </c>
      <c r="M92" s="287">
        <f t="shared" si="17"/>
        <v>0</v>
      </c>
      <c r="N92" s="440" t="s">
        <v>156</v>
      </c>
      <c r="O92" s="287">
        <f t="shared" si="18"/>
        <v>0</v>
      </c>
      <c r="P92" s="440" t="s">
        <v>156</v>
      </c>
      <c r="Q92" s="119" t="s">
        <v>212</v>
      </c>
      <c r="R92" s="288" t="str">
        <f t="shared" si="16"/>
        <v>Has not Signed</v>
      </c>
      <c r="S92" t="s">
        <v>158</v>
      </c>
      <c r="U92">
        <f>VLOOKUP($C92,'Look-up'!$E:$H,3,FALSE)</f>
        <v>0</v>
      </c>
      <c r="V92">
        <f>VLOOKUP($C92,'Look-up'!$E:$H,4,FALSE)</f>
        <v>0</v>
      </c>
      <c r="W92">
        <f t="shared" si="12"/>
        <v>0</v>
      </c>
      <c r="AA92" t="str">
        <f t="shared" si="13"/>
        <v>[color=red]</v>
      </c>
    </row>
    <row r="93" spans="1:27" x14ac:dyDescent="0.2">
      <c r="A93" t="s">
        <v>154</v>
      </c>
      <c r="B93" t="str">
        <f t="shared" si="14"/>
        <v>[color=red]</v>
      </c>
      <c r="C93" s="294" t="str">
        <f>'Members Data'!A31</f>
        <v>Zibe</v>
      </c>
      <c r="D93" s="439" t="s">
        <v>156</v>
      </c>
      <c r="E93" s="295" t="str">
        <f>'Members Data'!D31</f>
        <v>RDPS</v>
      </c>
      <c r="F93" s="440" t="s">
        <v>156</v>
      </c>
      <c r="G93" s="296">
        <f>'Members Data'!B31</f>
        <v>0</v>
      </c>
      <c r="H93" s="440" t="s">
        <v>156</v>
      </c>
      <c r="I93" s="286">
        <f>DCC!I31</f>
        <v>0</v>
      </c>
      <c r="J93" s="440" t="s">
        <v>156</v>
      </c>
      <c r="K93" s="287">
        <f>DCC!J31</f>
        <v>0</v>
      </c>
      <c r="L93" s="440" t="s">
        <v>156</v>
      </c>
      <c r="M93" s="287">
        <f t="shared" si="17"/>
        <v>0</v>
      </c>
      <c r="N93" s="440" t="s">
        <v>156</v>
      </c>
      <c r="O93" s="287">
        <f t="shared" si="18"/>
        <v>0</v>
      </c>
      <c r="P93" s="440" t="s">
        <v>156</v>
      </c>
      <c r="Q93" s="119" t="s">
        <v>212</v>
      </c>
      <c r="R93" s="288" t="str">
        <f t="shared" si="16"/>
        <v>Has not Signed</v>
      </c>
      <c r="S93" t="s">
        <v>158</v>
      </c>
      <c r="U93">
        <f>VLOOKUP($C93,'Look-up'!$E:$H,3,FALSE)</f>
        <v>0</v>
      </c>
      <c r="V93">
        <f>VLOOKUP($C93,'Look-up'!$E:$H,4,FALSE)</f>
        <v>0</v>
      </c>
      <c r="W93">
        <f t="shared" si="12"/>
        <v>0</v>
      </c>
      <c r="AA93" t="str">
        <f t="shared" si="13"/>
        <v>[color=red]</v>
      </c>
    </row>
    <row r="94" spans="1:27" x14ac:dyDescent="0.2">
      <c r="A94" t="s">
        <v>154</v>
      </c>
      <c r="B94" t="str">
        <f t="shared" si="14"/>
        <v>[color=red]</v>
      </c>
      <c r="C94" s="294" t="str">
        <f>'Members Data'!A19</f>
        <v>Moldylock</v>
      </c>
      <c r="D94" s="439" t="s">
        <v>156</v>
      </c>
      <c r="E94" s="295" t="str">
        <f>'Members Data'!D19</f>
        <v>RDPS</v>
      </c>
      <c r="F94" s="440" t="s">
        <v>156</v>
      </c>
      <c r="G94" s="296">
        <f>'Members Data'!B19</f>
        <v>0</v>
      </c>
      <c r="H94" s="440" t="s">
        <v>156</v>
      </c>
      <c r="I94" s="286">
        <f>DCC!I19</f>
        <v>0</v>
      </c>
      <c r="J94" s="440" t="s">
        <v>156</v>
      </c>
      <c r="K94" s="287">
        <f>DCC!J19</f>
        <v>0</v>
      </c>
      <c r="L94" s="440" t="s">
        <v>156</v>
      </c>
      <c r="M94" s="287">
        <f t="shared" si="17"/>
        <v>0</v>
      </c>
      <c r="N94" s="440" t="s">
        <v>156</v>
      </c>
      <c r="O94" s="287">
        <f t="shared" si="18"/>
        <v>0</v>
      </c>
      <c r="P94" s="440" t="s">
        <v>156</v>
      </c>
      <c r="Q94" s="119" t="s">
        <v>212</v>
      </c>
      <c r="R94" s="288" t="str">
        <f t="shared" si="16"/>
        <v>Has not Signed</v>
      </c>
      <c r="S94" t="s">
        <v>158</v>
      </c>
      <c r="U94">
        <f>VLOOKUP($C94,'Look-up'!$E:$H,3,FALSE)</f>
        <v>0</v>
      </c>
      <c r="V94">
        <f>VLOOKUP($C94,'Look-up'!$E:$H,4,FALSE)</f>
        <v>0</v>
      </c>
      <c r="W94">
        <f t="shared" si="12"/>
        <v>0</v>
      </c>
      <c r="AA94" t="str">
        <f t="shared" si="13"/>
        <v>[color=red]</v>
      </c>
    </row>
    <row r="95" spans="1:27" x14ac:dyDescent="0.2">
      <c r="A95" t="s">
        <v>154</v>
      </c>
      <c r="B95" t="str">
        <f t="shared" si="14"/>
        <v>[color=red]</v>
      </c>
      <c r="C95" s="294" t="str">
        <f>'Members Data'!A10</f>
        <v>Eárendil</v>
      </c>
      <c r="D95" s="439" t="s">
        <v>156</v>
      </c>
      <c r="E95" s="295" t="str">
        <f>'Members Data'!D10</f>
        <v>MDPS</v>
      </c>
      <c r="F95" s="440" t="s">
        <v>156</v>
      </c>
      <c r="G95" s="296">
        <f>'Members Data'!B10</f>
        <v>0</v>
      </c>
      <c r="H95" s="440" t="s">
        <v>156</v>
      </c>
      <c r="I95" s="286">
        <f>DCC!I10</f>
        <v>0</v>
      </c>
      <c r="J95" s="440" t="s">
        <v>156</v>
      </c>
      <c r="K95" s="287">
        <f>DCC!J10</f>
        <v>0</v>
      </c>
      <c r="L95" s="440" t="s">
        <v>156</v>
      </c>
      <c r="M95" s="287">
        <f t="shared" si="17"/>
        <v>0</v>
      </c>
      <c r="N95" s="440" t="s">
        <v>156</v>
      </c>
      <c r="O95" s="287">
        <f t="shared" si="18"/>
        <v>0</v>
      </c>
      <c r="P95" s="440" t="s">
        <v>156</v>
      </c>
      <c r="Q95" s="119" t="s">
        <v>212</v>
      </c>
      <c r="R95" s="288" t="str">
        <f t="shared" si="16"/>
        <v>Has not Signed</v>
      </c>
      <c r="S95" t="s">
        <v>158</v>
      </c>
      <c r="U95">
        <f>VLOOKUP($C95,'Look-up'!$E:$H,3,FALSE)</f>
        <v>0</v>
      </c>
      <c r="V95">
        <f>VLOOKUP($C95,'Look-up'!$E:$H,4,FALSE)</f>
        <v>0</v>
      </c>
      <c r="W95">
        <f t="shared" si="12"/>
        <v>0</v>
      </c>
      <c r="AA95" t="str">
        <f t="shared" si="13"/>
        <v>[color=red]</v>
      </c>
    </row>
    <row r="96" spans="1:27" x14ac:dyDescent="0.2">
      <c r="A96" t="s">
        <v>154</v>
      </c>
      <c r="B96" t="str">
        <f t="shared" si="14"/>
        <v>[color=red]</v>
      </c>
      <c r="C96" s="294" t="str">
        <f>'Members Data'!A12</f>
        <v>Harkar</v>
      </c>
      <c r="D96" s="439" t="s">
        <v>156</v>
      </c>
      <c r="E96" s="295" t="str">
        <f>'Members Data'!D12</f>
        <v>RDPS</v>
      </c>
      <c r="F96" s="440" t="s">
        <v>156</v>
      </c>
      <c r="G96" s="296">
        <f>'Members Data'!B12</f>
        <v>0</v>
      </c>
      <c r="H96" s="440" t="s">
        <v>156</v>
      </c>
      <c r="I96" s="286">
        <f>DCC!I12</f>
        <v>0</v>
      </c>
      <c r="J96" s="440" t="s">
        <v>156</v>
      </c>
      <c r="K96" s="287">
        <f>DCC!J12</f>
        <v>0</v>
      </c>
      <c r="L96" s="440" t="s">
        <v>156</v>
      </c>
      <c r="M96" s="287">
        <f t="shared" si="17"/>
        <v>0</v>
      </c>
      <c r="N96" s="440" t="s">
        <v>156</v>
      </c>
      <c r="O96" s="287">
        <f t="shared" si="18"/>
        <v>0</v>
      </c>
      <c r="P96" s="440" t="s">
        <v>156</v>
      </c>
      <c r="Q96" s="119" t="s">
        <v>212</v>
      </c>
      <c r="R96" s="288" t="str">
        <f t="shared" si="16"/>
        <v>Has not Signed</v>
      </c>
      <c r="S96" t="s">
        <v>158</v>
      </c>
      <c r="U96">
        <f>VLOOKUP($C96,'Look-up'!$E:$H,3,FALSE)</f>
        <v>0</v>
      </c>
      <c r="V96">
        <f>VLOOKUP($C96,'Look-up'!$E:$H,4,FALSE)</f>
        <v>0</v>
      </c>
      <c r="W96">
        <f t="shared" si="12"/>
        <v>0</v>
      </c>
      <c r="AA96" t="str">
        <f t="shared" si="13"/>
        <v>[color=red]</v>
      </c>
    </row>
    <row r="97" spans="1:27" x14ac:dyDescent="0.2">
      <c r="A97" t="s">
        <v>154</v>
      </c>
      <c r="B97" t="str">
        <f t="shared" si="14"/>
        <v>[color=red]</v>
      </c>
      <c r="C97" s="294" t="str">
        <f>'Members Data'!A16</f>
        <v>Hyperïon</v>
      </c>
      <c r="D97" s="439" t="s">
        <v>156</v>
      </c>
      <c r="E97" s="295" t="str">
        <f>'Members Data'!D16</f>
        <v>MDPS</v>
      </c>
      <c r="F97" s="440" t="s">
        <v>156</v>
      </c>
      <c r="G97" s="296">
        <f>'Members Data'!B16</f>
        <v>0</v>
      </c>
      <c r="H97" s="440" t="s">
        <v>156</v>
      </c>
      <c r="I97" s="286">
        <f>DCC!I16</f>
        <v>0</v>
      </c>
      <c r="J97" s="440" t="s">
        <v>156</v>
      </c>
      <c r="K97" s="287">
        <f>DCC!J16</f>
        <v>0</v>
      </c>
      <c r="L97" s="440" t="s">
        <v>156</v>
      </c>
      <c r="M97" s="287">
        <f t="shared" si="17"/>
        <v>0</v>
      </c>
      <c r="N97" s="440" t="s">
        <v>156</v>
      </c>
      <c r="O97" s="287">
        <f t="shared" si="18"/>
        <v>0</v>
      </c>
      <c r="P97" s="440" t="s">
        <v>156</v>
      </c>
      <c r="Q97" s="119" t="s">
        <v>212</v>
      </c>
      <c r="R97" s="288" t="str">
        <f t="shared" si="16"/>
        <v>Has not Signed</v>
      </c>
      <c r="S97" t="s">
        <v>158</v>
      </c>
      <c r="U97">
        <f>VLOOKUP($C97,'Look-up'!$E:$H,3,FALSE)</f>
        <v>0</v>
      </c>
      <c r="V97">
        <f>VLOOKUP($C97,'Look-up'!$E:$H,4,FALSE)</f>
        <v>0</v>
      </c>
      <c r="W97">
        <f t="shared" si="12"/>
        <v>0</v>
      </c>
      <c r="AA97" t="str">
        <f t="shared" si="13"/>
        <v>[color=red]</v>
      </c>
    </row>
    <row r="98" spans="1:27" hidden="1" x14ac:dyDescent="0.2">
      <c r="A98" t="s">
        <v>154</v>
      </c>
      <c r="B98" t="str">
        <f t="shared" si="14"/>
        <v>[color=red]</v>
      </c>
      <c r="C98" s="294">
        <f>'Members Data'!A42</f>
        <v>0</v>
      </c>
      <c r="D98" s="439" t="s">
        <v>156</v>
      </c>
      <c r="E98" s="295">
        <f>'Members Data'!D42</f>
        <v>0</v>
      </c>
      <c r="F98" s="440" t="s">
        <v>156</v>
      </c>
      <c r="G98" s="296">
        <f>'Members Data'!B42</f>
        <v>0</v>
      </c>
      <c r="H98" s="440" t="s">
        <v>156</v>
      </c>
      <c r="I98" s="286">
        <f>DCC!I42</f>
        <v>0</v>
      </c>
      <c r="J98" s="440" t="s">
        <v>156</v>
      </c>
      <c r="K98" s="287">
        <f>DCC!J42</f>
        <v>0</v>
      </c>
      <c r="L98" s="440" t="s">
        <v>156</v>
      </c>
      <c r="M98" s="287">
        <f t="shared" si="17"/>
        <v>0</v>
      </c>
      <c r="N98" s="440" t="s">
        <v>156</v>
      </c>
      <c r="O98" s="287">
        <f t="shared" si="18"/>
        <v>0</v>
      </c>
      <c r="P98" s="440" t="s">
        <v>156</v>
      </c>
      <c r="Q98" s="119" t="s">
        <v>212</v>
      </c>
      <c r="R98" s="288" t="str">
        <f t="shared" si="16"/>
        <v>Has not Signed</v>
      </c>
      <c r="S98" t="s">
        <v>158</v>
      </c>
      <c r="U98">
        <f>VLOOKUP($C98,'Look-up'!$E:$H,3,FALSE)</f>
        <v>0</v>
      </c>
      <c r="V98">
        <f>VLOOKUP($C98,'Look-up'!$E:$H,4,FALSE)</f>
        <v>0</v>
      </c>
      <c r="W98">
        <f t="shared" si="12"/>
        <v>0</v>
      </c>
      <c r="AA98" t="str">
        <f t="shared" si="13"/>
        <v>[color=red]</v>
      </c>
    </row>
    <row r="99" spans="1:27" x14ac:dyDescent="0.2">
      <c r="A99" t="s">
        <v>154</v>
      </c>
      <c r="B99" t="str">
        <f t="shared" si="14"/>
        <v>[color=red]</v>
      </c>
      <c r="C99" s="294">
        <f>'Members Data'!A34</f>
        <v>0</v>
      </c>
      <c r="D99" s="439" t="s">
        <v>156</v>
      </c>
      <c r="E99" s="295">
        <f>'Members Data'!D34</f>
        <v>0</v>
      </c>
      <c r="F99" s="440" t="s">
        <v>156</v>
      </c>
      <c r="G99" s="296">
        <f>'Members Data'!B34</f>
        <v>0</v>
      </c>
      <c r="H99" s="440" t="s">
        <v>156</v>
      </c>
      <c r="I99" s="286">
        <f>DCC!I34</f>
        <v>0</v>
      </c>
      <c r="J99" s="440" t="s">
        <v>156</v>
      </c>
      <c r="K99" s="287">
        <f>DCC!J34</f>
        <v>0</v>
      </c>
      <c r="L99" s="440" t="s">
        <v>156</v>
      </c>
      <c r="M99" s="287">
        <f t="shared" si="17"/>
        <v>0</v>
      </c>
      <c r="N99" s="440" t="s">
        <v>156</v>
      </c>
      <c r="O99" s="287">
        <f t="shared" si="18"/>
        <v>0</v>
      </c>
      <c r="P99" s="440" t="s">
        <v>156</v>
      </c>
      <c r="Q99" s="119" t="s">
        <v>212</v>
      </c>
      <c r="R99" s="288" t="str">
        <f t="shared" si="16"/>
        <v>Has not Signed</v>
      </c>
      <c r="S99" t="s">
        <v>158</v>
      </c>
      <c r="U99">
        <f>VLOOKUP($C99,'Look-up'!$E:$H,3,FALSE)</f>
        <v>0</v>
      </c>
      <c r="V99">
        <f>VLOOKUP($C99,'Look-up'!$E:$H,4,FALSE)</f>
        <v>0</v>
      </c>
      <c r="W99">
        <f t="shared" si="12"/>
        <v>0</v>
      </c>
      <c r="AA99" t="str">
        <f t="shared" si="13"/>
        <v>[color=red]</v>
      </c>
    </row>
    <row r="100" spans="1:27" hidden="1" x14ac:dyDescent="0.2">
      <c r="A100" t="s">
        <v>154</v>
      </c>
      <c r="B100" t="str">
        <f t="shared" si="14"/>
        <v>[color=red]</v>
      </c>
      <c r="C100" s="294">
        <f>'Members Data'!A38</f>
        <v>0</v>
      </c>
      <c r="D100" s="439" t="s">
        <v>156</v>
      </c>
      <c r="E100" s="295">
        <f>'Members Data'!D38</f>
        <v>0</v>
      </c>
      <c r="F100" s="440" t="s">
        <v>156</v>
      </c>
      <c r="G100" s="296">
        <f>'Members Data'!B38</f>
        <v>0</v>
      </c>
      <c r="H100" s="440" t="s">
        <v>156</v>
      </c>
      <c r="I100" s="286">
        <f>DCC!I38</f>
        <v>0</v>
      </c>
      <c r="J100" s="440" t="s">
        <v>156</v>
      </c>
      <c r="K100" s="287">
        <f>DCC!J38</f>
        <v>0</v>
      </c>
      <c r="L100" s="440" t="s">
        <v>156</v>
      </c>
      <c r="M100" s="287">
        <f t="shared" si="17"/>
        <v>0</v>
      </c>
      <c r="N100" s="440" t="s">
        <v>156</v>
      </c>
      <c r="O100" s="287">
        <f t="shared" si="18"/>
        <v>0</v>
      </c>
      <c r="P100" s="440" t="s">
        <v>156</v>
      </c>
      <c r="Q100" s="119" t="s">
        <v>212</v>
      </c>
      <c r="R100" s="288" t="str">
        <f t="shared" si="16"/>
        <v>Has not Signed</v>
      </c>
      <c r="S100" t="s">
        <v>158</v>
      </c>
      <c r="U100">
        <f>VLOOKUP($C100,'Look-up'!$E:$H,3,FALSE)</f>
        <v>0</v>
      </c>
      <c r="V100">
        <f>VLOOKUP($C100,'Look-up'!$E:$H,4,FALSE)</f>
        <v>0</v>
      </c>
      <c r="W100">
        <f t="shared" si="12"/>
        <v>0</v>
      </c>
      <c r="AA100" t="str">
        <f t="shared" si="13"/>
        <v>[color=red]</v>
      </c>
    </row>
    <row r="101" spans="1:27" x14ac:dyDescent="0.2">
      <c r="A101" t="s">
        <v>154</v>
      </c>
      <c r="B101" t="str">
        <f t="shared" si="14"/>
        <v>[color=red]</v>
      </c>
      <c r="C101" s="294" t="str">
        <f>'Members Data'!A15</f>
        <v>Horiox</v>
      </c>
      <c r="D101" s="439" t="s">
        <v>156</v>
      </c>
      <c r="E101" s="295" t="str">
        <f>'Members Data'!D15</f>
        <v>Healer</v>
      </c>
      <c r="F101" s="440" t="s">
        <v>156</v>
      </c>
      <c r="G101" s="296">
        <f>'Members Data'!B15</f>
        <v>0</v>
      </c>
      <c r="H101" s="440" t="s">
        <v>156</v>
      </c>
      <c r="I101" s="286">
        <f>DCC!I15</f>
        <v>0</v>
      </c>
      <c r="J101" s="440" t="s">
        <v>156</v>
      </c>
      <c r="K101" s="287">
        <f>DCC!J15</f>
        <v>0</v>
      </c>
      <c r="L101" s="440" t="s">
        <v>156</v>
      </c>
      <c r="M101" s="287">
        <f t="shared" si="17"/>
        <v>0</v>
      </c>
      <c r="N101" s="440" t="s">
        <v>156</v>
      </c>
      <c r="O101" s="287">
        <f t="shared" si="18"/>
        <v>0</v>
      </c>
      <c r="P101" s="440" t="s">
        <v>156</v>
      </c>
      <c r="Q101" s="119" t="s">
        <v>212</v>
      </c>
      <c r="R101" s="288" t="str">
        <f t="shared" si="16"/>
        <v>Has not Signed</v>
      </c>
      <c r="S101" t="s">
        <v>158</v>
      </c>
      <c r="U101">
        <f>VLOOKUP($C101,'Look-up'!$E:$H,3,FALSE)</f>
        <v>0</v>
      </c>
      <c r="V101">
        <f>VLOOKUP($C101,'Look-up'!$E:$H,4,FALSE)</f>
        <v>0</v>
      </c>
      <c r="W101">
        <f t="shared" si="12"/>
        <v>0</v>
      </c>
      <c r="AA101" t="str">
        <f t="shared" si="13"/>
        <v>[color=red]</v>
      </c>
    </row>
    <row r="102" spans="1:27" x14ac:dyDescent="0.2">
      <c r="A102" t="s">
        <v>154</v>
      </c>
      <c r="B102" t="str">
        <f t="shared" si="14"/>
        <v>[color=red]</v>
      </c>
      <c r="C102" s="294" t="str">
        <f>'Members Data'!A2</f>
        <v>Aishani</v>
      </c>
      <c r="D102" s="439" t="s">
        <v>156</v>
      </c>
      <c r="E102" s="295" t="str">
        <f>'Members Data'!D2</f>
        <v>Healer</v>
      </c>
      <c r="F102" s="440" t="s">
        <v>156</v>
      </c>
      <c r="G102" s="296">
        <f>'Members Data'!B2</f>
        <v>0</v>
      </c>
      <c r="H102" s="440" t="s">
        <v>156</v>
      </c>
      <c r="I102" s="286">
        <f>DCC!I2</f>
        <v>0</v>
      </c>
      <c r="J102" s="440" t="s">
        <v>156</v>
      </c>
      <c r="K102" s="287">
        <f>DCC!J2</f>
        <v>0</v>
      </c>
      <c r="L102" s="440" t="s">
        <v>156</v>
      </c>
      <c r="M102" s="287">
        <f t="shared" si="17"/>
        <v>0</v>
      </c>
      <c r="N102" s="440" t="s">
        <v>156</v>
      </c>
      <c r="O102" s="287">
        <f t="shared" si="18"/>
        <v>0</v>
      </c>
      <c r="P102" s="440" t="s">
        <v>156</v>
      </c>
      <c r="Q102" s="119" t="s">
        <v>212</v>
      </c>
      <c r="R102" s="288" t="str">
        <f t="shared" si="16"/>
        <v>Has not Signed</v>
      </c>
      <c r="S102" t="s">
        <v>158</v>
      </c>
      <c r="U102">
        <f>VLOOKUP($C102,'Look-up'!$E:$H,3,FALSE)</f>
        <v>0</v>
      </c>
      <c r="V102">
        <f>VLOOKUP($C102,'Look-up'!$E:$H,4,FALSE)</f>
        <v>0</v>
      </c>
      <c r="W102">
        <f t="shared" si="12"/>
        <v>0</v>
      </c>
      <c r="AA102" t="str">
        <f t="shared" si="13"/>
        <v>[color=red]</v>
      </c>
    </row>
    <row r="103" spans="1:27" ht="13.5" thickBot="1" x14ac:dyDescent="0.25">
      <c r="A103" t="s">
        <v>154</v>
      </c>
      <c r="B103" t="str">
        <f t="shared" si="14"/>
        <v>[color=red]</v>
      </c>
      <c r="C103" s="297" t="str">
        <f>'Members Data'!A4</f>
        <v>Boeyah</v>
      </c>
      <c r="D103" s="441" t="s">
        <v>156</v>
      </c>
      <c r="E103" s="298" t="str">
        <f>'Members Data'!D4</f>
        <v>RDPS</v>
      </c>
      <c r="F103" s="440" t="s">
        <v>156</v>
      </c>
      <c r="G103" s="299">
        <f>'Members Data'!B4</f>
        <v>0</v>
      </c>
      <c r="H103" s="440" t="s">
        <v>156</v>
      </c>
      <c r="I103" s="289">
        <f>DCC!I4</f>
        <v>0</v>
      </c>
      <c r="J103" s="440" t="s">
        <v>156</v>
      </c>
      <c r="K103" s="290">
        <f>DCC!J4</f>
        <v>0</v>
      </c>
      <c r="L103" s="440" t="s">
        <v>156</v>
      </c>
      <c r="M103" s="290">
        <f t="shared" si="17"/>
        <v>0</v>
      </c>
      <c r="N103" s="440" t="s">
        <v>156</v>
      </c>
      <c r="O103" s="290">
        <f t="shared" si="18"/>
        <v>0</v>
      </c>
      <c r="P103" s="440" t="s">
        <v>156</v>
      </c>
      <c r="Q103" s="119" t="s">
        <v>212</v>
      </c>
      <c r="R103" s="288" t="str">
        <f t="shared" si="16"/>
        <v>Has not Signed</v>
      </c>
      <c r="S103" t="s">
        <v>158</v>
      </c>
      <c r="U103">
        <f>VLOOKUP($C103,'Look-up'!$E:$H,3,FALSE)</f>
        <v>0</v>
      </c>
      <c r="V103">
        <f>VLOOKUP($C103,'Look-up'!$E:$H,4,FALSE)</f>
        <v>0</v>
      </c>
      <c r="W103">
        <f t="shared" si="12"/>
        <v>0</v>
      </c>
      <c r="AA103" t="str">
        <f t="shared" si="13"/>
        <v>[color=red]</v>
      </c>
    </row>
    <row r="104" spans="1:27" ht="15.75" hidden="1" thickTop="1" x14ac:dyDescent="0.25">
      <c r="A104" s="260" t="s">
        <v>160</v>
      </c>
      <c r="B104" s="260"/>
    </row>
    <row r="105" spans="1:27" ht="13.5" thickTop="1" x14ac:dyDescent="0.2"/>
  </sheetData>
  <sheetProtection autoFilter="0"/>
  <autoFilter ref="C3:R104">
    <filterColumn colId="4">
      <filters>
        <filter val="Venturer"/>
      </filters>
    </filterColumn>
    <sortState ref="C19:R103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65"/>
  <sheetViews>
    <sheetView topLeftCell="C1" workbookViewId="0">
      <selection activeCell="S19" sqref="S19"/>
    </sheetView>
  </sheetViews>
  <sheetFormatPr defaultRowHeight="12.75" x14ac:dyDescent="0.2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3" width="9.140625" hidden="1" customWidth="1"/>
  </cols>
  <sheetData>
    <row r="1" spans="2:33" ht="13.5" thickBot="1" x14ac:dyDescent="0.25"/>
    <row r="2" spans="2:33" ht="14.25" thickTop="1" thickBot="1" x14ac:dyDescent="0.25">
      <c r="AB2" s="509" t="str">
        <f>'Short &amp; Simple'!H31</f>
        <v>25 Man Normal SoO - Malkorak</v>
      </c>
      <c r="AC2" s="510"/>
    </row>
    <row r="3" spans="2:33" ht="13.5" thickTop="1" x14ac:dyDescent="0.2">
      <c r="B3" t="s">
        <v>153</v>
      </c>
      <c r="C3" s="251" t="str">
        <f>AB42</f>
        <v>------------</v>
      </c>
      <c r="D3" s="268" t="s">
        <v>155</v>
      </c>
      <c r="E3" s="245" t="str">
        <f>AB42</f>
        <v>------------</v>
      </c>
      <c r="F3" s="268" t="s">
        <v>155</v>
      </c>
      <c r="G3" s="245" t="str">
        <f>AB42</f>
        <v>------------</v>
      </c>
      <c r="H3" s="268" t="s">
        <v>155</v>
      </c>
      <c r="I3" s="252" t="str">
        <f>AB42</f>
        <v>------------</v>
      </c>
      <c r="J3" s="231" t="s">
        <v>155</v>
      </c>
      <c r="K3" s="266" t="s">
        <v>32</v>
      </c>
      <c r="L3" s="231" t="s">
        <v>155</v>
      </c>
      <c r="M3" s="266" t="s">
        <v>134</v>
      </c>
      <c r="N3" s="231" t="s">
        <v>155</v>
      </c>
      <c r="O3" s="266" t="s">
        <v>135</v>
      </c>
      <c r="P3" s="231" t="s">
        <v>155</v>
      </c>
      <c r="Q3" s="266" t="s">
        <v>169</v>
      </c>
      <c r="R3" s="231" t="s">
        <v>155</v>
      </c>
      <c r="S3" s="266" t="s">
        <v>136</v>
      </c>
      <c r="T3" s="231" t="s">
        <v>155</v>
      </c>
      <c r="U3" s="266" t="str">
        <f>AB42</f>
        <v>------------</v>
      </c>
      <c r="V3" s="231" t="s">
        <v>155</v>
      </c>
      <c r="W3" s="266" t="str">
        <f>AB42</f>
        <v>------------</v>
      </c>
      <c r="X3" s="231" t="s">
        <v>155</v>
      </c>
      <c r="Y3" s="267" t="str">
        <f>AB42</f>
        <v>------------</v>
      </c>
      <c r="Z3" t="s">
        <v>157</v>
      </c>
      <c r="AB3" s="241" t="str">
        <f>'Short &amp; Simple'!H32</f>
        <v>Death Knight - Frost</v>
      </c>
      <c r="AC3" s="270" t="s">
        <v>134</v>
      </c>
      <c r="AF3" t="str">
        <f>K3</f>
        <v>Auska</v>
      </c>
    </row>
    <row r="4" spans="2:33" ht="13.5" thickBot="1" x14ac:dyDescent="0.25">
      <c r="B4" t="s">
        <v>154</v>
      </c>
      <c r="C4" s="249" t="s">
        <v>146</v>
      </c>
      <c r="D4" t="s">
        <v>156</v>
      </c>
      <c r="E4" s="250" t="s">
        <v>147</v>
      </c>
      <c r="F4" t="s">
        <v>156</v>
      </c>
      <c r="G4" s="250" t="s">
        <v>148</v>
      </c>
      <c r="H4" t="s">
        <v>156</v>
      </c>
      <c r="I4" s="269" t="s">
        <v>149</v>
      </c>
      <c r="J4" t="s">
        <v>156</v>
      </c>
      <c r="K4" s="258">
        <f>COUNTIF($AC$3:$AC$38,K$3)</f>
        <v>0</v>
      </c>
      <c r="L4" t="s">
        <v>156</v>
      </c>
      <c r="M4" s="258">
        <f>COUNTIF($AC$3:$AC$38,M$3)</f>
        <v>34</v>
      </c>
      <c r="N4" t="s">
        <v>156</v>
      </c>
      <c r="O4" s="258">
        <f>COUNTIF($AC$3:$AC$38,O$3)</f>
        <v>0</v>
      </c>
      <c r="P4" t="s">
        <v>156</v>
      </c>
      <c r="Q4" s="258">
        <f>COUNTIF($AC$3:$AC$38,Q$3)</f>
        <v>0</v>
      </c>
      <c r="R4" t="s">
        <v>156</v>
      </c>
      <c r="S4" s="258">
        <f>COUNTIF($AC$3:$AC$38,S$3)</f>
        <v>0</v>
      </c>
      <c r="T4" t="s">
        <v>156</v>
      </c>
      <c r="U4" s="258">
        <f>COUNTIF($AC$3:$AC$35,U$3)</f>
        <v>0</v>
      </c>
      <c r="V4" t="s">
        <v>156</v>
      </c>
      <c r="W4" s="258">
        <f>COUNTIF($AC$3:$AC$35,W$3)</f>
        <v>0</v>
      </c>
      <c r="X4" t="s">
        <v>156</v>
      </c>
      <c r="Y4" s="259">
        <f>COUNTIF($AC$3:$AC$35,Y$3)</f>
        <v>0</v>
      </c>
      <c r="Z4" t="s">
        <v>158</v>
      </c>
      <c r="AB4" s="242" t="str">
        <f>'Short &amp; Simple'!H33</f>
        <v>Death Knight - Unholy</v>
      </c>
      <c r="AC4" s="263" t="s">
        <v>134</v>
      </c>
      <c r="AF4" t="str">
        <f>M3</f>
        <v>Muckyfloor</v>
      </c>
    </row>
    <row r="5" spans="2:33" ht="15.75" thickTop="1" x14ac:dyDescent="0.25">
      <c r="B5" t="s">
        <v>154</v>
      </c>
      <c r="C5" s="319" t="s">
        <v>159</v>
      </c>
      <c r="D5" s="320" t="s">
        <v>156</v>
      </c>
      <c r="E5" s="321" t="s">
        <v>159</v>
      </c>
      <c r="F5" s="320" t="s">
        <v>156</v>
      </c>
      <c r="G5" s="321" t="s">
        <v>159</v>
      </c>
      <c r="H5" s="320" t="s">
        <v>156</v>
      </c>
      <c r="I5" s="322" t="s">
        <v>159</v>
      </c>
      <c r="J5" t="s">
        <v>156</v>
      </c>
      <c r="K5" s="251" t="str">
        <f>IF(Gear!$C2="",$AB$42,IF(Gear!$P2=0,$AB$42,IF(VLOOKUP(Gear!$C2,$AB$3:$AC$38,2,FALSE)=K$3,IF(Gear!$Q2&lt;$AG$6,Gear!$A2,$AB$42),$AB$42)))</f>
        <v>------------</v>
      </c>
      <c r="L5" s="261" t="str">
        <f>IF(Gear!$C2="",$AB$42,IF(Gear!$P2=0,$AB$42,IF(VLOOKUP(Gear!$C2,$AB$3:$AC$38,2,FALSE)=L$3,IF(Gear!$Q2&lt;$AG$6,Gear!$A2,$AB$42),$AB$42)))</f>
        <v>------------</v>
      </c>
      <c r="M5" s="245" t="str">
        <f>IF(Gear!$C2="",$AB$42,IF(Gear!$P2=0,$AB$42,IF(VLOOKUP(Gear!$C2,$AB$3:$AC$38,2,FALSE)=M$3,IF(Gear!$Q2&lt;$AG$6,Gear!$A2,$AB$42),$AB$42)))</f>
        <v>------------</v>
      </c>
      <c r="N5" s="261" t="str">
        <f>IF(Gear!$C2="",$AB$42,IF(Gear!$P2=0,$AB$42,IF(VLOOKUP(Gear!$C2,$AB$3:$AC$38,2,FALSE)=N$3,IF(Gear!$Q2&lt;$AG$6,Gear!$A2,$AB$42),$AB$42)))</f>
        <v>------------</v>
      </c>
      <c r="O5" s="245" t="str">
        <f>IF(Gear!$C2="",$AB$42,IF(Gear!$P2=0,$AB$42,IF(VLOOKUP(Gear!$C2,$AB$3:$AC$38,2,FALSE)=O$3,IF(Gear!$Q2&lt;$AG$6,Gear!$A2,$AB$42),$AB$42)))</f>
        <v>------------</v>
      </c>
      <c r="P5" s="261" t="str">
        <f>IF(Gear!$C2="",$AB$42,IF(Gear!$P2=0,$AB$42,IF(VLOOKUP(Gear!$C2,$AB$3:$AC$38,2,FALSE)=P$3,IF(Gear!$Q2&lt;$AG$6,Gear!$A2,$AB$42),$AB$42)))</f>
        <v>------------</v>
      </c>
      <c r="Q5" s="245" t="str">
        <f>IF(Gear!$C2="",$AB$42,IF(Gear!$P2=0,$AB$42,IF(VLOOKUP(Gear!$C2,$AB$3:$AC$38,2,FALSE)=Q$3,IF(Gear!$Q2&lt;$AG$6,Gear!$A2,$AB$42),$AB$42)))</f>
        <v>------------</v>
      </c>
      <c r="R5" s="261" t="str">
        <f>IF(Gear!$C2="",$AB$42,IF(Gear!$P2=0,$AB$42,IF(VLOOKUP(Gear!$C2,$AB$3:$AC$38,2,FALSE)=R$3,IF(Gear!$Q2&lt;$AG$6,Gear!$A2,$AB$42),$AB$42)))</f>
        <v>------------</v>
      </c>
      <c r="S5" s="245" t="str">
        <f>IF(Gear!$C2="",$AB$42,IF(Gear!$P2=0,$AB$42,IF(VLOOKUP(Gear!$C2,$AB$3:$AC$38,2,FALSE)=S$3,IF(Gear!$Q2&lt;$AG$6,Gear!$A2,$AB$42),$AB$42)))</f>
        <v>------------</v>
      </c>
      <c r="T5" s="261" t="str">
        <f>IF(Gear!$C2="",$AB$42,IF(Gear!$P2=0,$AB$42,IF(VLOOKUP(Gear!$C2,$AB$3:$AC$38,2,FALSE)=T$3,IF(Gear!$Q2&lt;$AG$6,Gear!$A2,$AB$42),$AB$42)))</f>
        <v>------------</v>
      </c>
      <c r="U5" s="245" t="str">
        <f>IF(Gear!$C2="",$AB$42,IF(Gear!$P2=0,$AB$42,IF(VLOOKUP(Gear!$C2,$AB$3:$AC$38,2,FALSE)=U$3,IF(Gear!$Q2&lt;$AG$6,Gear!$A2,$AB$42),$AB$42)))</f>
        <v>------------</v>
      </c>
      <c r="V5" s="261" t="str">
        <f>IF(Gear!$C2="",$AB$42,IF(Gear!$P2=0,$AB$42,IF(VLOOKUP(Gear!$C2,$AB$3:$AC$38,2,FALSE)=V$3,IF(Gear!$Q2&lt;$AG$6,Gear!$A2,$AB$42),$AB$42)))</f>
        <v>------------</v>
      </c>
      <c r="W5" s="245" t="str">
        <f>IF(Gear!$C2="",$AB$42,IF(Gear!$P2=0,$AB$42,IF(VLOOKUP(Gear!$C2,$AB$3:$AC$38,2,FALSE)=W$3,IF(Gear!$Q2&lt;$AG$6,Gear!$A2,$AB$42),$AB$42)))</f>
        <v>------------</v>
      </c>
      <c r="X5" s="261" t="str">
        <f>IF(Gear!$C2="",$AB$42,IF(Gear!$P2=0,$AB$42,IF(VLOOKUP(Gear!$C2,$AB$3:$AC$38,2,FALSE)=X$3,IF(Gear!$Q2&lt;$AG$6,Gear!$A2,$AB$42),$AB$42)))</f>
        <v>------------</v>
      </c>
      <c r="Y5" s="252" t="str">
        <f>IF(Gear!$C2="",$AB$42,IF(Gear!$P2=0,$AB$42,IF(VLOOKUP(Gear!$C2,$AB$3:$AC$38,2,FALSE)=Y$3,IF(Gear!$Q2&lt;$AG$6,Gear!$A2,$AB$42),$AB$42)))</f>
        <v>------------</v>
      </c>
      <c r="Z5" t="s">
        <v>158</v>
      </c>
      <c r="AB5" s="242" t="str">
        <f>'Short &amp; Simple'!H34</f>
        <v>Druid - Balance</v>
      </c>
      <c r="AC5" s="263" t="s">
        <v>134</v>
      </c>
      <c r="AE5" s="247"/>
      <c r="AF5" t="str">
        <f>O$3</f>
        <v>Thoeli</v>
      </c>
    </row>
    <row r="6" spans="2:33" ht="15" x14ac:dyDescent="0.25">
      <c r="B6" t="s">
        <v>154</v>
      </c>
      <c r="C6" s="318" t="s">
        <v>159</v>
      </c>
      <c r="D6" s="320" t="s">
        <v>156</v>
      </c>
      <c r="E6" s="323" t="s">
        <v>159</v>
      </c>
      <c r="F6" s="320" t="s">
        <v>156</v>
      </c>
      <c r="G6" s="323" t="s">
        <v>159</v>
      </c>
      <c r="H6" s="320" t="s">
        <v>156</v>
      </c>
      <c r="I6" s="264" t="s">
        <v>159</v>
      </c>
      <c r="J6" t="s">
        <v>156</v>
      </c>
      <c r="K6" s="253" t="str">
        <f>IF(Gear!$C3="",$AB$42,IF(Gear!$P3=0,$AB$42,IF(VLOOKUP(Gear!$C3,$AB$3:$AC$38,2,FALSE)=K$3,IF(Gear!$Q3&lt;$AG$6,Gear!$A3,$AB$42),$AB$42)))</f>
        <v>------------</v>
      </c>
      <c r="L6" s="261" t="str">
        <f>IF(Gear!$C3="",$AB$42,IF(Gear!$P3=0,$AB$42,IF(VLOOKUP(Gear!$C3,$AB$3:$AC$38,2,FALSE)=L$3,IF(Gear!$Q3&lt;$AG$6,Gear!$A3,$AB$42),$AB$42)))</f>
        <v>------------</v>
      </c>
      <c r="M6" s="254" t="str">
        <f>IF(Gear!$C3="",$AB$42,IF(Gear!$P3=0,$AB$42,IF(VLOOKUP(Gear!$C3,$AB$3:$AC$38,2,FALSE)=M$3,IF(Gear!$Q3&lt;$AG$6,Gear!$A3,$AB$42),$AB$42)))</f>
        <v>------------</v>
      </c>
      <c r="N6" s="261" t="str">
        <f>IF(Gear!$C3="",$AB$42,IF(Gear!$P3=0,$AB$42,IF(VLOOKUP(Gear!$C3,$AB$3:$AC$38,2,FALSE)=N$3,IF(Gear!$Q3&lt;$AG$6,Gear!$A3,$AB$42),$AB$42)))</f>
        <v>------------</v>
      </c>
      <c r="O6" s="254" t="str">
        <f>IF(Gear!$C3="",$AB$42,IF(Gear!$P3=0,$AB$42,IF(VLOOKUP(Gear!$C3,$AB$3:$AC$38,2,FALSE)=O$3,IF(Gear!$Q3&lt;$AG$6,Gear!$A3,$AB$42),$AB$42)))</f>
        <v>------------</v>
      </c>
      <c r="P6" s="261" t="str">
        <f>IF(Gear!$C3="",$AB$42,IF(Gear!$P3=0,$AB$42,IF(VLOOKUP(Gear!$C3,$AB$3:$AC$38,2,FALSE)=P$3,IF(Gear!$Q3&lt;$AG$6,Gear!$A3,$AB$42),$AB$42)))</f>
        <v>------------</v>
      </c>
      <c r="Q6" s="254" t="str">
        <f>IF(Gear!$C3="",$AB$42,IF(Gear!$P3=0,$AB$42,IF(VLOOKUP(Gear!$C3,$AB$3:$AC$38,2,FALSE)=Q$3,IF(Gear!$Q3&lt;$AG$6,Gear!$A3,$AB$42),$AB$42)))</f>
        <v>------------</v>
      </c>
      <c r="R6" s="261" t="str">
        <f>IF(Gear!$C3="",$AB$42,IF(Gear!$P3=0,$AB$42,IF(VLOOKUP(Gear!$C3,$AB$3:$AC$38,2,FALSE)=R$3,IF(Gear!$Q3&lt;$AG$6,Gear!$A3,$AB$42),$AB$42)))</f>
        <v>------------</v>
      </c>
      <c r="S6" s="254" t="str">
        <f>IF(Gear!$C3="",$AB$42,IF(Gear!$P3=0,$AB$42,IF(VLOOKUP(Gear!$C3,$AB$3:$AC$38,2,FALSE)=S$3,IF(Gear!$Q3&lt;$AG$6,Gear!$A3,$AB$42),$AB$42)))</f>
        <v>------------</v>
      </c>
      <c r="T6" s="261" t="str">
        <f>IF(Gear!$C3="",$AB$42,IF(Gear!$P3=0,$AB$42,IF(VLOOKUP(Gear!$C3,$AB$3:$AC$38,2,FALSE)=T$3,IF(Gear!$Q3&lt;$AG$6,Gear!$A3,$AB$42),$AB$42)))</f>
        <v>------------</v>
      </c>
      <c r="U6" s="254" t="str">
        <f>IF(Gear!$C3="",$AB$42,IF(Gear!$P3=0,$AB$42,IF(VLOOKUP(Gear!$C3,$AB$3:$AC$38,2,FALSE)=U$3,IF(Gear!$Q3&lt;$AG$6,Gear!$A3,$AB$42),$AB$42)))</f>
        <v>------------</v>
      </c>
      <c r="V6" s="261" t="str">
        <f>IF(Gear!$C3="",$AB$42,IF(Gear!$P3=0,$AB$42,IF(VLOOKUP(Gear!$C3,$AB$3:$AC$38,2,FALSE)=V$3,IF(Gear!$Q3&lt;$AG$6,Gear!$A3,$AB$42),$AB$42)))</f>
        <v>------------</v>
      </c>
      <c r="W6" s="254" t="str">
        <f>IF(Gear!$C3="",$AB$42,IF(Gear!$P3=0,$AB$42,IF(VLOOKUP(Gear!$C3,$AB$3:$AC$38,2,FALSE)=W$3,IF(Gear!$Q3&lt;$AG$6,Gear!$A3,$AB$42),$AB$42)))</f>
        <v>------------</v>
      </c>
      <c r="X6" s="261" t="str">
        <f>IF(Gear!$C3="",$AB$42,IF(Gear!$P3=0,$AB$42,IF(VLOOKUP(Gear!$C3,$AB$3:$AC$38,2,FALSE)=X$3,IF(Gear!$Q3&lt;$AG$6,Gear!$A3,$AB$42),$AB$42)))</f>
        <v>------------</v>
      </c>
      <c r="Y6" s="255" t="str">
        <f>IF(Gear!$C3="",$AB$42,IF(Gear!$P3=0,$AB$42,IF(VLOOKUP(Gear!$C3,$AB$3:$AC$38,2,FALSE)=Y$3,IF(Gear!$Q3&lt;$AG$6,Gear!$A3,$AB$42),$AB$42)))</f>
        <v>------------</v>
      </c>
      <c r="Z6" t="s">
        <v>158</v>
      </c>
      <c r="AB6" s="242" t="str">
        <f>'Short &amp; Simple'!H35</f>
        <v>Druid - Feral Kitty</v>
      </c>
      <c r="AC6" s="263" t="s">
        <v>134</v>
      </c>
      <c r="AF6" t="str">
        <f>Q$3</f>
        <v>Omf</v>
      </c>
      <c r="AG6">
        <f>'Short &amp; Simple'!F68/100</f>
        <v>0.65</v>
      </c>
    </row>
    <row r="7" spans="2:33" ht="15" x14ac:dyDescent="0.25">
      <c r="B7" t="s">
        <v>154</v>
      </c>
      <c r="C7" s="318" t="s">
        <v>159</v>
      </c>
      <c r="D7" s="320" t="s">
        <v>156</v>
      </c>
      <c r="E7" s="323" t="s">
        <v>159</v>
      </c>
      <c r="F7" s="320" t="s">
        <v>156</v>
      </c>
      <c r="G7" s="323" t="s">
        <v>159</v>
      </c>
      <c r="H7" s="320" t="s">
        <v>156</v>
      </c>
      <c r="I7" s="264" t="s">
        <v>159</v>
      </c>
      <c r="J7" t="s">
        <v>156</v>
      </c>
      <c r="K7" s="253" t="str">
        <f>IF(Gear!$C4="",$AB$42,IF(Gear!$P4=0,$AB$42,IF(VLOOKUP(Gear!$C4,$AB$3:$AC$38,2,FALSE)=K$3,IF(Gear!$Q4&lt;$AG$6,Gear!$A4,$AB$42),$AB$42)))</f>
        <v>------------</v>
      </c>
      <c r="L7" s="261" t="str">
        <f>IF(Gear!$C4="",$AB$42,IF(Gear!$P4=0,$AB$42,IF(VLOOKUP(Gear!$C4,$AB$3:$AC$38,2,FALSE)=L$3,IF(Gear!$Q4&lt;$AG$6,Gear!$A4,$AB$42),$AB$42)))</f>
        <v>------------</v>
      </c>
      <c r="M7" s="254" t="str">
        <f>IF(Gear!$C4="",$AB$42,IF(Gear!$P4=0,$AB$42,IF(VLOOKUP(Gear!$C4,$AB$3:$AC$38,2,FALSE)=M$3,IF(Gear!$Q4&lt;$AG$6,Gear!$A4,$AB$42),$AB$42)))</f>
        <v>------------</v>
      </c>
      <c r="N7" s="261" t="str">
        <f>IF(Gear!$C4="",$AB$42,IF(Gear!$P4=0,$AB$42,IF(VLOOKUP(Gear!$C4,$AB$3:$AC$38,2,FALSE)=N$3,IF(Gear!$Q4&lt;$AG$6,Gear!$A4,$AB$42),$AB$42)))</f>
        <v>------------</v>
      </c>
      <c r="O7" s="254" t="str">
        <f>IF(Gear!$C4="",$AB$42,IF(Gear!$P4=0,$AB$42,IF(VLOOKUP(Gear!$C4,$AB$3:$AC$38,2,FALSE)=O$3,IF(Gear!$Q4&lt;$AG$6,Gear!$A4,$AB$42),$AB$42)))</f>
        <v>------------</v>
      </c>
      <c r="P7" s="261" t="str">
        <f>IF(Gear!$C4="",$AB$42,IF(Gear!$P4=0,$AB$42,IF(VLOOKUP(Gear!$C4,$AB$3:$AC$38,2,FALSE)=P$3,IF(Gear!$Q4&lt;$AG$6,Gear!$A4,$AB$42),$AB$42)))</f>
        <v>------------</v>
      </c>
      <c r="Q7" s="254" t="str">
        <f>IF(Gear!$C4="",$AB$42,IF(Gear!$P4=0,$AB$42,IF(VLOOKUP(Gear!$C4,$AB$3:$AC$38,2,FALSE)=Q$3,IF(Gear!$Q4&lt;$AG$6,Gear!$A4,$AB$42),$AB$42)))</f>
        <v>------------</v>
      </c>
      <c r="R7" s="261" t="str">
        <f>IF(Gear!$C4="",$AB$42,IF(Gear!$P4=0,$AB$42,IF(VLOOKUP(Gear!$C4,$AB$3:$AC$38,2,FALSE)=R$3,IF(Gear!$Q4&lt;$AG$6,Gear!$A4,$AB$42),$AB$42)))</f>
        <v>------------</v>
      </c>
      <c r="S7" s="254" t="str">
        <f>IF(Gear!$C4="",$AB$42,IF(Gear!$P4=0,$AB$42,IF(VLOOKUP(Gear!$C4,$AB$3:$AC$38,2,FALSE)=S$3,IF(Gear!$Q4&lt;$AG$6,Gear!$A4,$AB$42),$AB$42)))</f>
        <v>------------</v>
      </c>
      <c r="T7" s="261" t="str">
        <f>IF(Gear!$C4="",$AB$42,IF(Gear!$P4=0,$AB$42,IF(VLOOKUP(Gear!$C4,$AB$3:$AC$38,2,FALSE)=T$3,IF(Gear!$Q4&lt;$AG$6,Gear!$A4,$AB$42),$AB$42)))</f>
        <v>------------</v>
      </c>
      <c r="U7" s="254" t="str">
        <f>IF(Gear!$C4="",$AB$42,IF(Gear!$P4=0,$AB$42,IF(VLOOKUP(Gear!$C4,$AB$3:$AC$38,2,FALSE)=U$3,IF(Gear!$Q4&lt;$AG$6,Gear!$A4,$AB$42),$AB$42)))</f>
        <v>------------</v>
      </c>
      <c r="V7" s="261" t="str">
        <f>IF(Gear!$C4="",$AB$42,IF(Gear!$P4=0,$AB$42,IF(VLOOKUP(Gear!$C4,$AB$3:$AC$38,2,FALSE)=V$3,IF(Gear!$Q4&lt;$AG$6,Gear!$A4,$AB$42),$AB$42)))</f>
        <v>------------</v>
      </c>
      <c r="W7" s="254" t="str">
        <f>IF(Gear!$C4="",$AB$42,IF(Gear!$P4=0,$AB$42,IF(VLOOKUP(Gear!$C4,$AB$3:$AC$38,2,FALSE)=W$3,IF(Gear!$Q4&lt;$AG$6,Gear!$A4,$AB$42),$AB$42)))</f>
        <v>------------</v>
      </c>
      <c r="X7" s="261" t="str">
        <f>IF(Gear!$C4="",$AB$42,IF(Gear!$P4=0,$AB$42,IF(VLOOKUP(Gear!$C4,$AB$3:$AC$38,2,FALSE)=X$3,IF(Gear!$Q4&lt;$AG$6,Gear!$A4,$AB$42),$AB$42)))</f>
        <v>------------</v>
      </c>
      <c r="Y7" s="255" t="str">
        <f>IF(Gear!$C4="",$AB$42,IF(Gear!$P4=0,$AB$42,IF(VLOOKUP(Gear!$C4,$AB$3:$AC$38,2,FALSE)=Y$3,IF(Gear!$Q4&lt;$AG$6,Gear!$A4,$AB$42),$AB$42)))</f>
        <v>------------</v>
      </c>
      <c r="Z7" t="s">
        <v>158</v>
      </c>
      <c r="AB7" s="242" t="str">
        <f>'Short &amp; Simple'!H36</f>
        <v>Hunter - Beastmastery</v>
      </c>
      <c r="AC7" s="263" t="s">
        <v>134</v>
      </c>
      <c r="AF7" t="str">
        <f>S$3</f>
        <v>Drakodin</v>
      </c>
    </row>
    <row r="8" spans="2:33" ht="15" x14ac:dyDescent="0.25">
      <c r="B8" t="s">
        <v>154</v>
      </c>
      <c r="C8" s="318" t="s">
        <v>159</v>
      </c>
      <c r="D8" s="320" t="s">
        <v>156</v>
      </c>
      <c r="E8" s="323" t="s">
        <v>159</v>
      </c>
      <c r="F8" s="320" t="s">
        <v>156</v>
      </c>
      <c r="G8" s="323" t="s">
        <v>159</v>
      </c>
      <c r="H8" s="320" t="s">
        <v>156</v>
      </c>
      <c r="I8" s="264" t="s">
        <v>159</v>
      </c>
      <c r="J8" t="s">
        <v>156</v>
      </c>
      <c r="K8" s="253" t="str">
        <f>IF(Gear!$C5="",$AB$42,IF(Gear!$P5=0,$AB$42,IF(VLOOKUP(Gear!$C5,$AB$3:$AC$38,2,FALSE)=K$3,IF(Gear!$Q5&lt;$AG$6,Gear!$A5,$AB$42),$AB$42)))</f>
        <v>------------</v>
      </c>
      <c r="L8" s="261" t="str">
        <f>IF(Gear!$C5="",$AB$42,IF(Gear!$P5=0,$AB$42,IF(VLOOKUP(Gear!$C5,$AB$3:$AC$38,2,FALSE)=L$3,IF(Gear!$Q5&lt;$AG$6,Gear!$A5,$AB$42),$AB$42)))</f>
        <v>------------</v>
      </c>
      <c r="M8" s="254" t="str">
        <f>IF(Gear!$C5="",$AB$42,IF(Gear!$P5=0,$AB$42,IF(VLOOKUP(Gear!$C5,$AB$3:$AC$38,2,FALSE)=M$3,IF(Gear!$Q5&lt;$AG$6,Gear!$A5,$AB$42),$AB$42)))</f>
        <v>------------</v>
      </c>
      <c r="N8" s="261" t="str">
        <f>IF(Gear!$C5="",$AB$42,IF(Gear!$P5=0,$AB$42,IF(VLOOKUP(Gear!$C5,$AB$3:$AC$38,2,FALSE)=N$3,IF(Gear!$Q5&lt;$AG$6,Gear!$A5,$AB$42),$AB$42)))</f>
        <v>------------</v>
      </c>
      <c r="O8" s="254" t="str">
        <f>IF(Gear!$C5="",$AB$42,IF(Gear!$P5=0,$AB$42,IF(VLOOKUP(Gear!$C5,$AB$3:$AC$38,2,FALSE)=O$3,IF(Gear!$Q5&lt;$AG$6,Gear!$A5,$AB$42),$AB$42)))</f>
        <v>------------</v>
      </c>
      <c r="P8" s="261" t="str">
        <f>IF(Gear!$C5="",$AB$42,IF(Gear!$P5=0,$AB$42,IF(VLOOKUP(Gear!$C5,$AB$3:$AC$38,2,FALSE)=P$3,IF(Gear!$Q5&lt;$AG$6,Gear!$A5,$AB$42),$AB$42)))</f>
        <v>------------</v>
      </c>
      <c r="Q8" s="254" t="str">
        <f>IF(Gear!$C5="",$AB$42,IF(Gear!$P5=0,$AB$42,IF(VLOOKUP(Gear!$C5,$AB$3:$AC$38,2,FALSE)=Q$3,IF(Gear!$Q5&lt;$AG$6,Gear!$A5,$AB$42),$AB$42)))</f>
        <v>------------</v>
      </c>
      <c r="R8" s="261" t="str">
        <f>IF(Gear!$C5="",$AB$42,IF(Gear!$P5=0,$AB$42,IF(VLOOKUP(Gear!$C5,$AB$3:$AC$38,2,FALSE)=R$3,IF(Gear!$Q5&lt;$AG$6,Gear!$A5,$AB$42),$AB$42)))</f>
        <v>------------</v>
      </c>
      <c r="S8" s="254" t="str">
        <f>IF(Gear!$C5="",$AB$42,IF(Gear!$P5=0,$AB$42,IF(VLOOKUP(Gear!$C5,$AB$3:$AC$38,2,FALSE)=S$3,IF(Gear!$Q5&lt;$AG$6,Gear!$A5,$AB$42),$AB$42)))</f>
        <v>------------</v>
      </c>
      <c r="T8" s="261" t="str">
        <f>IF(Gear!$C5="",$AB$42,IF(Gear!$P5=0,$AB$42,IF(VLOOKUP(Gear!$C5,$AB$3:$AC$38,2,FALSE)=T$3,IF(Gear!$Q5&lt;$AG$6,Gear!$A5,$AB$42),$AB$42)))</f>
        <v>------------</v>
      </c>
      <c r="U8" s="254" t="str">
        <f>IF(Gear!$C5="",$AB$42,IF(Gear!$P5=0,$AB$42,IF(VLOOKUP(Gear!$C5,$AB$3:$AC$38,2,FALSE)=U$3,IF(Gear!$Q5&lt;$AG$6,Gear!$A5,$AB$42),$AB$42)))</f>
        <v>------------</v>
      </c>
      <c r="V8" s="261" t="str">
        <f>IF(Gear!$C5="",$AB$42,IF(Gear!$P5=0,$AB$42,IF(VLOOKUP(Gear!$C5,$AB$3:$AC$38,2,FALSE)=V$3,IF(Gear!$Q5&lt;$AG$6,Gear!$A5,$AB$42),$AB$42)))</f>
        <v>------------</v>
      </c>
      <c r="W8" s="254" t="str">
        <f>IF(Gear!$C5="",$AB$42,IF(Gear!$P5=0,$AB$42,IF(VLOOKUP(Gear!$C5,$AB$3:$AC$38,2,FALSE)=W$3,IF(Gear!$Q5&lt;$AG$6,Gear!$A5,$AB$42),$AB$42)))</f>
        <v>------------</v>
      </c>
      <c r="X8" s="261" t="str">
        <f>IF(Gear!$C5="",$AB$42,IF(Gear!$P5=0,$AB$42,IF(VLOOKUP(Gear!$C5,$AB$3:$AC$38,2,FALSE)=X$3,IF(Gear!$Q5&lt;$AG$6,Gear!$A5,$AB$42),$AB$42)))</f>
        <v>------------</v>
      </c>
      <c r="Y8" s="255" t="str">
        <f>IF(Gear!$C5="",$AB$42,IF(Gear!$P5=0,$AB$42,IF(VLOOKUP(Gear!$C5,$AB$3:$AC$38,2,FALSE)=Y$3,IF(Gear!$Q5&lt;$AG$6,Gear!$A5,$AB$42),$AB$42)))</f>
        <v>------------</v>
      </c>
      <c r="Z8" t="s">
        <v>158</v>
      </c>
      <c r="AB8" s="242" t="str">
        <f>'Short &amp; Simple'!H37</f>
        <v>Hunter - Marksman</v>
      </c>
      <c r="AC8" s="263" t="s">
        <v>134</v>
      </c>
      <c r="AF8" t="str">
        <f>U$3</f>
        <v>------------</v>
      </c>
    </row>
    <row r="9" spans="2:33" ht="15" x14ac:dyDescent="0.25">
      <c r="B9" t="s">
        <v>154</v>
      </c>
      <c r="C9" s="318" t="s">
        <v>159</v>
      </c>
      <c r="D9" s="320" t="s">
        <v>156</v>
      </c>
      <c r="E9" s="323" t="s">
        <v>159</v>
      </c>
      <c r="F9" s="320" t="s">
        <v>156</v>
      </c>
      <c r="G9" s="323" t="s">
        <v>159</v>
      </c>
      <c r="H9" s="320" t="s">
        <v>156</v>
      </c>
      <c r="I9" s="264" t="s">
        <v>159</v>
      </c>
      <c r="J9" t="s">
        <v>156</v>
      </c>
      <c r="K9" s="253" t="str">
        <f>IF(Gear!$C6="",$AB$42,IF(Gear!$P6=0,$AB$42,IF(VLOOKUP(Gear!$C6,$AB$3:$AC$38,2,FALSE)=K$3,IF(Gear!$Q6&lt;$AG$6,Gear!$A6,$AB$42),$AB$42)))</f>
        <v>------------</v>
      </c>
      <c r="L9" s="261" t="str">
        <f>IF(Gear!$C6="",$AB$42,IF(Gear!$P6=0,$AB$42,IF(VLOOKUP(Gear!$C6,$AB$3:$AC$38,2,FALSE)=L$3,IF(Gear!$Q6&lt;$AG$6,Gear!$A6,$AB$42),$AB$42)))</f>
        <v>------------</v>
      </c>
      <c r="M9" s="254" t="str">
        <f>IF(Gear!$C6="",$AB$42,IF(Gear!$P6=0,$AB$42,IF(VLOOKUP(Gear!$C6,$AB$3:$AC$38,2,FALSE)=M$3,IF(Gear!$Q6&lt;$AG$6,Gear!$A6,$AB$42),$AB$42)))</f>
        <v>------------</v>
      </c>
      <c r="N9" s="261" t="str">
        <f>IF(Gear!$C6="",$AB$42,IF(Gear!$P6=0,$AB$42,IF(VLOOKUP(Gear!$C6,$AB$3:$AC$38,2,FALSE)=N$3,IF(Gear!$Q6&lt;$AG$6,Gear!$A6,$AB$42),$AB$42)))</f>
        <v>------------</v>
      </c>
      <c r="O9" s="254" t="str">
        <f>IF(Gear!$C6="",$AB$42,IF(Gear!$P6=0,$AB$42,IF(VLOOKUP(Gear!$C6,$AB$3:$AC$38,2,FALSE)=O$3,IF(Gear!$Q6&lt;$AG$6,Gear!$A6,$AB$42),$AB$42)))</f>
        <v>------------</v>
      </c>
      <c r="P9" s="261" t="str">
        <f>IF(Gear!$C6="",$AB$42,IF(Gear!$P6=0,$AB$42,IF(VLOOKUP(Gear!$C6,$AB$3:$AC$38,2,FALSE)=P$3,IF(Gear!$Q6&lt;$AG$6,Gear!$A6,$AB$42),$AB$42)))</f>
        <v>------------</v>
      </c>
      <c r="Q9" s="254" t="str">
        <f>IF(Gear!$C6="",$AB$42,IF(Gear!$P6=0,$AB$42,IF(VLOOKUP(Gear!$C6,$AB$3:$AC$38,2,FALSE)=Q$3,IF(Gear!$Q6&lt;$AG$6,Gear!$A6,$AB$42),$AB$42)))</f>
        <v>------------</v>
      </c>
      <c r="R9" s="261" t="str">
        <f>IF(Gear!$C6="",$AB$42,IF(Gear!$P6=0,$AB$42,IF(VLOOKUP(Gear!$C6,$AB$3:$AC$38,2,FALSE)=R$3,IF(Gear!$Q6&lt;$AG$6,Gear!$A6,$AB$42),$AB$42)))</f>
        <v>------------</v>
      </c>
      <c r="S9" s="254" t="str">
        <f>IF(Gear!$C6="",$AB$42,IF(Gear!$P6=0,$AB$42,IF(VLOOKUP(Gear!$C6,$AB$3:$AC$38,2,FALSE)=S$3,IF(Gear!$Q6&lt;$AG$6,Gear!$A6,$AB$42),$AB$42)))</f>
        <v>------------</v>
      </c>
      <c r="T9" s="261" t="str">
        <f>IF(Gear!$C6="",$AB$42,IF(Gear!$P6=0,$AB$42,IF(VLOOKUP(Gear!$C6,$AB$3:$AC$38,2,FALSE)=T$3,IF(Gear!$Q6&lt;$AG$6,Gear!$A6,$AB$42),$AB$42)))</f>
        <v>------------</v>
      </c>
      <c r="U9" s="254" t="str">
        <f>IF(Gear!$C6="",$AB$42,IF(Gear!$P6=0,$AB$42,IF(VLOOKUP(Gear!$C6,$AB$3:$AC$38,2,FALSE)=U$3,IF(Gear!$Q6&lt;$AG$6,Gear!$A6,$AB$42),$AB$42)))</f>
        <v>------------</v>
      </c>
      <c r="V9" s="261" t="str">
        <f>IF(Gear!$C6="",$AB$42,IF(Gear!$P6=0,$AB$42,IF(VLOOKUP(Gear!$C6,$AB$3:$AC$38,2,FALSE)=V$3,IF(Gear!$Q6&lt;$AG$6,Gear!$A6,$AB$42),$AB$42)))</f>
        <v>------------</v>
      </c>
      <c r="W9" s="254" t="str">
        <f>IF(Gear!$C6="",$AB$42,IF(Gear!$P6=0,$AB$42,IF(VLOOKUP(Gear!$C6,$AB$3:$AC$38,2,FALSE)=W$3,IF(Gear!$Q6&lt;$AG$6,Gear!$A6,$AB$42),$AB$42)))</f>
        <v>------------</v>
      </c>
      <c r="X9" s="261" t="str">
        <f>IF(Gear!$C6="",$AB$42,IF(Gear!$P6=0,$AB$42,IF(VLOOKUP(Gear!$C6,$AB$3:$AC$38,2,FALSE)=X$3,IF(Gear!$Q6&lt;$AG$6,Gear!$A6,$AB$42),$AB$42)))</f>
        <v>------------</v>
      </c>
      <c r="Y9" s="255" t="str">
        <f>IF(Gear!$C6="",$AB$42,IF(Gear!$P6=0,$AB$42,IF(VLOOKUP(Gear!$C6,$AB$3:$AC$38,2,FALSE)=Y$3,IF(Gear!$Q6&lt;$AG$6,Gear!$A6,$AB$42),$AB$42)))</f>
        <v>------------</v>
      </c>
      <c r="Z9" t="s">
        <v>158</v>
      </c>
      <c r="AB9" s="242" t="str">
        <f>'Short &amp; Simple'!H38</f>
        <v>Hunter - Survival</v>
      </c>
      <c r="AC9" s="263" t="s">
        <v>134</v>
      </c>
      <c r="AF9" t="str">
        <f>W$3</f>
        <v>------------</v>
      </c>
    </row>
    <row r="10" spans="2:33" ht="15" x14ac:dyDescent="0.25">
      <c r="B10" t="s">
        <v>154</v>
      </c>
      <c r="C10" s="318" t="s">
        <v>159</v>
      </c>
      <c r="D10" s="320" t="s">
        <v>156</v>
      </c>
      <c r="E10" s="323" t="s">
        <v>159</v>
      </c>
      <c r="F10" s="320" t="s">
        <v>156</v>
      </c>
      <c r="G10" s="323" t="s">
        <v>159</v>
      </c>
      <c r="H10" s="320" t="s">
        <v>156</v>
      </c>
      <c r="I10" s="264" t="s">
        <v>159</v>
      </c>
      <c r="J10" t="s">
        <v>156</v>
      </c>
      <c r="K10" s="253" t="str">
        <f>IF(Gear!$C7="",$AB$42,IF(Gear!$P7=0,$AB$42,IF(VLOOKUP(Gear!$C7,$AB$3:$AC$38,2,FALSE)=K$3,IF(Gear!$Q7&lt;$AG$6,Gear!$A7,$AB$42),$AB$42)))</f>
        <v>------------</v>
      </c>
      <c r="L10" s="261" t="str">
        <f>IF(Gear!$C7="",$AB$42,IF(Gear!$P7=0,$AB$42,IF(VLOOKUP(Gear!$C7,$AB$3:$AC$38,2,FALSE)=L$3,IF(Gear!$Q7&lt;$AG$6,Gear!$A7,$AB$42),$AB$42)))</f>
        <v>------------</v>
      </c>
      <c r="M10" s="254" t="str">
        <f>IF(Gear!$C7="",$AB$42,IF(Gear!$P7=0,$AB$42,IF(VLOOKUP(Gear!$C7,$AB$3:$AC$38,2,FALSE)=M$3,IF(Gear!$Q7&lt;$AG$6,Gear!$A7,$AB$42),$AB$42)))</f>
        <v>------------</v>
      </c>
      <c r="N10" s="261" t="str">
        <f>IF(Gear!$C7="",$AB$42,IF(Gear!$P7=0,$AB$42,IF(VLOOKUP(Gear!$C7,$AB$3:$AC$38,2,FALSE)=N$3,IF(Gear!$Q7&lt;$AG$6,Gear!$A7,$AB$42),$AB$42)))</f>
        <v>------------</v>
      </c>
      <c r="O10" s="254" t="str">
        <f>IF(Gear!$C7="",$AB$42,IF(Gear!$P7=0,$AB$42,IF(VLOOKUP(Gear!$C7,$AB$3:$AC$38,2,FALSE)=O$3,IF(Gear!$Q7&lt;$AG$6,Gear!$A7,$AB$42),$AB$42)))</f>
        <v>------------</v>
      </c>
      <c r="P10" s="261" t="str">
        <f>IF(Gear!$C7="",$AB$42,IF(Gear!$P7=0,$AB$42,IF(VLOOKUP(Gear!$C7,$AB$3:$AC$38,2,FALSE)=P$3,IF(Gear!$Q7&lt;$AG$6,Gear!$A7,$AB$42),$AB$42)))</f>
        <v>------------</v>
      </c>
      <c r="Q10" s="254" t="str">
        <f>IF(Gear!$C7="",$AB$42,IF(Gear!$P7=0,$AB$42,IF(VLOOKUP(Gear!$C7,$AB$3:$AC$38,2,FALSE)=Q$3,IF(Gear!$Q7&lt;$AG$6,Gear!$A7,$AB$42),$AB$42)))</f>
        <v>------------</v>
      </c>
      <c r="R10" s="261" t="str">
        <f>IF(Gear!$C7="",$AB$42,IF(Gear!$P7=0,$AB$42,IF(VLOOKUP(Gear!$C7,$AB$3:$AC$38,2,FALSE)=R$3,IF(Gear!$Q7&lt;$AG$6,Gear!$A7,$AB$42),$AB$42)))</f>
        <v>------------</v>
      </c>
      <c r="S10" s="254" t="str">
        <f>IF(Gear!$C7="",$AB$42,IF(Gear!$P7=0,$AB$42,IF(VLOOKUP(Gear!$C7,$AB$3:$AC$38,2,FALSE)=S$3,IF(Gear!$Q7&lt;$AG$6,Gear!$A7,$AB$42),$AB$42)))</f>
        <v>------------</v>
      </c>
      <c r="T10" s="261" t="str">
        <f>IF(Gear!$C7="",$AB$42,IF(Gear!$P7=0,$AB$42,IF(VLOOKUP(Gear!$C7,$AB$3:$AC$38,2,FALSE)=T$3,IF(Gear!$Q7&lt;$AG$6,Gear!$A7,$AB$42),$AB$42)))</f>
        <v>------------</v>
      </c>
      <c r="U10" s="254" t="str">
        <f>IF(Gear!$C7="",$AB$42,IF(Gear!$P7=0,$AB$42,IF(VLOOKUP(Gear!$C7,$AB$3:$AC$38,2,FALSE)=U$3,IF(Gear!$Q7&lt;$AG$6,Gear!$A7,$AB$42),$AB$42)))</f>
        <v>------------</v>
      </c>
      <c r="V10" s="261" t="str">
        <f>IF(Gear!$C7="",$AB$42,IF(Gear!$P7=0,$AB$42,IF(VLOOKUP(Gear!$C7,$AB$3:$AC$38,2,FALSE)=V$3,IF(Gear!$Q7&lt;$AG$6,Gear!$A7,$AB$42),$AB$42)))</f>
        <v>------------</v>
      </c>
      <c r="W10" s="254" t="str">
        <f>IF(Gear!$C7="",$AB$42,IF(Gear!$P7=0,$AB$42,IF(VLOOKUP(Gear!$C7,$AB$3:$AC$38,2,FALSE)=W$3,IF(Gear!$Q7&lt;$AG$6,Gear!$A7,$AB$42),$AB$42)))</f>
        <v>------------</v>
      </c>
      <c r="X10" s="261" t="str">
        <f>IF(Gear!$C7="",$AB$42,IF(Gear!$P7=0,$AB$42,IF(VLOOKUP(Gear!$C7,$AB$3:$AC$38,2,FALSE)=X$3,IF(Gear!$Q7&lt;$AG$6,Gear!$A7,$AB$42),$AB$42)))</f>
        <v>------------</v>
      </c>
      <c r="Y10" s="255" t="str">
        <f>IF(Gear!$C7="",$AB$42,IF(Gear!$P7=0,$AB$42,IF(VLOOKUP(Gear!$C7,$AB$3:$AC$38,2,FALSE)=Y$3,IF(Gear!$Q7&lt;$AG$6,Gear!$A7,$AB$42),$AB$42)))</f>
        <v>------------</v>
      </c>
      <c r="Z10" t="s">
        <v>158</v>
      </c>
      <c r="AB10" s="242" t="str">
        <f>'Short &amp; Simple'!H39</f>
        <v>Mage - Arcane</v>
      </c>
      <c r="AC10" s="263" t="s">
        <v>134</v>
      </c>
      <c r="AF10" t="str">
        <f>Y$3</f>
        <v>------------</v>
      </c>
    </row>
    <row r="11" spans="2:33" ht="15" x14ac:dyDescent="0.25">
      <c r="B11" t="s">
        <v>154</v>
      </c>
      <c r="C11" s="318" t="s">
        <v>161</v>
      </c>
      <c r="D11" s="320" t="s">
        <v>156</v>
      </c>
      <c r="E11" s="323" t="s">
        <v>159</v>
      </c>
      <c r="F11" s="320" t="s">
        <v>156</v>
      </c>
      <c r="G11" s="323" t="s">
        <v>159</v>
      </c>
      <c r="H11" s="320" t="s">
        <v>156</v>
      </c>
      <c r="I11" s="264" t="s">
        <v>159</v>
      </c>
      <c r="J11" t="s">
        <v>156</v>
      </c>
      <c r="K11" s="253" t="str">
        <f>IF(Gear!$C8="",$AB$42,IF(Gear!$P8=0,$AB$42,IF(VLOOKUP(Gear!$C8,$AB$3:$AC$38,2,FALSE)=K$3,IF(Gear!$Q8&lt;$AG$6,Gear!$A8,$AB$42),$AB$42)))</f>
        <v>------------</v>
      </c>
      <c r="L11" s="261" t="str">
        <f>IF(Gear!$C8="",$AB$42,IF(Gear!$P8=0,$AB$42,IF(VLOOKUP(Gear!$C8,$AB$3:$AC$38,2,FALSE)=L$3,IF(Gear!$Q8&lt;$AG$6,Gear!$A8,$AB$42),$AB$42)))</f>
        <v>------------</v>
      </c>
      <c r="M11" s="254" t="str">
        <f>IF(Gear!$C8="",$AB$42,IF(Gear!$P8=0,$AB$42,IF(VLOOKUP(Gear!$C8,$AB$3:$AC$38,2,FALSE)=M$3,IF(Gear!$Q8&lt;$AG$6,Gear!$A8,$AB$42),$AB$42)))</f>
        <v>------------</v>
      </c>
      <c r="N11" s="261" t="str">
        <f>IF(Gear!$C8="",$AB$42,IF(Gear!$P8=0,$AB$42,IF(VLOOKUP(Gear!$C8,$AB$3:$AC$38,2,FALSE)=N$3,IF(Gear!$Q8&lt;$AG$6,Gear!$A8,$AB$42),$AB$42)))</f>
        <v>------------</v>
      </c>
      <c r="O11" s="254" t="str">
        <f>IF(Gear!$C8="",$AB$42,IF(Gear!$P8=0,$AB$42,IF(VLOOKUP(Gear!$C8,$AB$3:$AC$38,2,FALSE)=O$3,IF(Gear!$Q8&lt;$AG$6,Gear!$A8,$AB$42),$AB$42)))</f>
        <v>------------</v>
      </c>
      <c r="P11" s="261" t="str">
        <f>IF(Gear!$C8="",$AB$42,IF(Gear!$P8=0,$AB$42,IF(VLOOKUP(Gear!$C8,$AB$3:$AC$38,2,FALSE)=P$3,IF(Gear!$Q8&lt;$AG$6,Gear!$A8,$AB$42),$AB$42)))</f>
        <v>------------</v>
      </c>
      <c r="Q11" s="254" t="str">
        <f>IF(Gear!$C8="",$AB$42,IF(Gear!$P8=0,$AB$42,IF(VLOOKUP(Gear!$C8,$AB$3:$AC$38,2,FALSE)=Q$3,IF(Gear!$Q8&lt;$AG$6,Gear!$A8,$AB$42),$AB$42)))</f>
        <v>------------</v>
      </c>
      <c r="R11" s="261" t="str">
        <f>IF(Gear!$C8="",$AB$42,IF(Gear!$P8=0,$AB$42,IF(VLOOKUP(Gear!$C8,$AB$3:$AC$38,2,FALSE)=R$3,IF(Gear!$Q8&lt;$AG$6,Gear!$A8,$AB$42),$AB$42)))</f>
        <v>------------</v>
      </c>
      <c r="S11" s="254" t="str">
        <f>IF(Gear!$C8="",$AB$42,IF(Gear!$P8=0,$AB$42,IF(VLOOKUP(Gear!$C8,$AB$3:$AC$38,2,FALSE)=S$3,IF(Gear!$Q8&lt;$AG$6,Gear!$A8,$AB$42),$AB$42)))</f>
        <v>------------</v>
      </c>
      <c r="T11" s="261" t="str">
        <f>IF(Gear!$C8="",$AB$42,IF(Gear!$P8=0,$AB$42,IF(VLOOKUP(Gear!$C8,$AB$3:$AC$38,2,FALSE)=T$3,IF(Gear!$Q8&lt;$AG$6,Gear!$A8,$AB$42),$AB$42)))</f>
        <v>------------</v>
      </c>
      <c r="U11" s="254" t="str">
        <f>IF(Gear!$C8="",$AB$42,IF(Gear!$P8=0,$AB$42,IF(VLOOKUP(Gear!$C8,$AB$3:$AC$38,2,FALSE)=U$3,IF(Gear!$Q8&lt;$AG$6,Gear!$A8,$AB$42),$AB$42)))</f>
        <v>------------</v>
      </c>
      <c r="V11" s="261" t="str">
        <f>IF(Gear!$C8="",$AB$42,IF(Gear!$P8=0,$AB$42,IF(VLOOKUP(Gear!$C8,$AB$3:$AC$38,2,FALSE)=V$3,IF(Gear!$Q8&lt;$AG$6,Gear!$A8,$AB$42),$AB$42)))</f>
        <v>------------</v>
      </c>
      <c r="W11" s="254" t="str">
        <f>IF(Gear!$C8="",$AB$42,IF(Gear!$P8=0,$AB$42,IF(VLOOKUP(Gear!$C8,$AB$3:$AC$38,2,FALSE)=W$3,IF(Gear!$Q8&lt;$AG$6,Gear!$A8,$AB$42),$AB$42)))</f>
        <v>------------</v>
      </c>
      <c r="X11" s="261" t="str">
        <f>IF(Gear!$C8="",$AB$42,IF(Gear!$P8=0,$AB$42,IF(VLOOKUP(Gear!$C8,$AB$3:$AC$38,2,FALSE)=X$3,IF(Gear!$Q8&lt;$AG$6,Gear!$A8,$AB$42),$AB$42)))</f>
        <v>------------</v>
      </c>
      <c r="Y11" s="255" t="str">
        <f>IF(Gear!$C8="",$AB$42,IF(Gear!$P8=0,$AB$42,IF(VLOOKUP(Gear!$C8,$AB$3:$AC$38,2,FALSE)=Y$3,IF(Gear!$Q8&lt;$AG$6,Gear!$A8,$AB$42),$AB$42)))</f>
        <v>------------</v>
      </c>
      <c r="Z11" t="s">
        <v>158</v>
      </c>
      <c r="AB11" s="242" t="str">
        <f>'Short &amp; Simple'!H40</f>
        <v>Mage - Fire</v>
      </c>
      <c r="AC11" s="263" t="s">
        <v>134</v>
      </c>
    </row>
    <row r="12" spans="2:33" ht="15" x14ac:dyDescent="0.25">
      <c r="B12" t="s">
        <v>154</v>
      </c>
      <c r="C12" s="318" t="s">
        <v>159</v>
      </c>
      <c r="D12" s="320" t="s">
        <v>156</v>
      </c>
      <c r="E12" s="323" t="s">
        <v>159</v>
      </c>
      <c r="F12" s="320" t="s">
        <v>156</v>
      </c>
      <c r="G12" s="323" t="s">
        <v>159</v>
      </c>
      <c r="H12" s="320" t="s">
        <v>156</v>
      </c>
      <c r="I12" s="264" t="s">
        <v>159</v>
      </c>
      <c r="J12" t="s">
        <v>156</v>
      </c>
      <c r="K12" s="253" t="str">
        <f>IF(Gear!$C9="",$AB$42,IF(Gear!$P9=0,$AB$42,IF(VLOOKUP(Gear!$C9,$AB$3:$AC$38,2,FALSE)=K$3,IF(Gear!$Q9&lt;$AG$6,Gear!$A9,$AB$42),$AB$42)))</f>
        <v>------------</v>
      </c>
      <c r="L12" s="261" t="str">
        <f>IF(Gear!$C9="",$AB$42,IF(Gear!$P9=0,$AB$42,IF(VLOOKUP(Gear!$C9,$AB$3:$AC$38,2,FALSE)=L$3,IF(Gear!$Q9&lt;$AG$6,Gear!$A9,$AB$42),$AB$42)))</f>
        <v>------------</v>
      </c>
      <c r="M12" s="254" t="str">
        <f>IF(Gear!$C9="",$AB$42,IF(Gear!$P9=0,$AB$42,IF(VLOOKUP(Gear!$C9,$AB$3:$AC$38,2,FALSE)=M$3,IF(Gear!$Q9&lt;$AG$6,Gear!$A9,$AB$42),$AB$42)))</f>
        <v>------------</v>
      </c>
      <c r="N12" s="261" t="str">
        <f>IF(Gear!$C9="",$AB$42,IF(Gear!$P9=0,$AB$42,IF(VLOOKUP(Gear!$C9,$AB$3:$AC$38,2,FALSE)=N$3,IF(Gear!$Q9&lt;$AG$6,Gear!$A9,$AB$42),$AB$42)))</f>
        <v>------------</v>
      </c>
      <c r="O12" s="254" t="str">
        <f>IF(Gear!$C9="",$AB$42,IF(Gear!$P9=0,$AB$42,IF(VLOOKUP(Gear!$C9,$AB$3:$AC$38,2,FALSE)=O$3,IF(Gear!$Q9&lt;$AG$6,Gear!$A9,$AB$42),$AB$42)))</f>
        <v>------------</v>
      </c>
      <c r="P12" s="261" t="str">
        <f>IF(Gear!$C9="",$AB$42,IF(Gear!$P9=0,$AB$42,IF(VLOOKUP(Gear!$C9,$AB$3:$AC$38,2,FALSE)=P$3,IF(Gear!$Q9&lt;$AG$6,Gear!$A9,$AB$42),$AB$42)))</f>
        <v>------------</v>
      </c>
      <c r="Q12" s="254" t="str">
        <f>IF(Gear!$C9="",$AB$42,IF(Gear!$P9=0,$AB$42,IF(VLOOKUP(Gear!$C9,$AB$3:$AC$38,2,FALSE)=Q$3,IF(Gear!$Q9&lt;$AG$6,Gear!$A9,$AB$42),$AB$42)))</f>
        <v>------------</v>
      </c>
      <c r="R12" s="261" t="str">
        <f>IF(Gear!$C9="",$AB$42,IF(Gear!$P9=0,$AB$42,IF(VLOOKUP(Gear!$C9,$AB$3:$AC$38,2,FALSE)=R$3,IF(Gear!$Q9&lt;$AG$6,Gear!$A9,$AB$42),$AB$42)))</f>
        <v>------------</v>
      </c>
      <c r="S12" s="254" t="str">
        <f>IF(Gear!$C9="",$AB$42,IF(Gear!$P9=0,$AB$42,IF(VLOOKUP(Gear!$C9,$AB$3:$AC$38,2,FALSE)=S$3,IF(Gear!$Q9&lt;$AG$6,Gear!$A9,$AB$42),$AB$42)))</f>
        <v>------------</v>
      </c>
      <c r="T12" s="261" t="str">
        <f>IF(Gear!$C9="",$AB$42,IF(Gear!$P9=0,$AB$42,IF(VLOOKUP(Gear!$C9,$AB$3:$AC$38,2,FALSE)=T$3,IF(Gear!$Q9&lt;$AG$6,Gear!$A9,$AB$42),$AB$42)))</f>
        <v>------------</v>
      </c>
      <c r="U12" s="254" t="str">
        <f>IF(Gear!$C9="",$AB$42,IF(Gear!$P9=0,$AB$42,IF(VLOOKUP(Gear!$C9,$AB$3:$AC$38,2,FALSE)=U$3,IF(Gear!$Q9&lt;$AG$6,Gear!$A9,$AB$42),$AB$42)))</f>
        <v>------------</v>
      </c>
      <c r="V12" s="261" t="str">
        <f>IF(Gear!$C9="",$AB$42,IF(Gear!$P9=0,$AB$42,IF(VLOOKUP(Gear!$C9,$AB$3:$AC$38,2,FALSE)=V$3,IF(Gear!$Q9&lt;$AG$6,Gear!$A9,$AB$42),$AB$42)))</f>
        <v>------------</v>
      </c>
      <c r="W12" s="254" t="str">
        <f>IF(Gear!$C9="",$AB$42,IF(Gear!$P9=0,$AB$42,IF(VLOOKUP(Gear!$C9,$AB$3:$AC$38,2,FALSE)=W$3,IF(Gear!$Q9&lt;$AG$6,Gear!$A9,$AB$42),$AB$42)))</f>
        <v>------------</v>
      </c>
      <c r="X12" s="261" t="str">
        <f>IF(Gear!$C9="",$AB$42,IF(Gear!$P9=0,$AB$42,IF(VLOOKUP(Gear!$C9,$AB$3:$AC$38,2,FALSE)=X$3,IF(Gear!$Q9&lt;$AG$6,Gear!$A9,$AB$42),$AB$42)))</f>
        <v>------------</v>
      </c>
      <c r="Y12" s="255" t="str">
        <f>IF(Gear!$C9="",$AB$42,IF(Gear!$P9=0,$AB$42,IF(VLOOKUP(Gear!$C9,$AB$3:$AC$38,2,FALSE)=Y$3,IF(Gear!$Q9&lt;$AG$6,Gear!$A9,$AB$42),$AB$42)))</f>
        <v>------------</v>
      </c>
      <c r="Z12" t="s">
        <v>158</v>
      </c>
      <c r="AB12" s="242" t="str">
        <f>'Short &amp; Simple'!H41</f>
        <v>Mage - Frost</v>
      </c>
      <c r="AC12" s="263" t="s">
        <v>134</v>
      </c>
    </row>
    <row r="13" spans="2:33" ht="15" x14ac:dyDescent="0.25">
      <c r="B13" t="s">
        <v>154</v>
      </c>
      <c r="C13" s="318" t="s">
        <v>159</v>
      </c>
      <c r="D13" s="320" t="s">
        <v>156</v>
      </c>
      <c r="E13" s="323" t="s">
        <v>159</v>
      </c>
      <c r="F13" s="320" t="s">
        <v>156</v>
      </c>
      <c r="G13" s="323" t="s">
        <v>159</v>
      </c>
      <c r="H13" s="320" t="s">
        <v>156</v>
      </c>
      <c r="I13" s="264" t="s">
        <v>159</v>
      </c>
      <c r="J13" t="s">
        <v>156</v>
      </c>
      <c r="K13" s="253" t="str">
        <f>IF(Gear!$C10="",$AB$42,IF(Gear!$P10=0,$AB$42,IF(VLOOKUP(Gear!$C10,$AB$3:$AC$38,2,FALSE)=K$3,IF(Gear!$Q10&lt;$AG$6,Gear!$A10,$AB$42),$AB$42)))</f>
        <v>------------</v>
      </c>
      <c r="L13" s="261" t="str">
        <f>IF(Gear!$C10="",$AB$42,IF(Gear!$P10=0,$AB$42,IF(VLOOKUP(Gear!$C10,$AB$3:$AC$38,2,FALSE)=L$3,IF(Gear!$Q10&lt;$AG$6,Gear!$A10,$AB$42),$AB$42)))</f>
        <v>------------</v>
      </c>
      <c r="M13" s="254" t="str">
        <f>IF(Gear!$C10="",$AB$42,IF(Gear!$P10=0,$AB$42,IF(VLOOKUP(Gear!$C10,$AB$3:$AC$38,2,FALSE)=M$3,IF(Gear!$Q10&lt;$AG$6,Gear!$A10,$AB$42),$AB$42)))</f>
        <v>------------</v>
      </c>
      <c r="N13" s="261" t="str">
        <f>IF(Gear!$C10="",$AB$42,IF(Gear!$P10=0,$AB$42,IF(VLOOKUP(Gear!$C10,$AB$3:$AC$38,2,FALSE)=N$3,IF(Gear!$Q10&lt;$AG$6,Gear!$A10,$AB$42),$AB$42)))</f>
        <v>------------</v>
      </c>
      <c r="O13" s="254" t="str">
        <f>IF(Gear!$C10="",$AB$42,IF(Gear!$P10=0,$AB$42,IF(VLOOKUP(Gear!$C10,$AB$3:$AC$38,2,FALSE)=O$3,IF(Gear!$Q10&lt;$AG$6,Gear!$A10,$AB$42),$AB$42)))</f>
        <v>------------</v>
      </c>
      <c r="P13" s="261" t="str">
        <f>IF(Gear!$C10="",$AB$42,IF(Gear!$P10=0,$AB$42,IF(VLOOKUP(Gear!$C10,$AB$3:$AC$38,2,FALSE)=P$3,IF(Gear!$Q10&lt;$AG$6,Gear!$A10,$AB$42),$AB$42)))</f>
        <v>------------</v>
      </c>
      <c r="Q13" s="254" t="str">
        <f>IF(Gear!$C10="",$AB$42,IF(Gear!$P10=0,$AB$42,IF(VLOOKUP(Gear!$C10,$AB$3:$AC$38,2,FALSE)=Q$3,IF(Gear!$Q10&lt;$AG$6,Gear!$A10,$AB$42),$AB$42)))</f>
        <v>------------</v>
      </c>
      <c r="R13" s="261" t="str">
        <f>IF(Gear!$C10="",$AB$42,IF(Gear!$P10=0,$AB$42,IF(VLOOKUP(Gear!$C10,$AB$3:$AC$38,2,FALSE)=R$3,IF(Gear!$Q10&lt;$AG$6,Gear!$A10,$AB$42),$AB$42)))</f>
        <v>------------</v>
      </c>
      <c r="S13" s="254" t="str">
        <f>IF(Gear!$C10="",$AB$42,IF(Gear!$P10=0,$AB$42,IF(VLOOKUP(Gear!$C10,$AB$3:$AC$38,2,FALSE)=S$3,IF(Gear!$Q10&lt;$AG$6,Gear!$A10,$AB$42),$AB$42)))</f>
        <v>------------</v>
      </c>
      <c r="T13" s="261" t="str">
        <f>IF(Gear!$C10="",$AB$42,IF(Gear!$P10=0,$AB$42,IF(VLOOKUP(Gear!$C10,$AB$3:$AC$38,2,FALSE)=T$3,IF(Gear!$Q10&lt;$AG$6,Gear!$A10,$AB$42),$AB$42)))</f>
        <v>------------</v>
      </c>
      <c r="U13" s="254" t="str">
        <f>IF(Gear!$C10="",$AB$42,IF(Gear!$P10=0,$AB$42,IF(VLOOKUP(Gear!$C10,$AB$3:$AC$38,2,FALSE)=U$3,IF(Gear!$Q10&lt;$AG$6,Gear!$A10,$AB$42),$AB$42)))</f>
        <v>------------</v>
      </c>
      <c r="V13" s="261" t="str">
        <f>IF(Gear!$C10="",$AB$42,IF(Gear!$P10=0,$AB$42,IF(VLOOKUP(Gear!$C10,$AB$3:$AC$38,2,FALSE)=V$3,IF(Gear!$Q10&lt;$AG$6,Gear!$A10,$AB$42),$AB$42)))</f>
        <v>------------</v>
      </c>
      <c r="W13" s="254" t="str">
        <f>IF(Gear!$C10="",$AB$42,IF(Gear!$P10=0,$AB$42,IF(VLOOKUP(Gear!$C10,$AB$3:$AC$38,2,FALSE)=W$3,IF(Gear!$Q10&lt;$AG$6,Gear!$A10,$AB$42),$AB$42)))</f>
        <v>------------</v>
      </c>
      <c r="X13" s="261" t="str">
        <f>IF(Gear!$C10="",$AB$42,IF(Gear!$P10=0,$AB$42,IF(VLOOKUP(Gear!$C10,$AB$3:$AC$38,2,FALSE)=X$3,IF(Gear!$Q10&lt;$AG$6,Gear!$A10,$AB$42),$AB$42)))</f>
        <v>------------</v>
      </c>
      <c r="Y13" s="255" t="str">
        <f>IF(Gear!$C10="",$AB$42,IF(Gear!$P10=0,$AB$42,IF(VLOOKUP(Gear!$C10,$AB$3:$AC$38,2,FALSE)=Y$3,IF(Gear!$Q10&lt;$AG$6,Gear!$A10,$AB$42),$AB$42)))</f>
        <v>------------</v>
      </c>
      <c r="Z13" t="s">
        <v>158</v>
      </c>
      <c r="AB13" s="242" t="str">
        <f>'Short &amp; Simple'!H42</f>
        <v>Monk - Windwalker</v>
      </c>
      <c r="AC13" s="263" t="s">
        <v>134</v>
      </c>
    </row>
    <row r="14" spans="2:33" ht="15" x14ac:dyDescent="0.25">
      <c r="B14" t="s">
        <v>154</v>
      </c>
      <c r="C14" s="318" t="s">
        <v>159</v>
      </c>
      <c r="D14" s="320" t="s">
        <v>156</v>
      </c>
      <c r="E14" s="323" t="s">
        <v>159</v>
      </c>
      <c r="F14" s="320" t="s">
        <v>156</v>
      </c>
      <c r="G14" s="323" t="s">
        <v>159</v>
      </c>
      <c r="H14" s="320" t="s">
        <v>156</v>
      </c>
      <c r="I14" s="264" t="s">
        <v>159</v>
      </c>
      <c r="J14" t="s">
        <v>156</v>
      </c>
      <c r="K14" s="254" t="str">
        <f>IF(Gear!$C11="",$AB$42,IF(Gear!$P11=0,$AB$42,IF(VLOOKUP(Gear!$C11,$AB$3:$AC$38,2,FALSE)=K$3,IF(Gear!$Q11&lt;$AG$6,Gear!$A11,$AB$42),$AB$42)))</f>
        <v>------------</v>
      </c>
      <c r="L14" s="261" t="str">
        <f>IF(Gear!$C11="",$AB$42,IF(Gear!$P11=0,$AB$42,IF(VLOOKUP(Gear!$C11,$AB$3:$AC$38,2,FALSE)=L$3,IF(Gear!$Q11&lt;$AG$6,Gear!$A11,$AB$42),$AB$42)))</f>
        <v>------------</v>
      </c>
      <c r="M14" s="254" t="str">
        <f>IF(Gear!$C11="",$AB$42,IF(Gear!$P11=0,$AB$42,IF(VLOOKUP(Gear!$C11,$AB$3:$AC$38,2,FALSE)=M$3,IF(Gear!$Q11&lt;$AG$6,Gear!$A11,$AB$42),$AB$42)))</f>
        <v>------------</v>
      </c>
      <c r="N14" s="261" t="str">
        <f>IF(Gear!$C11="",$AB$42,IF(Gear!$P11=0,$AB$42,IF(VLOOKUP(Gear!$C11,$AB$3:$AC$38,2,FALSE)=N$3,IF(Gear!$Q11&lt;$AG$6,Gear!$A11,$AB$42),$AB$42)))</f>
        <v>------------</v>
      </c>
      <c r="O14" s="254" t="str">
        <f>IF(Gear!$C11="",$AB$42,IF(Gear!$P11=0,$AB$42,IF(VLOOKUP(Gear!$C11,$AB$3:$AC$38,2,FALSE)=O$3,IF(Gear!$Q11&lt;$AG$6,Gear!$A11,$AB$42),$AB$42)))</f>
        <v>------------</v>
      </c>
      <c r="P14" s="261" t="str">
        <f>IF(Gear!$C11="",$AB$42,IF(Gear!$P11=0,$AB$42,IF(VLOOKUP(Gear!$C11,$AB$3:$AC$38,2,FALSE)=P$3,IF(Gear!$Q11&lt;$AG$6,Gear!$A11,$AB$42),$AB$42)))</f>
        <v>------------</v>
      </c>
      <c r="Q14" s="254" t="str">
        <f>IF(Gear!$C11="",$AB$42,IF(Gear!$P11=0,$AB$42,IF(VLOOKUP(Gear!$C11,$AB$3:$AC$38,2,FALSE)=Q$3,IF(Gear!$Q11&lt;$AG$6,Gear!$A11,$AB$42),$AB$42)))</f>
        <v>------------</v>
      </c>
      <c r="R14" s="261" t="str">
        <f>IF(Gear!$C11="",$AB$42,IF(Gear!$P11=0,$AB$42,IF(VLOOKUP(Gear!$C11,$AB$3:$AC$38,2,FALSE)=R$3,IF(Gear!$Q11&lt;$AG$6,Gear!$A11,$AB$42),$AB$42)))</f>
        <v>------------</v>
      </c>
      <c r="S14" s="254" t="str">
        <f>IF(Gear!$C11="",$AB$42,IF(Gear!$P11=0,$AB$42,IF(VLOOKUP(Gear!$C11,$AB$3:$AC$38,2,FALSE)=S$3,IF(Gear!$Q11&lt;$AG$6,Gear!$A11,$AB$42),$AB$42)))</f>
        <v>------------</v>
      </c>
      <c r="T14" s="261" t="str">
        <f>IF(Gear!$C11="",$AB$42,IF(Gear!$P11=0,$AB$42,IF(VLOOKUP(Gear!$C11,$AB$3:$AC$38,2,FALSE)=T$3,IF(Gear!$Q11&lt;$AG$6,Gear!$A11,$AB$42),$AB$42)))</f>
        <v>------------</v>
      </c>
      <c r="U14" s="254" t="str">
        <f>IF(Gear!$C11="",$AB$42,IF(Gear!$P11=0,$AB$42,IF(VLOOKUP(Gear!$C11,$AB$3:$AC$38,2,FALSE)=U$3,IF(Gear!$Q11&lt;$AG$6,Gear!$A11,$AB$42),$AB$42)))</f>
        <v>------------</v>
      </c>
      <c r="V14" s="261" t="str">
        <f>IF(Gear!$C11="",$AB$42,IF(Gear!$P11=0,$AB$42,IF(VLOOKUP(Gear!$C11,$AB$3:$AC$38,2,FALSE)=V$3,IF(Gear!$Q11&lt;$AG$6,Gear!$A11,$AB$42),$AB$42)))</f>
        <v>------------</v>
      </c>
      <c r="W14" s="254" t="str">
        <f>IF(Gear!$C11="",$AB$42,IF(Gear!$P11=0,$AB$42,IF(VLOOKUP(Gear!$C11,$AB$3:$AC$38,2,FALSE)=W$3,IF(Gear!$Q11&lt;$AG$6,Gear!$A11,$AB$42),$AB$42)))</f>
        <v>------------</v>
      </c>
      <c r="X14" s="261" t="str">
        <f>IF(Gear!$C11="",$AB$42,IF(Gear!$P11=0,$AB$42,IF(VLOOKUP(Gear!$C11,$AB$3:$AC$38,2,FALSE)=X$3,IF(Gear!$Q11&lt;$AG$6,Gear!$A11,$AB$42),$AB$42)))</f>
        <v>------------</v>
      </c>
      <c r="Y14" s="255" t="str">
        <f>IF(Gear!$C11="",$AB$42,IF(Gear!$P11=0,$AB$42,IF(VLOOKUP(Gear!$C11,$AB$3:$AC$38,2,FALSE)=Y$3,IF(Gear!$Q11&lt;$AG$6,Gear!$A11,$AB$42),$AB$42)))</f>
        <v>------------</v>
      </c>
      <c r="Z14" t="s">
        <v>158</v>
      </c>
      <c r="AB14" s="242" t="str">
        <f>'Short &amp; Simple'!H43</f>
        <v>Paladin - Retribution</v>
      </c>
      <c r="AC14" s="263" t="s">
        <v>134</v>
      </c>
    </row>
    <row r="15" spans="2:33" ht="15" x14ac:dyDescent="0.25">
      <c r="B15" t="s">
        <v>154</v>
      </c>
      <c r="C15" s="318" t="s">
        <v>159</v>
      </c>
      <c r="D15" s="320" t="s">
        <v>156</v>
      </c>
      <c r="E15" s="323" t="s">
        <v>159</v>
      </c>
      <c r="F15" s="320" t="s">
        <v>156</v>
      </c>
      <c r="G15" s="323" t="s">
        <v>159</v>
      </c>
      <c r="H15" s="320" t="s">
        <v>156</v>
      </c>
      <c r="I15" s="264" t="s">
        <v>159</v>
      </c>
      <c r="J15" t="s">
        <v>156</v>
      </c>
      <c r="K15" s="254" t="str">
        <f>IF(Gear!$C12="",$AB$42,IF(Gear!$P12=0,$AB$42,IF(VLOOKUP(Gear!$C12,$AB$3:$AC$38,2,FALSE)=K$3,IF(Gear!$Q12&lt;$AG$6,Gear!$A12,$AB$42),$AB$42)))</f>
        <v>------------</v>
      </c>
      <c r="L15" s="261" t="str">
        <f>IF(Gear!$C12="",$AB$42,IF(Gear!$P12=0,$AB$42,IF(VLOOKUP(Gear!$C12,$AB$3:$AC$38,2,FALSE)=L$3,IF(Gear!$Q12&lt;$AG$6,Gear!$A12,$AB$42),$AB$42)))</f>
        <v>------------</v>
      </c>
      <c r="M15" s="254" t="str">
        <f>IF(Gear!$C12="",$AB$42,IF(Gear!$P12=0,$AB$42,IF(VLOOKUP(Gear!$C12,$AB$3:$AC$38,2,FALSE)=M$3,IF(Gear!$Q12&lt;$AG$6,Gear!$A12,$AB$42),$AB$42)))</f>
        <v>------------</v>
      </c>
      <c r="N15" s="261" t="str">
        <f>IF(Gear!$C12="",$AB$42,IF(Gear!$P12=0,$AB$42,IF(VLOOKUP(Gear!$C12,$AB$3:$AC$38,2,FALSE)=N$3,IF(Gear!$Q12&lt;$AG$6,Gear!$A12,$AB$42),$AB$42)))</f>
        <v>------------</v>
      </c>
      <c r="O15" s="254" t="str">
        <f>IF(Gear!$C12="",$AB$42,IF(Gear!$P12=0,$AB$42,IF(VLOOKUP(Gear!$C12,$AB$3:$AC$38,2,FALSE)=O$3,IF(Gear!$Q12&lt;$AG$6,Gear!$A12,$AB$42),$AB$42)))</f>
        <v>------------</v>
      </c>
      <c r="P15" s="261" t="str">
        <f>IF(Gear!$C12="",$AB$42,IF(Gear!$P12=0,$AB$42,IF(VLOOKUP(Gear!$C12,$AB$3:$AC$38,2,FALSE)=P$3,IF(Gear!$Q12&lt;$AG$6,Gear!$A12,$AB$42),$AB$42)))</f>
        <v>------------</v>
      </c>
      <c r="Q15" s="254" t="str">
        <f>IF(Gear!$C12="",$AB$42,IF(Gear!$P12=0,$AB$42,IF(VLOOKUP(Gear!$C12,$AB$3:$AC$38,2,FALSE)=Q$3,IF(Gear!$Q12&lt;$AG$6,Gear!$A12,$AB$42),$AB$42)))</f>
        <v>------------</v>
      </c>
      <c r="R15" s="261" t="str">
        <f>IF(Gear!$C12="",$AB$42,IF(Gear!$P12=0,$AB$42,IF(VLOOKUP(Gear!$C12,$AB$3:$AC$38,2,FALSE)=R$3,IF(Gear!$Q12&lt;$AG$6,Gear!$A12,$AB$42),$AB$42)))</f>
        <v>------------</v>
      </c>
      <c r="S15" s="254" t="str">
        <f>IF(Gear!$C12="",$AB$42,IF(Gear!$P12=0,$AB$42,IF(VLOOKUP(Gear!$C12,$AB$3:$AC$38,2,FALSE)=S$3,IF(Gear!$Q12&lt;$AG$6,Gear!$A12,$AB$42),$AB$42)))</f>
        <v>------------</v>
      </c>
      <c r="T15" s="261" t="str">
        <f>IF(Gear!$C12="",$AB$42,IF(Gear!$P12=0,$AB$42,IF(VLOOKUP(Gear!$C12,$AB$3:$AC$38,2,FALSE)=T$3,IF(Gear!$Q12&lt;$AG$6,Gear!$A12,$AB$42),$AB$42)))</f>
        <v>------------</v>
      </c>
      <c r="U15" s="254" t="str">
        <f>IF(Gear!$C12="",$AB$42,IF(Gear!$P12=0,$AB$42,IF(VLOOKUP(Gear!$C12,$AB$3:$AC$38,2,FALSE)=U$3,IF(Gear!$Q12&lt;$AG$6,Gear!$A12,$AB$42),$AB$42)))</f>
        <v>------------</v>
      </c>
      <c r="V15" s="261" t="str">
        <f>IF(Gear!$C12="",$AB$42,IF(Gear!$P12=0,$AB$42,IF(VLOOKUP(Gear!$C12,$AB$3:$AC$38,2,FALSE)=V$3,IF(Gear!$Q12&lt;$AG$6,Gear!$A12,$AB$42),$AB$42)))</f>
        <v>------------</v>
      </c>
      <c r="W15" s="254" t="str">
        <f>IF(Gear!$C12="",$AB$42,IF(Gear!$P12=0,$AB$42,IF(VLOOKUP(Gear!$C12,$AB$3:$AC$38,2,FALSE)=W$3,IF(Gear!$Q12&lt;$AG$6,Gear!$A12,$AB$42),$AB$42)))</f>
        <v>------------</v>
      </c>
      <c r="X15" s="261" t="str">
        <f>IF(Gear!$C12="",$AB$42,IF(Gear!$P12=0,$AB$42,IF(VLOOKUP(Gear!$C12,$AB$3:$AC$38,2,FALSE)=X$3,IF(Gear!$Q12&lt;$AG$6,Gear!$A12,$AB$42),$AB$42)))</f>
        <v>------------</v>
      </c>
      <c r="Y15" s="255" t="str">
        <f>IF(Gear!$C12="",$AB$42,IF(Gear!$P12=0,$AB$42,IF(VLOOKUP(Gear!$C12,$AB$3:$AC$38,2,FALSE)=Y$3,IF(Gear!$Q12&lt;$AG$6,Gear!$A12,$AB$42),$AB$42)))</f>
        <v>------------</v>
      </c>
      <c r="Z15" t="s">
        <v>158</v>
      </c>
      <c r="AB15" s="242" t="str">
        <f>'Short &amp; Simple'!H44</f>
        <v>Priest - Shadow</v>
      </c>
      <c r="AC15" s="263" t="s">
        <v>134</v>
      </c>
    </row>
    <row r="16" spans="2:33" ht="15" x14ac:dyDescent="0.25">
      <c r="B16" t="s">
        <v>154</v>
      </c>
      <c r="C16" s="318" t="s">
        <v>161</v>
      </c>
      <c r="D16" s="320" t="s">
        <v>156</v>
      </c>
      <c r="E16" s="323" t="s">
        <v>159</v>
      </c>
      <c r="F16" s="320" t="s">
        <v>156</v>
      </c>
      <c r="G16" s="323" t="s">
        <v>159</v>
      </c>
      <c r="H16" s="320" t="s">
        <v>156</v>
      </c>
      <c r="I16" s="264" t="s">
        <v>159</v>
      </c>
      <c r="J16" t="s">
        <v>156</v>
      </c>
      <c r="K16" s="254" t="str">
        <f>IF(Gear!$C13="",$AB$42,IF(Gear!$P13=0,$AB$42,IF(VLOOKUP(Gear!$C13,$AB$3:$AC$38,2,FALSE)=K$3,IF(Gear!$Q13&lt;$AG$6,Gear!$A13,$AB$42),$AB$42)))</f>
        <v>------------</v>
      </c>
      <c r="L16" s="261" t="str">
        <f>IF(Gear!$C13="",$AB$42,IF(Gear!$P13=0,$AB$42,IF(VLOOKUP(Gear!$C13,$AB$3:$AC$38,2,FALSE)=L$3,IF(Gear!$Q13&lt;$AG$6,Gear!$A13,$AB$42),$AB$42)))</f>
        <v>------------</v>
      </c>
      <c r="M16" s="254" t="str">
        <f>IF(Gear!$C13="",$AB$42,IF(Gear!$P13=0,$AB$42,IF(VLOOKUP(Gear!$C13,$AB$3:$AC$38,2,FALSE)=M$3,IF(Gear!$Q13&lt;$AG$6,Gear!$A13,$AB$42),$AB$42)))</f>
        <v>------------</v>
      </c>
      <c r="N16" s="261" t="str">
        <f>IF(Gear!$C13="",$AB$42,IF(Gear!$P13=0,$AB$42,IF(VLOOKUP(Gear!$C13,$AB$3:$AC$38,2,FALSE)=N$3,IF(Gear!$Q13&lt;$AG$6,Gear!$A13,$AB$42),$AB$42)))</f>
        <v>------------</v>
      </c>
      <c r="O16" s="254" t="str">
        <f>IF(Gear!$C13="",$AB$42,IF(Gear!$P13=0,$AB$42,IF(VLOOKUP(Gear!$C13,$AB$3:$AC$38,2,FALSE)=O$3,IF(Gear!$Q13&lt;$AG$6,Gear!$A13,$AB$42),$AB$42)))</f>
        <v>------------</v>
      </c>
      <c r="P16" s="261" t="str">
        <f>IF(Gear!$C13="",$AB$42,IF(Gear!$P13=0,$AB$42,IF(VLOOKUP(Gear!$C13,$AB$3:$AC$38,2,FALSE)=P$3,IF(Gear!$Q13&lt;$AG$6,Gear!$A13,$AB$42),$AB$42)))</f>
        <v>------------</v>
      </c>
      <c r="Q16" s="254" t="str">
        <f>IF(Gear!$C13="",$AB$42,IF(Gear!$P13=0,$AB$42,IF(VLOOKUP(Gear!$C13,$AB$3:$AC$38,2,FALSE)=Q$3,IF(Gear!$Q13&lt;$AG$6,Gear!$A13,$AB$42),$AB$42)))</f>
        <v>------------</v>
      </c>
      <c r="R16" s="261" t="str">
        <f>IF(Gear!$C13="",$AB$42,IF(Gear!$P13=0,$AB$42,IF(VLOOKUP(Gear!$C13,$AB$3:$AC$38,2,FALSE)=R$3,IF(Gear!$Q13&lt;$AG$6,Gear!$A13,$AB$42),$AB$42)))</f>
        <v>------------</v>
      </c>
      <c r="S16" s="254" t="str">
        <f>IF(Gear!$C13="",$AB$42,IF(Gear!$P13=0,$AB$42,IF(VLOOKUP(Gear!$C13,$AB$3:$AC$38,2,FALSE)=S$3,IF(Gear!$Q13&lt;$AG$6,Gear!$A13,$AB$42),$AB$42)))</f>
        <v>------------</v>
      </c>
      <c r="T16" s="261" t="str">
        <f>IF(Gear!$C13="",$AB$42,IF(Gear!$P13=0,$AB$42,IF(VLOOKUP(Gear!$C13,$AB$3:$AC$38,2,FALSE)=T$3,IF(Gear!$Q13&lt;$AG$6,Gear!$A13,$AB$42),$AB$42)))</f>
        <v>------------</v>
      </c>
      <c r="U16" s="254" t="str">
        <f>IF(Gear!$C13="",$AB$42,IF(Gear!$P13=0,$AB$42,IF(VLOOKUP(Gear!$C13,$AB$3:$AC$38,2,FALSE)=U$3,IF(Gear!$Q13&lt;$AG$6,Gear!$A13,$AB$42),$AB$42)))</f>
        <v>------------</v>
      </c>
      <c r="V16" s="261" t="str">
        <f>IF(Gear!$C13="",$AB$42,IF(Gear!$P13=0,$AB$42,IF(VLOOKUP(Gear!$C13,$AB$3:$AC$38,2,FALSE)=V$3,IF(Gear!$Q13&lt;$AG$6,Gear!$A13,$AB$42),$AB$42)))</f>
        <v>------------</v>
      </c>
      <c r="W16" s="254" t="str">
        <f>IF(Gear!$C13="",$AB$42,IF(Gear!$P13=0,$AB$42,IF(VLOOKUP(Gear!$C13,$AB$3:$AC$38,2,FALSE)=W$3,IF(Gear!$Q13&lt;$AG$6,Gear!$A13,$AB$42),$AB$42)))</f>
        <v>------------</v>
      </c>
      <c r="X16" s="261" t="str">
        <f>IF(Gear!$C13="",$AB$42,IF(Gear!$P13=0,$AB$42,IF(VLOOKUP(Gear!$C13,$AB$3:$AC$38,2,FALSE)=X$3,IF(Gear!$Q13&lt;$AG$6,Gear!$A13,$AB$42),$AB$42)))</f>
        <v>------------</v>
      </c>
      <c r="Y16" s="255" t="str">
        <f>IF(Gear!$C13="",$AB$42,IF(Gear!$P13=0,$AB$42,IF(VLOOKUP(Gear!$C13,$AB$3:$AC$38,2,FALSE)=Y$3,IF(Gear!$Q13&lt;$AG$6,Gear!$A13,$AB$42),$AB$42)))</f>
        <v>------------</v>
      </c>
      <c r="Z16" t="s">
        <v>158</v>
      </c>
      <c r="AB16" s="242" t="str">
        <f>'Short &amp; Simple'!H45</f>
        <v>Rogue - Assassination</v>
      </c>
      <c r="AC16" s="263" t="s">
        <v>134</v>
      </c>
    </row>
    <row r="17" spans="2:29" ht="15" x14ac:dyDescent="0.25">
      <c r="B17" t="s">
        <v>154</v>
      </c>
      <c r="C17" s="318" t="s">
        <v>159</v>
      </c>
      <c r="D17" s="320" t="s">
        <v>156</v>
      </c>
      <c r="E17" s="323" t="s">
        <v>159</v>
      </c>
      <c r="F17" s="320" t="s">
        <v>156</v>
      </c>
      <c r="G17" s="323" t="s">
        <v>159</v>
      </c>
      <c r="H17" s="320" t="s">
        <v>156</v>
      </c>
      <c r="I17" s="264" t="s">
        <v>159</v>
      </c>
      <c r="J17" t="s">
        <v>156</v>
      </c>
      <c r="K17" s="253" t="str">
        <f>IF(Gear!$C14="",$AB$42,IF(Gear!$P14=0,$AB$42,IF(VLOOKUP(Gear!$C14,$AB$3:$AC$38,2,FALSE)=K$3,IF(Gear!$Q14&lt;$AG$6,Gear!$A14,$AB$42),$AB$42)))</f>
        <v>------------</v>
      </c>
      <c r="L17" s="261" t="str">
        <f>IF(Gear!$C14="",$AB$42,IF(Gear!$P14=0,$AB$42,IF(VLOOKUP(Gear!$C14,$AB$3:$AC$38,2,FALSE)=L$3,IF(Gear!$Q14&lt;$AG$6,Gear!$A14,$AB$42),$AB$42)))</f>
        <v>------------</v>
      </c>
      <c r="M17" s="254" t="str">
        <f>IF(Gear!$C14="",$AB$42,IF(Gear!$P14=0,$AB$42,IF(VLOOKUP(Gear!$C14,$AB$3:$AC$38,2,FALSE)=M$3,IF(Gear!$Q14&lt;$AG$6,Gear!$A14,$AB$42),$AB$42)))</f>
        <v>------------</v>
      </c>
      <c r="N17" s="261" t="str">
        <f>IF(Gear!$C14="",$AB$42,IF(Gear!$P14=0,$AB$42,IF(VLOOKUP(Gear!$C14,$AB$3:$AC$38,2,FALSE)=N$3,IF(Gear!$Q14&lt;$AG$6,Gear!$A14,$AB$42),$AB$42)))</f>
        <v>------------</v>
      </c>
      <c r="O17" s="254" t="str">
        <f>IF(Gear!$C14="",$AB$42,IF(Gear!$P14=0,$AB$42,IF(VLOOKUP(Gear!$C14,$AB$3:$AC$38,2,FALSE)=O$3,IF(Gear!$Q14&lt;$AG$6,Gear!$A14,$AB$42),$AB$42)))</f>
        <v>------------</v>
      </c>
      <c r="P17" s="261" t="str">
        <f>IF(Gear!$C14="",$AB$42,IF(Gear!$P14=0,$AB$42,IF(VLOOKUP(Gear!$C14,$AB$3:$AC$38,2,FALSE)=P$3,IF(Gear!$Q14&lt;$AG$6,Gear!$A14,$AB$42),$AB$42)))</f>
        <v>------------</v>
      </c>
      <c r="Q17" s="254" t="str">
        <f>IF(Gear!$C14="",$AB$42,IF(Gear!$P14=0,$AB$42,IF(VLOOKUP(Gear!$C14,$AB$3:$AC$38,2,FALSE)=Q$3,IF(Gear!$Q14&lt;$AG$6,Gear!$A14,$AB$42),$AB$42)))</f>
        <v>------------</v>
      </c>
      <c r="R17" s="261" t="str">
        <f>IF(Gear!$C14="",$AB$42,IF(Gear!$P14=0,$AB$42,IF(VLOOKUP(Gear!$C14,$AB$3:$AC$38,2,FALSE)=R$3,IF(Gear!$Q14&lt;$AG$6,Gear!$A14,$AB$42),$AB$42)))</f>
        <v>------------</v>
      </c>
      <c r="S17" s="254" t="str">
        <f>IF(Gear!$C14="",$AB$42,IF(Gear!$P14=0,$AB$42,IF(VLOOKUP(Gear!$C14,$AB$3:$AC$38,2,FALSE)=S$3,IF(Gear!$Q14&lt;$AG$6,Gear!$A14,$AB$42),$AB$42)))</f>
        <v>------------</v>
      </c>
      <c r="T17" s="261" t="str">
        <f>IF(Gear!$C14="",$AB$42,IF(Gear!$P14=0,$AB$42,IF(VLOOKUP(Gear!$C14,$AB$3:$AC$38,2,FALSE)=T$3,IF(Gear!$Q14&lt;$AG$6,Gear!$A14,$AB$42),$AB$42)))</f>
        <v>------------</v>
      </c>
      <c r="U17" s="254" t="str">
        <f>IF(Gear!$C14="",$AB$42,IF(Gear!$P14=0,$AB$42,IF(VLOOKUP(Gear!$C14,$AB$3:$AC$38,2,FALSE)=U$3,IF(Gear!$Q14&lt;$AG$6,Gear!$A14,$AB$42),$AB$42)))</f>
        <v>------------</v>
      </c>
      <c r="V17" s="261" t="str">
        <f>IF(Gear!$C14="",$AB$42,IF(Gear!$P14=0,$AB$42,IF(VLOOKUP(Gear!$C14,$AB$3:$AC$38,2,FALSE)=V$3,IF(Gear!$Q14&lt;$AG$6,Gear!$A14,$AB$42),$AB$42)))</f>
        <v>------------</v>
      </c>
      <c r="W17" s="254" t="str">
        <f>IF(Gear!$C14="",$AB$42,IF(Gear!$P14=0,$AB$42,IF(VLOOKUP(Gear!$C14,$AB$3:$AC$38,2,FALSE)=W$3,IF(Gear!$Q14&lt;$AG$6,Gear!$A14,$AB$42),$AB$42)))</f>
        <v>------------</v>
      </c>
      <c r="X17" s="261" t="str">
        <f>IF(Gear!$C14="",$AB$42,IF(Gear!$P14=0,$AB$42,IF(VLOOKUP(Gear!$C14,$AB$3:$AC$38,2,FALSE)=X$3,IF(Gear!$Q14&lt;$AG$6,Gear!$A14,$AB$42),$AB$42)))</f>
        <v>------------</v>
      </c>
      <c r="Y17" s="255" t="str">
        <f>IF(Gear!$C14="",$AB$42,IF(Gear!$P14=0,$AB$42,IF(VLOOKUP(Gear!$C14,$AB$3:$AC$38,2,FALSE)=Y$3,IF(Gear!$Q14&lt;$AG$6,Gear!$A14,$AB$42),$AB$42)))</f>
        <v>------------</v>
      </c>
      <c r="Z17" t="s">
        <v>158</v>
      </c>
      <c r="AB17" s="242" t="str">
        <f>'Short &amp; Simple'!H46</f>
        <v>Rogue - Combat</v>
      </c>
      <c r="AC17" s="263" t="s">
        <v>134</v>
      </c>
    </row>
    <row r="18" spans="2:29" ht="15" x14ac:dyDescent="0.25">
      <c r="B18" t="s">
        <v>154</v>
      </c>
      <c r="C18" s="318" t="s">
        <v>159</v>
      </c>
      <c r="D18" s="320" t="s">
        <v>156</v>
      </c>
      <c r="E18" s="323" t="s">
        <v>159</v>
      </c>
      <c r="F18" s="320" t="s">
        <v>156</v>
      </c>
      <c r="G18" s="323" t="s">
        <v>159</v>
      </c>
      <c r="H18" s="320" t="s">
        <v>156</v>
      </c>
      <c r="I18" s="264" t="s">
        <v>159</v>
      </c>
      <c r="J18" t="s">
        <v>156</v>
      </c>
      <c r="K18" s="253" t="str">
        <f>IF(Gear!$C15="",$AB$42,IF(Gear!$P15=0,$AB$42,IF(VLOOKUP(Gear!$C15,$AB$3:$AC$38,2,FALSE)=K$3,IF(Gear!$Q15&lt;$AG$6,Gear!$A15,$AB$42),$AB$42)))</f>
        <v>------------</v>
      </c>
      <c r="L18" s="261" t="str">
        <f>IF(Gear!$C15="",$AB$42,IF(Gear!$P15=0,$AB$42,IF(VLOOKUP(Gear!$C15,$AB$3:$AC$38,2,FALSE)=L$3,IF(Gear!$Q15&lt;$AG$6,Gear!$A15,$AB$42),$AB$42)))</f>
        <v>------------</v>
      </c>
      <c r="M18" s="254" t="str">
        <f>IF(Gear!$C15="",$AB$42,IF(Gear!$P15=0,$AB$42,IF(VLOOKUP(Gear!$C15,$AB$3:$AC$38,2,FALSE)=M$3,IF(Gear!$Q15&lt;$AG$6,Gear!$A15,$AB$42),$AB$42)))</f>
        <v>------------</v>
      </c>
      <c r="N18" s="261" t="str">
        <f>IF(Gear!$C15="",$AB$42,IF(Gear!$P15=0,$AB$42,IF(VLOOKUP(Gear!$C15,$AB$3:$AC$38,2,FALSE)=N$3,IF(Gear!$Q15&lt;$AG$6,Gear!$A15,$AB$42),$AB$42)))</f>
        <v>------------</v>
      </c>
      <c r="O18" s="254" t="str">
        <f>IF(Gear!$C15="",$AB$42,IF(Gear!$P15=0,$AB$42,IF(VLOOKUP(Gear!$C15,$AB$3:$AC$38,2,FALSE)=O$3,IF(Gear!$Q15&lt;$AG$6,Gear!$A15,$AB$42),$AB$42)))</f>
        <v>------------</v>
      </c>
      <c r="P18" s="261" t="str">
        <f>IF(Gear!$C15="",$AB$42,IF(Gear!$P15=0,$AB$42,IF(VLOOKUP(Gear!$C15,$AB$3:$AC$38,2,FALSE)=P$3,IF(Gear!$Q15&lt;$AG$6,Gear!$A15,$AB$42),$AB$42)))</f>
        <v>------------</v>
      </c>
      <c r="Q18" s="254" t="str">
        <f>IF(Gear!$C15="",$AB$42,IF(Gear!$P15=0,$AB$42,IF(VLOOKUP(Gear!$C15,$AB$3:$AC$38,2,FALSE)=Q$3,IF(Gear!$Q15&lt;$AG$6,Gear!$A15,$AB$42),$AB$42)))</f>
        <v>------------</v>
      </c>
      <c r="R18" s="261" t="str">
        <f>IF(Gear!$C15="",$AB$42,IF(Gear!$P15=0,$AB$42,IF(VLOOKUP(Gear!$C15,$AB$3:$AC$38,2,FALSE)=R$3,IF(Gear!$Q15&lt;$AG$6,Gear!$A15,$AB$42),$AB$42)))</f>
        <v>------------</v>
      </c>
      <c r="S18" s="254" t="str">
        <f>IF(Gear!$C15="",$AB$42,IF(Gear!$P15=0,$AB$42,IF(VLOOKUP(Gear!$C15,$AB$3:$AC$38,2,FALSE)=S$3,IF(Gear!$Q15&lt;$AG$6,Gear!$A15,$AB$42),$AB$42)))</f>
        <v>------------</v>
      </c>
      <c r="T18" s="261" t="str">
        <f>IF(Gear!$C15="",$AB$42,IF(Gear!$P15=0,$AB$42,IF(VLOOKUP(Gear!$C15,$AB$3:$AC$38,2,FALSE)=T$3,IF(Gear!$Q15&lt;$AG$6,Gear!$A15,$AB$42),$AB$42)))</f>
        <v>------------</v>
      </c>
      <c r="U18" s="254" t="str">
        <f>IF(Gear!$C15="",$AB$42,IF(Gear!$P15=0,$AB$42,IF(VLOOKUP(Gear!$C15,$AB$3:$AC$38,2,FALSE)=U$3,IF(Gear!$Q15&lt;$AG$6,Gear!$A15,$AB$42),$AB$42)))</f>
        <v>------------</v>
      </c>
      <c r="V18" s="261" t="str">
        <f>IF(Gear!$C15="",$AB$42,IF(Gear!$P15=0,$AB$42,IF(VLOOKUP(Gear!$C15,$AB$3:$AC$38,2,FALSE)=V$3,IF(Gear!$Q15&lt;$AG$6,Gear!$A15,$AB$42),$AB$42)))</f>
        <v>------------</v>
      </c>
      <c r="W18" s="254" t="str">
        <f>IF(Gear!$C15="",$AB$42,IF(Gear!$P15=0,$AB$42,IF(VLOOKUP(Gear!$C15,$AB$3:$AC$38,2,FALSE)=W$3,IF(Gear!$Q15&lt;$AG$6,Gear!$A15,$AB$42),$AB$42)))</f>
        <v>------------</v>
      </c>
      <c r="X18" s="261" t="str">
        <f>IF(Gear!$C15="",$AB$42,IF(Gear!$P15=0,$AB$42,IF(VLOOKUP(Gear!$C15,$AB$3:$AC$38,2,FALSE)=X$3,IF(Gear!$Q15&lt;$AG$6,Gear!$A15,$AB$42),$AB$42)))</f>
        <v>------------</v>
      </c>
      <c r="Y18" s="255" t="str">
        <f>IF(Gear!$C15="",$AB$42,IF(Gear!$P15=0,$AB$42,IF(VLOOKUP(Gear!$C15,$AB$3:$AC$38,2,FALSE)=Y$3,IF(Gear!$Q15&lt;$AG$6,Gear!$A15,$AB$42),$AB$42)))</f>
        <v>------------</v>
      </c>
      <c r="Z18" t="s">
        <v>158</v>
      </c>
      <c r="AB18" s="242" t="str">
        <f>'Short &amp; Simple'!H47</f>
        <v>Rogue - Subtlety</v>
      </c>
      <c r="AC18" s="263" t="s">
        <v>134</v>
      </c>
    </row>
    <row r="19" spans="2:29" ht="15" x14ac:dyDescent="0.25">
      <c r="B19" t="s">
        <v>154</v>
      </c>
      <c r="C19" s="318" t="s">
        <v>159</v>
      </c>
      <c r="D19" s="320" t="s">
        <v>156</v>
      </c>
      <c r="E19" s="323" t="s">
        <v>159</v>
      </c>
      <c r="F19" s="320" t="s">
        <v>156</v>
      </c>
      <c r="G19" s="323" t="s">
        <v>159</v>
      </c>
      <c r="H19" s="320" t="s">
        <v>156</v>
      </c>
      <c r="I19" s="264" t="s">
        <v>159</v>
      </c>
      <c r="J19" t="s">
        <v>156</v>
      </c>
      <c r="K19" s="253" t="str">
        <f>IF(Gear!$C16="",$AB$42,IF(Gear!$P16=0,$AB$42,IF(VLOOKUP(Gear!$C16,$AB$3:$AC$38,2,FALSE)=K$3,IF(Gear!$Q16&lt;$AG$6,Gear!$A16,$AB$42),$AB$42)))</f>
        <v>------------</v>
      </c>
      <c r="L19" s="261" t="str">
        <f>IF(Gear!$C16="",$AB$42,IF(Gear!$P16=0,$AB$42,IF(VLOOKUP(Gear!$C16,$AB$3:$AC$38,2,FALSE)=L$3,IF(Gear!$Q16&lt;$AG$6,Gear!$A16,$AB$42),$AB$42)))</f>
        <v>------------</v>
      </c>
      <c r="M19" s="254" t="str">
        <f>IF(Gear!$C16="",$AB$42,IF(Gear!$P16=0,$AB$42,IF(VLOOKUP(Gear!$C16,$AB$3:$AC$38,2,FALSE)=M$3,IF(Gear!$Q16&lt;$AG$6,Gear!$A16,$AB$42),$AB$42)))</f>
        <v>------------</v>
      </c>
      <c r="N19" s="261" t="str">
        <f>IF(Gear!$C16="",$AB$42,IF(Gear!$P16=0,$AB$42,IF(VLOOKUP(Gear!$C16,$AB$3:$AC$38,2,FALSE)=N$3,IF(Gear!$Q16&lt;$AG$6,Gear!$A16,$AB$42),$AB$42)))</f>
        <v>------------</v>
      </c>
      <c r="O19" s="254" t="str">
        <f>IF(Gear!$C16="",$AB$42,IF(Gear!$P16=0,$AB$42,IF(VLOOKUP(Gear!$C16,$AB$3:$AC$38,2,FALSE)=O$3,IF(Gear!$Q16&lt;$AG$6,Gear!$A16,$AB$42),$AB$42)))</f>
        <v>------------</v>
      </c>
      <c r="P19" s="261" t="str">
        <f>IF(Gear!$C16="",$AB$42,IF(Gear!$P16=0,$AB$42,IF(VLOOKUP(Gear!$C16,$AB$3:$AC$38,2,FALSE)=P$3,IF(Gear!$Q16&lt;$AG$6,Gear!$A16,$AB$42),$AB$42)))</f>
        <v>------------</v>
      </c>
      <c r="Q19" s="254" t="str">
        <f>IF(Gear!$C16="",$AB$42,IF(Gear!$P16=0,$AB$42,IF(VLOOKUP(Gear!$C16,$AB$3:$AC$38,2,FALSE)=Q$3,IF(Gear!$Q16&lt;$AG$6,Gear!$A16,$AB$42),$AB$42)))</f>
        <v>------------</v>
      </c>
      <c r="R19" s="261" t="str">
        <f>IF(Gear!$C16="",$AB$42,IF(Gear!$P16=0,$AB$42,IF(VLOOKUP(Gear!$C16,$AB$3:$AC$38,2,FALSE)=R$3,IF(Gear!$Q16&lt;$AG$6,Gear!$A16,$AB$42),$AB$42)))</f>
        <v>------------</v>
      </c>
      <c r="S19" s="254" t="str">
        <f>IF(Gear!$C16="",$AB$42,IF(Gear!$P16=0,$AB$42,IF(VLOOKUP(Gear!$C16,$AB$3:$AC$38,2,FALSE)=S$3,IF(Gear!$Q16&lt;$AG$6,Gear!$A16,$AB$42),$AB$42)))</f>
        <v>------------</v>
      </c>
      <c r="T19" s="261" t="str">
        <f>IF(Gear!$C16="",$AB$42,IF(Gear!$P16=0,$AB$42,IF(VLOOKUP(Gear!$C16,$AB$3:$AC$38,2,FALSE)=T$3,IF(Gear!$Q16&lt;$AG$6,Gear!$A16,$AB$42),$AB$42)))</f>
        <v>------------</v>
      </c>
      <c r="U19" s="254" t="str">
        <f>IF(Gear!$C16="",$AB$42,IF(Gear!$P16=0,$AB$42,IF(VLOOKUP(Gear!$C16,$AB$3:$AC$38,2,FALSE)=U$3,IF(Gear!$Q16&lt;$AG$6,Gear!$A16,$AB$42),$AB$42)))</f>
        <v>------------</v>
      </c>
      <c r="V19" s="261" t="str">
        <f>IF(Gear!$C16="",$AB$42,IF(Gear!$P16=0,$AB$42,IF(VLOOKUP(Gear!$C16,$AB$3:$AC$38,2,FALSE)=V$3,IF(Gear!$Q16&lt;$AG$6,Gear!$A16,$AB$42),$AB$42)))</f>
        <v>------------</v>
      </c>
      <c r="W19" s="254" t="str">
        <f>IF(Gear!$C16="",$AB$42,IF(Gear!$P16=0,$AB$42,IF(VLOOKUP(Gear!$C16,$AB$3:$AC$38,2,FALSE)=W$3,IF(Gear!$Q16&lt;$AG$6,Gear!$A16,$AB$42),$AB$42)))</f>
        <v>------------</v>
      </c>
      <c r="X19" s="261" t="str">
        <f>IF(Gear!$C16="",$AB$42,IF(Gear!$P16=0,$AB$42,IF(VLOOKUP(Gear!$C16,$AB$3:$AC$38,2,FALSE)=X$3,IF(Gear!$Q16&lt;$AG$6,Gear!$A16,$AB$42),$AB$42)))</f>
        <v>------------</v>
      </c>
      <c r="Y19" s="255" t="str">
        <f>IF(Gear!$C16="",$AB$42,IF(Gear!$P16=0,$AB$42,IF(VLOOKUP(Gear!$C16,$AB$3:$AC$38,2,FALSE)=Y$3,IF(Gear!$Q16&lt;$AG$6,Gear!$A16,$AB$42),$AB$42)))</f>
        <v>------------</v>
      </c>
      <c r="Z19" t="s">
        <v>158</v>
      </c>
      <c r="AB19" s="242" t="str">
        <f>'Short &amp; Simple'!H48</f>
        <v>Shaman - Elemental</v>
      </c>
      <c r="AC19" s="263" t="s">
        <v>134</v>
      </c>
    </row>
    <row r="20" spans="2:29" ht="15" x14ac:dyDescent="0.25">
      <c r="B20" t="s">
        <v>154</v>
      </c>
      <c r="C20" s="318" t="s">
        <v>159</v>
      </c>
      <c r="D20" s="320" t="s">
        <v>156</v>
      </c>
      <c r="E20" s="323" t="s">
        <v>159</v>
      </c>
      <c r="F20" s="320" t="s">
        <v>156</v>
      </c>
      <c r="G20" s="323" t="s">
        <v>159</v>
      </c>
      <c r="H20" s="320" t="s">
        <v>156</v>
      </c>
      <c r="I20" s="264" t="s">
        <v>159</v>
      </c>
      <c r="J20" t="s">
        <v>156</v>
      </c>
      <c r="K20" s="253" t="str">
        <f>IF(Gear!$C17="",$AB$42,IF(Gear!$P17=0,$AB$42,IF(VLOOKUP(Gear!$C17,$AB$3:$AC$38,2,FALSE)=K$3,IF(Gear!$Q17&lt;$AG$6,Gear!$A17,$AB$42),$AB$42)))</f>
        <v>------------</v>
      </c>
      <c r="L20" s="261" t="str">
        <f>IF(Gear!$C17="",$AB$42,IF(Gear!$P17=0,$AB$42,IF(VLOOKUP(Gear!$C17,$AB$3:$AC$38,2,FALSE)=L$3,IF(Gear!$Q17&lt;$AG$6,Gear!$A17,$AB$42),$AB$42)))</f>
        <v>------------</v>
      </c>
      <c r="M20" s="254" t="str">
        <f>IF(Gear!$C17="",$AB$42,IF(Gear!$P17=0,$AB$42,IF(VLOOKUP(Gear!$C17,$AB$3:$AC$38,2,FALSE)=M$3,IF(Gear!$Q17&lt;$AG$6,Gear!$A17,$AB$42),$AB$42)))</f>
        <v>------------</v>
      </c>
      <c r="N20" s="261" t="str">
        <f>IF(Gear!$C17="",$AB$42,IF(Gear!$P17=0,$AB$42,IF(VLOOKUP(Gear!$C17,$AB$3:$AC$38,2,FALSE)=N$3,IF(Gear!$Q17&lt;$AG$6,Gear!$A17,$AB$42),$AB$42)))</f>
        <v>------------</v>
      </c>
      <c r="O20" s="254" t="str">
        <f>IF(Gear!$C17="",$AB$42,IF(Gear!$P17=0,$AB$42,IF(VLOOKUP(Gear!$C17,$AB$3:$AC$38,2,FALSE)=O$3,IF(Gear!$Q17&lt;$AG$6,Gear!$A17,$AB$42),$AB$42)))</f>
        <v>------------</v>
      </c>
      <c r="P20" s="261" t="str">
        <f>IF(Gear!$C17="",$AB$42,IF(Gear!$P17=0,$AB$42,IF(VLOOKUP(Gear!$C17,$AB$3:$AC$38,2,FALSE)=P$3,IF(Gear!$Q17&lt;$AG$6,Gear!$A17,$AB$42),$AB$42)))</f>
        <v>------------</v>
      </c>
      <c r="Q20" s="254" t="str">
        <f>IF(Gear!$C17="",$AB$42,IF(Gear!$P17=0,$AB$42,IF(VLOOKUP(Gear!$C17,$AB$3:$AC$38,2,FALSE)=Q$3,IF(Gear!$Q17&lt;$AG$6,Gear!$A17,$AB$42),$AB$42)))</f>
        <v>------------</v>
      </c>
      <c r="R20" s="261" t="str">
        <f>IF(Gear!$C17="",$AB$42,IF(Gear!$P17=0,$AB$42,IF(VLOOKUP(Gear!$C17,$AB$3:$AC$38,2,FALSE)=R$3,IF(Gear!$Q17&lt;$AG$6,Gear!$A17,$AB$42),$AB$42)))</f>
        <v>------------</v>
      </c>
      <c r="S20" s="254" t="str">
        <f>IF(Gear!$C17="",$AB$42,IF(Gear!$P17=0,$AB$42,IF(VLOOKUP(Gear!$C17,$AB$3:$AC$38,2,FALSE)=S$3,IF(Gear!$Q17&lt;$AG$6,Gear!$A17,$AB$42),$AB$42)))</f>
        <v>------------</v>
      </c>
      <c r="T20" s="261" t="str">
        <f>IF(Gear!$C17="",$AB$42,IF(Gear!$P17=0,$AB$42,IF(VLOOKUP(Gear!$C17,$AB$3:$AC$38,2,FALSE)=T$3,IF(Gear!$Q17&lt;$AG$6,Gear!$A17,$AB$42),$AB$42)))</f>
        <v>------------</v>
      </c>
      <c r="U20" s="254" t="str">
        <f>IF(Gear!$C17="",$AB$42,IF(Gear!$P17=0,$AB$42,IF(VLOOKUP(Gear!$C17,$AB$3:$AC$38,2,FALSE)=U$3,IF(Gear!$Q17&lt;$AG$6,Gear!$A17,$AB$42),$AB$42)))</f>
        <v>------------</v>
      </c>
      <c r="V20" s="261" t="str">
        <f>IF(Gear!$C17="",$AB$42,IF(Gear!$P17=0,$AB$42,IF(VLOOKUP(Gear!$C17,$AB$3:$AC$38,2,FALSE)=V$3,IF(Gear!$Q17&lt;$AG$6,Gear!$A17,$AB$42),$AB$42)))</f>
        <v>------------</v>
      </c>
      <c r="W20" s="254" t="str">
        <f>IF(Gear!$C17="",$AB$42,IF(Gear!$P17=0,$AB$42,IF(VLOOKUP(Gear!$C17,$AB$3:$AC$38,2,FALSE)=W$3,IF(Gear!$Q17&lt;$AG$6,Gear!$A17,$AB$42),$AB$42)))</f>
        <v>------------</v>
      </c>
      <c r="X20" s="261" t="str">
        <f>IF(Gear!$C17="",$AB$42,IF(Gear!$P17=0,$AB$42,IF(VLOOKUP(Gear!$C17,$AB$3:$AC$38,2,FALSE)=X$3,IF(Gear!$Q17&lt;$AG$6,Gear!$A17,$AB$42),$AB$42)))</f>
        <v>------------</v>
      </c>
      <c r="Y20" s="255" t="str">
        <f>IF(Gear!$C17="",$AB$42,IF(Gear!$P17=0,$AB$42,IF(VLOOKUP(Gear!$C17,$AB$3:$AC$38,2,FALSE)=Y$3,IF(Gear!$Q17&lt;$AG$6,Gear!$A17,$AB$42),$AB$42)))</f>
        <v>------------</v>
      </c>
      <c r="Z20" t="s">
        <v>158</v>
      </c>
      <c r="AB20" s="242" t="str">
        <f>'Short &amp; Simple'!H49</f>
        <v>Shaman - Enhancement</v>
      </c>
      <c r="AC20" s="263" t="s">
        <v>134</v>
      </c>
    </row>
    <row r="21" spans="2:29" ht="15" x14ac:dyDescent="0.25">
      <c r="B21" t="s">
        <v>154</v>
      </c>
      <c r="C21" s="318" t="s">
        <v>159</v>
      </c>
      <c r="D21" s="320" t="s">
        <v>156</v>
      </c>
      <c r="E21" s="323" t="s">
        <v>159</v>
      </c>
      <c r="F21" s="320" t="s">
        <v>156</v>
      </c>
      <c r="G21" s="323" t="s">
        <v>159</v>
      </c>
      <c r="H21" s="320" t="s">
        <v>156</v>
      </c>
      <c r="I21" s="264" t="s">
        <v>159</v>
      </c>
      <c r="J21" t="s">
        <v>156</v>
      </c>
      <c r="K21" s="253" t="str">
        <f>IF(Gear!$C18="",$AB$42,IF(Gear!$P18=0,$AB$42,IF(VLOOKUP(Gear!$C18,$AB$3:$AC$38,2,FALSE)=K$3,IF(Gear!$Q18&lt;$AG$6,Gear!$A18,$AB$42),$AB$42)))</f>
        <v>------------</v>
      </c>
      <c r="L21" s="261" t="str">
        <f>IF(Gear!$C18="",$AB$42,IF(Gear!$P18=0,$AB$42,IF(VLOOKUP(Gear!$C18,$AB$3:$AC$38,2,FALSE)=L$3,IF(Gear!$Q18&lt;$AG$6,Gear!$A18,$AB$42),$AB$42)))</f>
        <v>------------</v>
      </c>
      <c r="M21" s="254" t="str">
        <f>IF(Gear!$C18="",$AB$42,IF(Gear!$P18=0,$AB$42,IF(VLOOKUP(Gear!$C18,$AB$3:$AC$38,2,FALSE)=M$3,IF(Gear!$Q18&lt;$AG$6,Gear!$A18,$AB$42),$AB$42)))</f>
        <v>------------</v>
      </c>
      <c r="N21" s="261" t="str">
        <f>IF(Gear!$C18="",$AB$42,IF(Gear!$P18=0,$AB$42,IF(VLOOKUP(Gear!$C18,$AB$3:$AC$38,2,FALSE)=N$3,IF(Gear!$Q18&lt;$AG$6,Gear!$A18,$AB$42),$AB$42)))</f>
        <v>------------</v>
      </c>
      <c r="O21" s="254" t="str">
        <f>IF(Gear!$C18="",$AB$42,IF(Gear!$P18=0,$AB$42,IF(VLOOKUP(Gear!$C18,$AB$3:$AC$38,2,FALSE)=O$3,IF(Gear!$Q18&lt;$AG$6,Gear!$A18,$AB$42),$AB$42)))</f>
        <v>------------</v>
      </c>
      <c r="P21" s="261" t="str">
        <f>IF(Gear!$C18="",$AB$42,IF(Gear!$P18=0,$AB$42,IF(VLOOKUP(Gear!$C18,$AB$3:$AC$38,2,FALSE)=P$3,IF(Gear!$Q18&lt;$AG$6,Gear!$A18,$AB$42),$AB$42)))</f>
        <v>------------</v>
      </c>
      <c r="Q21" s="254" t="str">
        <f>IF(Gear!$C18="",$AB$42,IF(Gear!$P18=0,$AB$42,IF(VLOOKUP(Gear!$C18,$AB$3:$AC$38,2,FALSE)=Q$3,IF(Gear!$Q18&lt;$AG$6,Gear!$A18,$AB$42),$AB$42)))</f>
        <v>------------</v>
      </c>
      <c r="R21" s="261" t="str">
        <f>IF(Gear!$C18="",$AB$42,IF(Gear!$P18=0,$AB$42,IF(VLOOKUP(Gear!$C18,$AB$3:$AC$38,2,FALSE)=R$3,IF(Gear!$Q18&lt;$AG$6,Gear!$A18,$AB$42),$AB$42)))</f>
        <v>------------</v>
      </c>
      <c r="S21" s="254" t="str">
        <f>IF(Gear!$C18="",$AB$42,IF(Gear!$P18=0,$AB$42,IF(VLOOKUP(Gear!$C18,$AB$3:$AC$38,2,FALSE)=S$3,IF(Gear!$Q18&lt;$AG$6,Gear!$A18,$AB$42),$AB$42)))</f>
        <v>------------</v>
      </c>
      <c r="T21" s="261" t="str">
        <f>IF(Gear!$C18="",$AB$42,IF(Gear!$P18=0,$AB$42,IF(VLOOKUP(Gear!$C18,$AB$3:$AC$38,2,FALSE)=T$3,IF(Gear!$Q18&lt;$AG$6,Gear!$A18,$AB$42),$AB$42)))</f>
        <v>------------</v>
      </c>
      <c r="U21" s="254" t="str">
        <f>IF(Gear!$C18="",$AB$42,IF(Gear!$P18=0,$AB$42,IF(VLOOKUP(Gear!$C18,$AB$3:$AC$38,2,FALSE)=U$3,IF(Gear!$Q18&lt;$AG$6,Gear!$A18,$AB$42),$AB$42)))</f>
        <v>------------</v>
      </c>
      <c r="V21" s="261" t="str">
        <f>IF(Gear!$C18="",$AB$42,IF(Gear!$P18=0,$AB$42,IF(VLOOKUP(Gear!$C18,$AB$3:$AC$38,2,FALSE)=V$3,IF(Gear!$Q18&lt;$AG$6,Gear!$A18,$AB$42),$AB$42)))</f>
        <v>------------</v>
      </c>
      <c r="W21" s="254" t="str">
        <f>IF(Gear!$C18="",$AB$42,IF(Gear!$P18=0,$AB$42,IF(VLOOKUP(Gear!$C18,$AB$3:$AC$38,2,FALSE)=W$3,IF(Gear!$Q18&lt;$AG$6,Gear!$A18,$AB$42),$AB$42)))</f>
        <v>------------</v>
      </c>
      <c r="X21" s="261" t="str">
        <f>IF(Gear!$C18="",$AB$42,IF(Gear!$P18=0,$AB$42,IF(VLOOKUP(Gear!$C18,$AB$3:$AC$38,2,FALSE)=X$3,IF(Gear!$Q18&lt;$AG$6,Gear!$A18,$AB$42),$AB$42)))</f>
        <v>------------</v>
      </c>
      <c r="Y21" s="255" t="str">
        <f>IF(Gear!$C18="",$AB$42,IF(Gear!$P18=0,$AB$42,IF(VLOOKUP(Gear!$C18,$AB$3:$AC$38,2,FALSE)=Y$3,IF(Gear!$Q18&lt;$AG$6,Gear!$A18,$AB$42),$AB$42)))</f>
        <v>------------</v>
      </c>
      <c r="Z21" t="s">
        <v>158</v>
      </c>
      <c r="AB21" s="242" t="str">
        <f>'Short &amp; Simple'!H50</f>
        <v>Warlock - Affliction</v>
      </c>
      <c r="AC21" s="263" t="s">
        <v>134</v>
      </c>
    </row>
    <row r="22" spans="2:29" ht="15" x14ac:dyDescent="0.25">
      <c r="B22" t="s">
        <v>154</v>
      </c>
      <c r="C22" s="318" t="s">
        <v>159</v>
      </c>
      <c r="D22" s="320" t="s">
        <v>156</v>
      </c>
      <c r="E22" s="323" t="s">
        <v>159</v>
      </c>
      <c r="F22" s="320" t="s">
        <v>156</v>
      </c>
      <c r="G22" s="323" t="s">
        <v>159</v>
      </c>
      <c r="H22" s="320" t="s">
        <v>156</v>
      </c>
      <c r="I22" s="264" t="s">
        <v>161</v>
      </c>
      <c r="J22" t="s">
        <v>156</v>
      </c>
      <c r="K22" s="253" t="str">
        <f>IF(Gear!$C19="",$AB$42,IF(Gear!$P19=0,$AB$42,IF(VLOOKUP(Gear!$C19,$AB$3:$AC$38,2,FALSE)=K$3,IF(Gear!$Q19&lt;$AG$6,Gear!$A19,$AB$42),$AB$42)))</f>
        <v>------------</v>
      </c>
      <c r="L22" s="261" t="str">
        <f>IF(Gear!$C19="",$AB$42,IF(Gear!$P19=0,$AB$42,IF(VLOOKUP(Gear!$C19,$AB$3:$AC$38,2,FALSE)=L$3,IF(Gear!$Q19&lt;$AG$6,Gear!$A19,$AB$42),$AB$42)))</f>
        <v>------------</v>
      </c>
      <c r="M22" s="254" t="str">
        <f>IF(Gear!$C19="",$AB$42,IF(Gear!$P19=0,$AB$42,IF(VLOOKUP(Gear!$C19,$AB$3:$AC$38,2,FALSE)=M$3,IF(Gear!$Q19&lt;$AG$6,Gear!$A19,$AB$42),$AB$42)))</f>
        <v>------------</v>
      </c>
      <c r="N22" s="261" t="str">
        <f>IF(Gear!$C19="",$AB$42,IF(Gear!$P19=0,$AB$42,IF(VLOOKUP(Gear!$C19,$AB$3:$AC$38,2,FALSE)=N$3,IF(Gear!$Q19&lt;$AG$6,Gear!$A19,$AB$42),$AB$42)))</f>
        <v>------------</v>
      </c>
      <c r="O22" s="254" t="str">
        <f>IF(Gear!$C19="",$AB$42,IF(Gear!$P19=0,$AB$42,IF(VLOOKUP(Gear!$C19,$AB$3:$AC$38,2,FALSE)=O$3,IF(Gear!$Q19&lt;$AG$6,Gear!$A19,$AB$42),$AB$42)))</f>
        <v>------------</v>
      </c>
      <c r="P22" s="261" t="str">
        <f>IF(Gear!$C19="",$AB$42,IF(Gear!$P19=0,$AB$42,IF(VLOOKUP(Gear!$C19,$AB$3:$AC$38,2,FALSE)=P$3,IF(Gear!$Q19&lt;$AG$6,Gear!$A19,$AB$42),$AB$42)))</f>
        <v>------------</v>
      </c>
      <c r="Q22" s="254" t="str">
        <f>IF(Gear!$C19="",$AB$42,IF(Gear!$P19=0,$AB$42,IF(VLOOKUP(Gear!$C19,$AB$3:$AC$38,2,FALSE)=Q$3,IF(Gear!$Q19&lt;$AG$6,Gear!$A19,$AB$42),$AB$42)))</f>
        <v>------------</v>
      </c>
      <c r="R22" s="261" t="str">
        <f>IF(Gear!$C19="",$AB$42,IF(Gear!$P19=0,$AB$42,IF(VLOOKUP(Gear!$C19,$AB$3:$AC$38,2,FALSE)=R$3,IF(Gear!$Q19&lt;$AG$6,Gear!$A19,$AB$42),$AB$42)))</f>
        <v>------------</v>
      </c>
      <c r="S22" s="254" t="str">
        <f>IF(Gear!$C19="",$AB$42,IF(Gear!$P19=0,$AB$42,IF(VLOOKUP(Gear!$C19,$AB$3:$AC$38,2,FALSE)=S$3,IF(Gear!$Q19&lt;$AG$6,Gear!$A19,$AB$42),$AB$42)))</f>
        <v>------------</v>
      </c>
      <c r="T22" s="261" t="str">
        <f>IF(Gear!$C19="",$AB$42,IF(Gear!$P19=0,$AB$42,IF(VLOOKUP(Gear!$C19,$AB$3:$AC$38,2,FALSE)=T$3,IF(Gear!$Q19&lt;$AG$6,Gear!$A19,$AB$42),$AB$42)))</f>
        <v>------------</v>
      </c>
      <c r="U22" s="254" t="str">
        <f>IF(Gear!$C19="",$AB$42,IF(Gear!$P19=0,$AB$42,IF(VLOOKUP(Gear!$C19,$AB$3:$AC$38,2,FALSE)=U$3,IF(Gear!$Q19&lt;$AG$6,Gear!$A19,$AB$42),$AB$42)))</f>
        <v>------------</v>
      </c>
      <c r="V22" s="261" t="str">
        <f>IF(Gear!$C19="",$AB$42,IF(Gear!$P19=0,$AB$42,IF(VLOOKUP(Gear!$C19,$AB$3:$AC$38,2,FALSE)=V$3,IF(Gear!$Q19&lt;$AG$6,Gear!$A19,$AB$42),$AB$42)))</f>
        <v>------------</v>
      </c>
      <c r="W22" s="254" t="str">
        <f>IF(Gear!$C19="",$AB$42,IF(Gear!$P19=0,$AB$42,IF(VLOOKUP(Gear!$C19,$AB$3:$AC$38,2,FALSE)=W$3,IF(Gear!$Q19&lt;$AG$6,Gear!$A19,$AB$42),$AB$42)))</f>
        <v>------------</v>
      </c>
      <c r="X22" s="261" t="str">
        <f>IF(Gear!$C19="",$AB$42,IF(Gear!$P19=0,$AB$42,IF(VLOOKUP(Gear!$C19,$AB$3:$AC$38,2,FALSE)=X$3,IF(Gear!$Q19&lt;$AG$6,Gear!$A19,$AB$42),$AB$42)))</f>
        <v>------------</v>
      </c>
      <c r="Y22" s="255" t="str">
        <f>IF(Gear!$C19="",$AB$42,IF(Gear!$P19=0,$AB$42,IF(VLOOKUP(Gear!$C19,$AB$3:$AC$38,2,FALSE)=Y$3,IF(Gear!$Q19&lt;$AG$6,Gear!$A19,$AB$42),$AB$42)))</f>
        <v>------------</v>
      </c>
      <c r="Z22" t="s">
        <v>158</v>
      </c>
      <c r="AB22" s="242" t="str">
        <f>'Short &amp; Simple'!H51</f>
        <v>Warlock - Daemonology</v>
      </c>
      <c r="AC22" s="263" t="s">
        <v>134</v>
      </c>
    </row>
    <row r="23" spans="2:29" ht="15" x14ac:dyDescent="0.25">
      <c r="B23" t="s">
        <v>154</v>
      </c>
      <c r="C23" s="318" t="s">
        <v>161</v>
      </c>
      <c r="D23" s="320" t="s">
        <v>156</v>
      </c>
      <c r="E23" s="323" t="s">
        <v>159</v>
      </c>
      <c r="F23" s="320" t="s">
        <v>156</v>
      </c>
      <c r="G23" s="323" t="s">
        <v>159</v>
      </c>
      <c r="H23" s="320" t="s">
        <v>156</v>
      </c>
      <c r="I23" s="264" t="s">
        <v>159</v>
      </c>
      <c r="J23" t="s">
        <v>156</v>
      </c>
      <c r="K23" s="253" t="str">
        <f>IF(Gear!$C20="",$AB$42,IF(Gear!$P20=0,$AB$42,IF(VLOOKUP(Gear!$C20,$AB$3:$AC$38,2,FALSE)=K$3,IF(Gear!$Q20&lt;$AG$6,Gear!$A20,$AB$42),$AB$42)))</f>
        <v>------------</v>
      </c>
      <c r="L23" s="261" t="str">
        <f>IF(Gear!$C20="",$AB$42,IF(Gear!$P20=0,$AB$42,IF(VLOOKUP(Gear!$C20,$AB$3:$AC$38,2,FALSE)=L$3,IF(Gear!$Q20&lt;$AG$6,Gear!$A20,$AB$42),$AB$42)))</f>
        <v>------------</v>
      </c>
      <c r="M23" s="254" t="str">
        <f>IF(Gear!$C20="",$AB$42,IF(Gear!$P20=0,$AB$42,IF(VLOOKUP(Gear!$C20,$AB$3:$AC$38,2,FALSE)=M$3,IF(Gear!$Q20&lt;$AG$6,Gear!$A20,$AB$42),$AB$42)))</f>
        <v>------------</v>
      </c>
      <c r="N23" s="261" t="str">
        <f>IF(Gear!$C20="",$AB$42,IF(Gear!$P20=0,$AB$42,IF(VLOOKUP(Gear!$C20,$AB$3:$AC$38,2,FALSE)=N$3,IF(Gear!$Q20&lt;$AG$6,Gear!$A20,$AB$42),$AB$42)))</f>
        <v>------------</v>
      </c>
      <c r="O23" s="254" t="str">
        <f>IF(Gear!$C20="",$AB$42,IF(Gear!$P20=0,$AB$42,IF(VLOOKUP(Gear!$C20,$AB$3:$AC$38,2,FALSE)=O$3,IF(Gear!$Q20&lt;$AG$6,Gear!$A20,$AB$42),$AB$42)))</f>
        <v>------------</v>
      </c>
      <c r="P23" s="261" t="str">
        <f>IF(Gear!$C20="",$AB$42,IF(Gear!$P20=0,$AB$42,IF(VLOOKUP(Gear!$C20,$AB$3:$AC$38,2,FALSE)=P$3,IF(Gear!$Q20&lt;$AG$6,Gear!$A20,$AB$42),$AB$42)))</f>
        <v>------------</v>
      </c>
      <c r="Q23" s="254" t="str">
        <f>IF(Gear!$C20="",$AB$42,IF(Gear!$P20=0,$AB$42,IF(VLOOKUP(Gear!$C20,$AB$3:$AC$38,2,FALSE)=Q$3,IF(Gear!$Q20&lt;$AG$6,Gear!$A20,$AB$42),$AB$42)))</f>
        <v>------------</v>
      </c>
      <c r="R23" s="261" t="str">
        <f>IF(Gear!$C20="",$AB$42,IF(Gear!$P20=0,$AB$42,IF(VLOOKUP(Gear!$C20,$AB$3:$AC$38,2,FALSE)=R$3,IF(Gear!$Q20&lt;$AG$6,Gear!$A20,$AB$42),$AB$42)))</f>
        <v>------------</v>
      </c>
      <c r="S23" s="254" t="str">
        <f>IF(Gear!$C20="",$AB$42,IF(Gear!$P20=0,$AB$42,IF(VLOOKUP(Gear!$C20,$AB$3:$AC$38,2,FALSE)=S$3,IF(Gear!$Q20&lt;$AG$6,Gear!$A20,$AB$42),$AB$42)))</f>
        <v>------------</v>
      </c>
      <c r="T23" s="261" t="str">
        <f>IF(Gear!$C20="",$AB$42,IF(Gear!$P20=0,$AB$42,IF(VLOOKUP(Gear!$C20,$AB$3:$AC$38,2,FALSE)=T$3,IF(Gear!$Q20&lt;$AG$6,Gear!$A20,$AB$42),$AB$42)))</f>
        <v>------------</v>
      </c>
      <c r="U23" s="254" t="str">
        <f>IF(Gear!$C20="",$AB$42,IF(Gear!$P20=0,$AB$42,IF(VLOOKUP(Gear!$C20,$AB$3:$AC$38,2,FALSE)=U$3,IF(Gear!$Q20&lt;$AG$6,Gear!$A20,$AB$42),$AB$42)))</f>
        <v>------------</v>
      </c>
      <c r="V23" s="261" t="str">
        <f>IF(Gear!$C20="",$AB$42,IF(Gear!$P20=0,$AB$42,IF(VLOOKUP(Gear!$C20,$AB$3:$AC$38,2,FALSE)=V$3,IF(Gear!$Q20&lt;$AG$6,Gear!$A20,$AB$42),$AB$42)))</f>
        <v>------------</v>
      </c>
      <c r="W23" s="254" t="str">
        <f>IF(Gear!$C20="",$AB$42,IF(Gear!$P20=0,$AB$42,IF(VLOOKUP(Gear!$C20,$AB$3:$AC$38,2,FALSE)=W$3,IF(Gear!$Q20&lt;$AG$6,Gear!$A20,$AB$42),$AB$42)))</f>
        <v>------------</v>
      </c>
      <c r="X23" s="261" t="str">
        <f>IF(Gear!$C20="",$AB$42,IF(Gear!$P20=0,$AB$42,IF(VLOOKUP(Gear!$C20,$AB$3:$AC$38,2,FALSE)=X$3,IF(Gear!$Q20&lt;$AG$6,Gear!$A20,$AB$42),$AB$42)))</f>
        <v>------------</v>
      </c>
      <c r="Y23" s="255" t="str">
        <f>IF(Gear!$C20="",$AB$42,IF(Gear!$P20=0,$AB$42,IF(VLOOKUP(Gear!$C20,$AB$3:$AC$38,2,FALSE)=Y$3,IF(Gear!$Q20&lt;$AG$6,Gear!$A20,$AB$42),$AB$42)))</f>
        <v>------------</v>
      </c>
      <c r="Z23" t="s">
        <v>158</v>
      </c>
      <c r="AB23" s="242" t="str">
        <f>'Short &amp; Simple'!H52</f>
        <v>Warlock - Destruction</v>
      </c>
      <c r="AC23" s="263" t="s">
        <v>134</v>
      </c>
    </row>
    <row r="24" spans="2:29" ht="15" x14ac:dyDescent="0.25">
      <c r="B24" t="s">
        <v>154</v>
      </c>
      <c r="C24" s="318" t="s">
        <v>159</v>
      </c>
      <c r="D24" s="320" t="s">
        <v>156</v>
      </c>
      <c r="E24" s="323" t="s">
        <v>159</v>
      </c>
      <c r="F24" s="320" t="s">
        <v>156</v>
      </c>
      <c r="G24" s="323" t="s">
        <v>159</v>
      </c>
      <c r="H24" s="320" t="s">
        <v>156</v>
      </c>
      <c r="I24" s="264" t="s">
        <v>159</v>
      </c>
      <c r="J24" t="s">
        <v>156</v>
      </c>
      <c r="K24" s="253" t="str">
        <f>IF(Gear!$C21="",$AB$42,IF(Gear!$P21=0,$AB$42,IF(VLOOKUP(Gear!$C21,$AB$3:$AC$38,2,FALSE)=K$3,IF(Gear!$Q21&lt;$AG$6,Gear!$A21,$AB$42),$AB$42)))</f>
        <v>------------</v>
      </c>
      <c r="L24" s="261" t="str">
        <f>IF(Gear!$C21="",$AB$42,IF(Gear!$P21=0,$AB$42,IF(VLOOKUP(Gear!$C21,$AB$3:$AC$38,2,FALSE)=L$3,IF(Gear!$Q21&lt;$AG$6,Gear!$A21,$AB$42),$AB$42)))</f>
        <v>------------</v>
      </c>
      <c r="M24" s="254" t="str">
        <f>IF(Gear!$C21="",$AB$42,IF(Gear!$P21=0,$AB$42,IF(VLOOKUP(Gear!$C21,$AB$3:$AC$38,2,FALSE)=M$3,IF(Gear!$Q21&lt;$AG$6,Gear!$A21,$AB$42),$AB$42)))</f>
        <v>------------</v>
      </c>
      <c r="N24" s="261" t="str">
        <f>IF(Gear!$C21="",$AB$42,IF(Gear!$P21=0,$AB$42,IF(VLOOKUP(Gear!$C21,$AB$3:$AC$38,2,FALSE)=N$3,IF(Gear!$Q21&lt;$AG$6,Gear!$A21,$AB$42),$AB$42)))</f>
        <v>------------</v>
      </c>
      <c r="O24" s="254" t="str">
        <f>IF(Gear!$C21="",$AB$42,IF(Gear!$P21=0,$AB$42,IF(VLOOKUP(Gear!$C21,$AB$3:$AC$38,2,FALSE)=O$3,IF(Gear!$Q21&lt;$AG$6,Gear!$A21,$AB$42),$AB$42)))</f>
        <v>------------</v>
      </c>
      <c r="P24" s="261" t="str">
        <f>IF(Gear!$C21="",$AB$42,IF(Gear!$P21=0,$AB$42,IF(VLOOKUP(Gear!$C21,$AB$3:$AC$38,2,FALSE)=P$3,IF(Gear!$Q21&lt;$AG$6,Gear!$A21,$AB$42),$AB$42)))</f>
        <v>------------</v>
      </c>
      <c r="Q24" s="254" t="str">
        <f>IF(Gear!$C21="",$AB$42,IF(Gear!$P21=0,$AB$42,IF(VLOOKUP(Gear!$C21,$AB$3:$AC$38,2,FALSE)=Q$3,IF(Gear!$Q21&lt;$AG$6,Gear!$A21,$AB$42),$AB$42)))</f>
        <v>------------</v>
      </c>
      <c r="R24" s="261" t="str">
        <f>IF(Gear!$C21="",$AB$42,IF(Gear!$P21=0,$AB$42,IF(VLOOKUP(Gear!$C21,$AB$3:$AC$38,2,FALSE)=R$3,IF(Gear!$Q21&lt;$AG$6,Gear!$A21,$AB$42),$AB$42)))</f>
        <v>------------</v>
      </c>
      <c r="S24" s="254" t="str">
        <f>IF(Gear!$C21="",$AB$42,IF(Gear!$P21=0,$AB$42,IF(VLOOKUP(Gear!$C21,$AB$3:$AC$38,2,FALSE)=S$3,IF(Gear!$Q21&lt;$AG$6,Gear!$A21,$AB$42),$AB$42)))</f>
        <v>------------</v>
      </c>
      <c r="T24" s="261" t="str">
        <f>IF(Gear!$C21="",$AB$42,IF(Gear!$P21=0,$AB$42,IF(VLOOKUP(Gear!$C21,$AB$3:$AC$38,2,FALSE)=T$3,IF(Gear!$Q21&lt;$AG$6,Gear!$A21,$AB$42),$AB$42)))</f>
        <v>------------</v>
      </c>
      <c r="U24" s="254" t="str">
        <f>IF(Gear!$C21="",$AB$42,IF(Gear!$P21=0,$AB$42,IF(VLOOKUP(Gear!$C21,$AB$3:$AC$38,2,FALSE)=U$3,IF(Gear!$Q21&lt;$AG$6,Gear!$A21,$AB$42),$AB$42)))</f>
        <v>------------</v>
      </c>
      <c r="V24" s="261" t="str">
        <f>IF(Gear!$C21="",$AB$42,IF(Gear!$P21=0,$AB$42,IF(VLOOKUP(Gear!$C21,$AB$3:$AC$38,2,FALSE)=V$3,IF(Gear!$Q21&lt;$AG$6,Gear!$A21,$AB$42),$AB$42)))</f>
        <v>------------</v>
      </c>
      <c r="W24" s="254" t="str">
        <f>IF(Gear!$C21="",$AB$42,IF(Gear!$P21=0,$AB$42,IF(VLOOKUP(Gear!$C21,$AB$3:$AC$38,2,FALSE)=W$3,IF(Gear!$Q21&lt;$AG$6,Gear!$A21,$AB$42),$AB$42)))</f>
        <v>------------</v>
      </c>
      <c r="X24" s="261" t="str">
        <f>IF(Gear!$C21="",$AB$42,IF(Gear!$P21=0,$AB$42,IF(VLOOKUP(Gear!$C21,$AB$3:$AC$38,2,FALSE)=X$3,IF(Gear!$Q21&lt;$AG$6,Gear!$A21,$AB$42),$AB$42)))</f>
        <v>------------</v>
      </c>
      <c r="Y24" s="255" t="str">
        <f>IF(Gear!$C21="",$AB$42,IF(Gear!$P21=0,$AB$42,IF(VLOOKUP(Gear!$C21,$AB$3:$AC$38,2,FALSE)=Y$3,IF(Gear!$Q21&lt;$AG$6,Gear!$A21,$AB$42),$AB$42)))</f>
        <v>------------</v>
      </c>
      <c r="Z24" t="s">
        <v>158</v>
      </c>
      <c r="AB24" s="242" t="str">
        <f>'Short &amp; Simple'!H53</f>
        <v>Warrior - Arms</v>
      </c>
      <c r="AC24" s="263" t="s">
        <v>134</v>
      </c>
    </row>
    <row r="25" spans="2:29" ht="15.75" thickBot="1" x14ac:dyDescent="0.3">
      <c r="B25" t="s">
        <v>154</v>
      </c>
      <c r="C25" s="318" t="s">
        <v>159</v>
      </c>
      <c r="D25" s="320" t="s">
        <v>156</v>
      </c>
      <c r="E25" s="323" t="s">
        <v>159</v>
      </c>
      <c r="F25" s="320" t="s">
        <v>156</v>
      </c>
      <c r="G25" s="323" t="s">
        <v>159</v>
      </c>
      <c r="H25" s="320" t="s">
        <v>156</v>
      </c>
      <c r="I25" s="264" t="s">
        <v>159</v>
      </c>
      <c r="J25" t="s">
        <v>156</v>
      </c>
      <c r="K25" s="253" t="str">
        <f>IF(Gear!$C22="",$AB$42,IF(Gear!$P22=0,$AB$42,IF(VLOOKUP(Gear!$C22,$AB$3:$AC$38,2,FALSE)=K$3,IF(Gear!$Q22&lt;$AG$6,Gear!$A22,$AB$42),$AB$42)))</f>
        <v>------------</v>
      </c>
      <c r="L25" s="261" t="str">
        <f>IF(Gear!$C22="",$AB$42,IF(Gear!$P22=0,$AB$42,IF(VLOOKUP(Gear!$C22,$AB$3:$AC$38,2,FALSE)=L$3,IF(Gear!$Q22&lt;$AG$6,Gear!$A22,$AB$42),$AB$42)))</f>
        <v>------------</v>
      </c>
      <c r="M25" s="254" t="str">
        <f>IF(Gear!$C22="",$AB$42,IF(Gear!$P22=0,$AB$42,IF(VLOOKUP(Gear!$C22,$AB$3:$AC$38,2,FALSE)=M$3,IF(Gear!$Q22&lt;$AG$6,Gear!$A22,$AB$42),$AB$42)))</f>
        <v>------------</v>
      </c>
      <c r="N25" s="261" t="str">
        <f>IF(Gear!$C22="",$AB$42,IF(Gear!$P22=0,$AB$42,IF(VLOOKUP(Gear!$C22,$AB$3:$AC$38,2,FALSE)=N$3,IF(Gear!$Q22&lt;$AG$6,Gear!$A22,$AB$42),$AB$42)))</f>
        <v>------------</v>
      </c>
      <c r="O25" s="254" t="str">
        <f>IF(Gear!$C22="",$AB$42,IF(Gear!$P22=0,$AB$42,IF(VLOOKUP(Gear!$C22,$AB$3:$AC$38,2,FALSE)=O$3,IF(Gear!$Q22&lt;$AG$6,Gear!$A22,$AB$42),$AB$42)))</f>
        <v>------------</v>
      </c>
      <c r="P25" s="261" t="str">
        <f>IF(Gear!$C22="",$AB$42,IF(Gear!$P22=0,$AB$42,IF(VLOOKUP(Gear!$C22,$AB$3:$AC$38,2,FALSE)=P$3,IF(Gear!$Q22&lt;$AG$6,Gear!$A22,$AB$42),$AB$42)))</f>
        <v>------------</v>
      </c>
      <c r="Q25" s="254" t="str">
        <f>IF(Gear!$C22="",$AB$42,IF(Gear!$P22=0,$AB$42,IF(VLOOKUP(Gear!$C22,$AB$3:$AC$38,2,FALSE)=Q$3,IF(Gear!$Q22&lt;$AG$6,Gear!$A22,$AB$42),$AB$42)))</f>
        <v>------------</v>
      </c>
      <c r="R25" s="261" t="str">
        <f>IF(Gear!$C22="",$AB$42,IF(Gear!$P22=0,$AB$42,IF(VLOOKUP(Gear!$C22,$AB$3:$AC$38,2,FALSE)=R$3,IF(Gear!$Q22&lt;$AG$6,Gear!$A22,$AB$42),$AB$42)))</f>
        <v>------------</v>
      </c>
      <c r="S25" s="254" t="str">
        <f>IF(Gear!$C22="",$AB$42,IF(Gear!$P22=0,$AB$42,IF(VLOOKUP(Gear!$C22,$AB$3:$AC$38,2,FALSE)=S$3,IF(Gear!$Q22&lt;$AG$6,Gear!$A22,$AB$42),$AB$42)))</f>
        <v>------------</v>
      </c>
      <c r="T25" s="261" t="str">
        <f>IF(Gear!$C22="",$AB$42,IF(Gear!$P22=0,$AB$42,IF(VLOOKUP(Gear!$C22,$AB$3:$AC$38,2,FALSE)=T$3,IF(Gear!$Q22&lt;$AG$6,Gear!$A22,$AB$42),$AB$42)))</f>
        <v>------------</v>
      </c>
      <c r="U25" s="254" t="str">
        <f>IF(Gear!$C22="",$AB$42,IF(Gear!$P22=0,$AB$42,IF(VLOOKUP(Gear!$C22,$AB$3:$AC$38,2,FALSE)=U$3,IF(Gear!$Q22&lt;$AG$6,Gear!$A22,$AB$42),$AB$42)))</f>
        <v>------------</v>
      </c>
      <c r="V25" s="261" t="str">
        <f>IF(Gear!$C22="",$AB$42,IF(Gear!$P22=0,$AB$42,IF(VLOOKUP(Gear!$C22,$AB$3:$AC$38,2,FALSE)=V$3,IF(Gear!$Q22&lt;$AG$6,Gear!$A22,$AB$42),$AB$42)))</f>
        <v>------------</v>
      </c>
      <c r="W25" s="254" t="str">
        <f>IF(Gear!$C22="",$AB$42,IF(Gear!$P22=0,$AB$42,IF(VLOOKUP(Gear!$C22,$AB$3:$AC$38,2,FALSE)=W$3,IF(Gear!$Q22&lt;$AG$6,Gear!$A22,$AB$42),$AB$42)))</f>
        <v>------------</v>
      </c>
      <c r="X25" s="261" t="str">
        <f>IF(Gear!$C22="",$AB$42,IF(Gear!$P22=0,$AB$42,IF(VLOOKUP(Gear!$C22,$AB$3:$AC$38,2,FALSE)=X$3,IF(Gear!$Q22&lt;$AG$6,Gear!$A22,$AB$42),$AB$42)))</f>
        <v>------------</v>
      </c>
      <c r="Y25" s="255" t="str">
        <f>IF(Gear!$C22="",$AB$42,IF(Gear!$P22=0,$AB$42,IF(VLOOKUP(Gear!$C22,$AB$3:$AC$38,2,FALSE)=Y$3,IF(Gear!$Q22&lt;$AG$6,Gear!$A22,$AB$42),$AB$42)))</f>
        <v>------------</v>
      </c>
      <c r="Z25" t="s">
        <v>158</v>
      </c>
      <c r="AB25" s="242" t="str">
        <f>'Short &amp; Simple'!H54</f>
        <v>Warrior - Fury</v>
      </c>
      <c r="AC25" s="263" t="s">
        <v>134</v>
      </c>
    </row>
    <row r="26" spans="2:29" ht="16.5" thickTop="1" thickBot="1" x14ac:dyDescent="0.3">
      <c r="B26" t="s">
        <v>154</v>
      </c>
      <c r="C26" s="318" t="s">
        <v>159</v>
      </c>
      <c r="D26" s="320" t="s">
        <v>156</v>
      </c>
      <c r="E26" s="323" t="s">
        <v>159</v>
      </c>
      <c r="F26" s="320" t="s">
        <v>156</v>
      </c>
      <c r="G26" s="323" t="s">
        <v>159</v>
      </c>
      <c r="H26" s="320" t="s">
        <v>156</v>
      </c>
      <c r="I26" s="264" t="s">
        <v>159</v>
      </c>
      <c r="J26" t="s">
        <v>156</v>
      </c>
      <c r="K26" s="253" t="str">
        <f>IF(Gear!$C23="",$AB$42,IF(Gear!$P23=0,$AB$42,IF(VLOOKUP(Gear!$C23,$AB$3:$AC$38,2,FALSE)=K$3,IF(Gear!$Q23&lt;$AG$6,Gear!$A23,$AB$42),$AB$42)))</f>
        <v>------------</v>
      </c>
      <c r="L26" s="261" t="str">
        <f>IF(Gear!$C23="",$AB$42,IF(Gear!$P23=0,$AB$42,IF(VLOOKUP(Gear!$C23,$AB$3:$AC$38,2,FALSE)=L$3,IF(Gear!$Q23&lt;$AG$6,Gear!$A23,$AB$42),$AB$42)))</f>
        <v>------------</v>
      </c>
      <c r="M26" s="254" t="str">
        <f>IF(Gear!$C23="",$AB$42,IF(Gear!$P23=0,$AB$42,IF(VLOOKUP(Gear!$C23,$AB$3:$AC$38,2,FALSE)=M$3,IF(Gear!$Q23&lt;$AG$6,Gear!$A23,$AB$42),$AB$42)))</f>
        <v>------------</v>
      </c>
      <c r="N26" s="261" t="str">
        <f>IF(Gear!$C23="",$AB$42,IF(Gear!$P23=0,$AB$42,IF(VLOOKUP(Gear!$C23,$AB$3:$AC$38,2,FALSE)=N$3,IF(Gear!$Q23&lt;$AG$6,Gear!$A23,$AB$42),$AB$42)))</f>
        <v>------------</v>
      </c>
      <c r="O26" s="254" t="str">
        <f>IF(Gear!$C23="",$AB$42,IF(Gear!$P23=0,$AB$42,IF(VLOOKUP(Gear!$C23,$AB$3:$AC$38,2,FALSE)=O$3,IF(Gear!$Q23&lt;$AG$6,Gear!$A23,$AB$42),$AB$42)))</f>
        <v>------------</v>
      </c>
      <c r="P26" s="261" t="str">
        <f>IF(Gear!$C23="",$AB$42,IF(Gear!$P23=0,$AB$42,IF(VLOOKUP(Gear!$C23,$AB$3:$AC$38,2,FALSE)=P$3,IF(Gear!$Q23&lt;$AG$6,Gear!$A23,$AB$42),$AB$42)))</f>
        <v>------------</v>
      </c>
      <c r="Q26" s="254" t="str">
        <f>IF(Gear!$C23="",$AB$42,IF(Gear!$P23=0,$AB$42,IF(VLOOKUP(Gear!$C23,$AB$3:$AC$38,2,FALSE)=Q$3,IF(Gear!$Q23&lt;$AG$6,Gear!$A23,$AB$42),$AB$42)))</f>
        <v>------------</v>
      </c>
      <c r="R26" s="261" t="str">
        <f>IF(Gear!$C23="",$AB$42,IF(Gear!$P23=0,$AB$42,IF(VLOOKUP(Gear!$C23,$AB$3:$AC$38,2,FALSE)=R$3,IF(Gear!$Q23&lt;$AG$6,Gear!$A23,$AB$42),$AB$42)))</f>
        <v>------------</v>
      </c>
      <c r="S26" s="254" t="str">
        <f>IF(Gear!$C23="",$AB$42,IF(Gear!$P23=0,$AB$42,IF(VLOOKUP(Gear!$C23,$AB$3:$AC$38,2,FALSE)=S$3,IF(Gear!$Q23&lt;$AG$6,Gear!$A23,$AB$42),$AB$42)))</f>
        <v>------------</v>
      </c>
      <c r="T26" s="261" t="str">
        <f>IF(Gear!$C23="",$AB$42,IF(Gear!$P23=0,$AB$42,IF(VLOOKUP(Gear!$C23,$AB$3:$AC$38,2,FALSE)=T$3,IF(Gear!$Q23&lt;$AG$6,Gear!$A23,$AB$42),$AB$42)))</f>
        <v>------------</v>
      </c>
      <c r="U26" s="254" t="str">
        <f>IF(Gear!$C23="",$AB$42,IF(Gear!$P23=0,$AB$42,IF(VLOOKUP(Gear!$C23,$AB$3:$AC$38,2,FALSE)=U$3,IF(Gear!$Q23&lt;$AG$6,Gear!$A23,$AB$42),$AB$42)))</f>
        <v>------------</v>
      </c>
      <c r="V26" s="261" t="str">
        <f>IF(Gear!$C23="",$AB$42,IF(Gear!$P23=0,$AB$42,IF(VLOOKUP(Gear!$C23,$AB$3:$AC$38,2,FALSE)=V$3,IF(Gear!$Q23&lt;$AG$6,Gear!$A23,$AB$42),$AB$42)))</f>
        <v>------------</v>
      </c>
      <c r="W26" s="254" t="str">
        <f>IF(Gear!$C23="",$AB$42,IF(Gear!$P23=0,$AB$42,IF(VLOOKUP(Gear!$C23,$AB$3:$AC$38,2,FALSE)=W$3,IF(Gear!$Q23&lt;$AG$6,Gear!$A23,$AB$42),$AB$42)))</f>
        <v>------------</v>
      </c>
      <c r="X26" s="261" t="str">
        <f>IF(Gear!$C23="",$AB$42,IF(Gear!$P23=0,$AB$42,IF(VLOOKUP(Gear!$C23,$AB$3:$AC$38,2,FALSE)=X$3,IF(Gear!$Q23&lt;$AG$6,Gear!$A23,$AB$42),$AB$42)))</f>
        <v>------------</v>
      </c>
      <c r="Y26" s="255" t="str">
        <f>IF(Gear!$C23="",$AB$42,IF(Gear!$P23=0,$AB$42,IF(VLOOKUP(Gear!$C23,$AB$3:$AC$38,2,FALSE)=Y$3,IF(Gear!$Q23&lt;$AG$6,Gear!$A23,$AB$42),$AB$42)))</f>
        <v>------------</v>
      </c>
      <c r="Z26" t="s">
        <v>158</v>
      </c>
      <c r="AB26" s="509" t="str">
        <f>'Short &amp; Simple'!H55</f>
        <v xml:space="preserve">25 Man Normal SoO - </v>
      </c>
      <c r="AC26" s="510"/>
    </row>
    <row r="27" spans="2:29" ht="15.75" thickTop="1" x14ac:dyDescent="0.25">
      <c r="B27" t="s">
        <v>154</v>
      </c>
      <c r="C27" s="318" t="s">
        <v>159</v>
      </c>
      <c r="D27" s="320" t="s">
        <v>156</v>
      </c>
      <c r="E27" s="323" t="s">
        <v>159</v>
      </c>
      <c r="F27" s="320" t="s">
        <v>156</v>
      </c>
      <c r="G27" s="323" t="s">
        <v>159</v>
      </c>
      <c r="H27" s="320" t="s">
        <v>156</v>
      </c>
      <c r="I27" s="264" t="s">
        <v>159</v>
      </c>
      <c r="J27" t="s">
        <v>156</v>
      </c>
      <c r="K27" s="253" t="str">
        <f>IF(Gear!$C24="",$AB$42,IF(Gear!$P24=0,$AB$42,IF(VLOOKUP(Gear!$C24,$AB$3:$AC$38,2,FALSE)=K$3,IF(Gear!$Q24&lt;$AG$6,Gear!$A24,$AB$42),$AB$42)))</f>
        <v>------------</v>
      </c>
      <c r="L27" s="261" t="str">
        <f>IF(Gear!$C24="",$AB$42,IF(Gear!$P24=0,$AB$42,IF(VLOOKUP(Gear!$C24,$AB$3:$AC$38,2,FALSE)=L$3,IF(Gear!$Q24&lt;$AG$6,Gear!$A24,$AB$42),$AB$42)))</f>
        <v>------------</v>
      </c>
      <c r="M27" s="254" t="str">
        <f>IF(Gear!$C24="",$AB$42,IF(Gear!$P24=0,$AB$42,IF(VLOOKUP(Gear!$C24,$AB$3:$AC$38,2,FALSE)=M$3,IF(Gear!$Q24&lt;$AG$6,Gear!$A24,$AB$42),$AB$42)))</f>
        <v>------------</v>
      </c>
      <c r="N27" s="261" t="str">
        <f>IF(Gear!$C24="",$AB$42,IF(Gear!$P24=0,$AB$42,IF(VLOOKUP(Gear!$C24,$AB$3:$AC$38,2,FALSE)=N$3,IF(Gear!$Q24&lt;$AG$6,Gear!$A24,$AB$42),$AB$42)))</f>
        <v>------------</v>
      </c>
      <c r="O27" s="254" t="str">
        <f>IF(Gear!$C24="",$AB$42,IF(Gear!$P24=0,$AB$42,IF(VLOOKUP(Gear!$C24,$AB$3:$AC$38,2,FALSE)=O$3,IF(Gear!$Q24&lt;$AG$6,Gear!$A24,$AB$42),$AB$42)))</f>
        <v>------------</v>
      </c>
      <c r="P27" s="261" t="str">
        <f>IF(Gear!$C24="",$AB$42,IF(Gear!$P24=0,$AB$42,IF(VLOOKUP(Gear!$C24,$AB$3:$AC$38,2,FALSE)=P$3,IF(Gear!$Q24&lt;$AG$6,Gear!$A24,$AB$42),$AB$42)))</f>
        <v>------------</v>
      </c>
      <c r="Q27" s="254" t="str">
        <f>IF(Gear!$C24="",$AB$42,IF(Gear!$P24=0,$AB$42,IF(VLOOKUP(Gear!$C24,$AB$3:$AC$38,2,FALSE)=Q$3,IF(Gear!$Q24&lt;$AG$6,Gear!$A24,$AB$42),$AB$42)))</f>
        <v>------------</v>
      </c>
      <c r="R27" s="261" t="str">
        <f>IF(Gear!$C24="",$AB$42,IF(Gear!$P24=0,$AB$42,IF(VLOOKUP(Gear!$C24,$AB$3:$AC$38,2,FALSE)=R$3,IF(Gear!$Q24&lt;$AG$6,Gear!$A24,$AB$42),$AB$42)))</f>
        <v>------------</v>
      </c>
      <c r="S27" s="254" t="str">
        <f>IF(Gear!$C24="",$AB$42,IF(Gear!$P24=0,$AB$42,IF(VLOOKUP(Gear!$C24,$AB$3:$AC$38,2,FALSE)=S$3,IF(Gear!$Q24&lt;$AG$6,Gear!$A24,$AB$42),$AB$42)))</f>
        <v>------------</v>
      </c>
      <c r="T27" s="261" t="str">
        <f>IF(Gear!$C24="",$AB$42,IF(Gear!$P24=0,$AB$42,IF(VLOOKUP(Gear!$C24,$AB$3:$AC$38,2,FALSE)=T$3,IF(Gear!$Q24&lt;$AG$6,Gear!$A24,$AB$42),$AB$42)))</f>
        <v>------------</v>
      </c>
      <c r="U27" s="254" t="str">
        <f>IF(Gear!$C24="",$AB$42,IF(Gear!$P24=0,$AB$42,IF(VLOOKUP(Gear!$C24,$AB$3:$AC$38,2,FALSE)=U$3,IF(Gear!$Q24&lt;$AG$6,Gear!$A24,$AB$42),$AB$42)))</f>
        <v>------------</v>
      </c>
      <c r="V27" s="261" t="str">
        <f>IF(Gear!$C24="",$AB$42,IF(Gear!$P24=0,$AB$42,IF(VLOOKUP(Gear!$C24,$AB$3:$AC$38,2,FALSE)=V$3,IF(Gear!$Q24&lt;$AG$6,Gear!$A24,$AB$42),$AB$42)))</f>
        <v>------------</v>
      </c>
      <c r="W27" s="254" t="str">
        <f>IF(Gear!$C24="",$AB$42,IF(Gear!$P24=0,$AB$42,IF(VLOOKUP(Gear!$C24,$AB$3:$AC$38,2,FALSE)=W$3,IF(Gear!$Q24&lt;$AG$6,Gear!$A24,$AB$42),$AB$42)))</f>
        <v>------------</v>
      </c>
      <c r="X27" s="261" t="str">
        <f>IF(Gear!$C24="",$AB$42,IF(Gear!$P24=0,$AB$42,IF(VLOOKUP(Gear!$C24,$AB$3:$AC$38,2,FALSE)=X$3,IF(Gear!$Q24&lt;$AG$6,Gear!$A24,$AB$42),$AB$42)))</f>
        <v>------------</v>
      </c>
      <c r="Y27" s="255" t="str">
        <f>IF(Gear!$C24="",$AB$42,IF(Gear!$P24=0,$AB$42,IF(VLOOKUP(Gear!$C24,$AB$3:$AC$38,2,FALSE)=Y$3,IF(Gear!$Q24&lt;$AG$6,Gear!$A24,$AB$42),$AB$42)))</f>
        <v>------------</v>
      </c>
      <c r="Z27" t="s">
        <v>158</v>
      </c>
      <c r="AB27" s="242" t="str">
        <f>'Short &amp; Simple'!H56</f>
        <v>Druid - Restoration</v>
      </c>
      <c r="AC27" s="263" t="s">
        <v>134</v>
      </c>
    </row>
    <row r="28" spans="2:29" ht="15" x14ac:dyDescent="0.25">
      <c r="B28" t="s">
        <v>154</v>
      </c>
      <c r="C28" s="318" t="s">
        <v>159</v>
      </c>
      <c r="D28" s="320" t="s">
        <v>156</v>
      </c>
      <c r="E28" s="323" t="s">
        <v>159</v>
      </c>
      <c r="F28" s="320" t="s">
        <v>156</v>
      </c>
      <c r="G28" s="323" t="s">
        <v>159</v>
      </c>
      <c r="H28" s="320" t="s">
        <v>156</v>
      </c>
      <c r="I28" s="264" t="s">
        <v>159</v>
      </c>
      <c r="J28" t="s">
        <v>156</v>
      </c>
      <c r="K28" s="253" t="str">
        <f>IF(Gear!$C25="",$AB$42,IF(Gear!$P25=0,$AB$42,IF(VLOOKUP(Gear!$C25,$AB$3:$AC$38,2,FALSE)=K$3,IF(Gear!$Q25&lt;$AG$6,Gear!$A25,$AB$42),$AB$42)))</f>
        <v>------------</v>
      </c>
      <c r="L28" s="261" t="str">
        <f>IF(Gear!$C25="",$AB$42,IF(Gear!$P25=0,$AB$42,IF(VLOOKUP(Gear!$C25,$AB$3:$AC$38,2,FALSE)=L$3,IF(Gear!$Q25&lt;$AG$6,Gear!$A25,$AB$42),$AB$42)))</f>
        <v>------------</v>
      </c>
      <c r="M28" s="254" t="str">
        <f>IF(Gear!$C25="",$AB$42,IF(Gear!$P25=0,$AB$42,IF(VLOOKUP(Gear!$C25,$AB$3:$AC$38,2,FALSE)=M$3,IF(Gear!$Q25&lt;$AG$6,Gear!$A25,$AB$42),$AB$42)))</f>
        <v>------------</v>
      </c>
      <c r="N28" s="261" t="str">
        <f>IF(Gear!$C25="",$AB$42,IF(Gear!$P25=0,$AB$42,IF(VLOOKUP(Gear!$C25,$AB$3:$AC$38,2,FALSE)=N$3,IF(Gear!$Q25&lt;$AG$6,Gear!$A25,$AB$42),$AB$42)))</f>
        <v>------------</v>
      </c>
      <c r="O28" s="254" t="str">
        <f>IF(Gear!$C25="",$AB$42,IF(Gear!$P25=0,$AB$42,IF(VLOOKUP(Gear!$C25,$AB$3:$AC$38,2,FALSE)=O$3,IF(Gear!$Q25&lt;$AG$6,Gear!$A25,$AB$42),$AB$42)))</f>
        <v>------------</v>
      </c>
      <c r="P28" s="261" t="str">
        <f>IF(Gear!$C25="",$AB$42,IF(Gear!$P25=0,$AB$42,IF(VLOOKUP(Gear!$C25,$AB$3:$AC$38,2,FALSE)=P$3,IF(Gear!$Q25&lt;$AG$6,Gear!$A25,$AB$42),$AB$42)))</f>
        <v>------------</v>
      </c>
      <c r="Q28" s="254" t="str">
        <f>IF(Gear!$C25="",$AB$42,IF(Gear!$P25=0,$AB$42,IF(VLOOKUP(Gear!$C25,$AB$3:$AC$38,2,FALSE)=Q$3,IF(Gear!$Q25&lt;$AG$6,Gear!$A25,$AB$42),$AB$42)))</f>
        <v>------------</v>
      </c>
      <c r="R28" s="261" t="str">
        <f>IF(Gear!$C25="",$AB$42,IF(Gear!$P25=0,$AB$42,IF(VLOOKUP(Gear!$C25,$AB$3:$AC$38,2,FALSE)=R$3,IF(Gear!$Q25&lt;$AG$6,Gear!$A25,$AB$42),$AB$42)))</f>
        <v>------------</v>
      </c>
      <c r="S28" s="254" t="str">
        <f>IF(Gear!$C25="",$AB$42,IF(Gear!$P25=0,$AB$42,IF(VLOOKUP(Gear!$C25,$AB$3:$AC$38,2,FALSE)=S$3,IF(Gear!$Q25&lt;$AG$6,Gear!$A25,$AB$42),$AB$42)))</f>
        <v>------------</v>
      </c>
      <c r="T28" s="261" t="str">
        <f>IF(Gear!$C25="",$AB$42,IF(Gear!$P25=0,$AB$42,IF(VLOOKUP(Gear!$C25,$AB$3:$AC$38,2,FALSE)=T$3,IF(Gear!$Q25&lt;$AG$6,Gear!$A25,$AB$42),$AB$42)))</f>
        <v>------------</v>
      </c>
      <c r="U28" s="254" t="str">
        <f>IF(Gear!$C25="",$AB$42,IF(Gear!$P25=0,$AB$42,IF(VLOOKUP(Gear!$C25,$AB$3:$AC$38,2,FALSE)=U$3,IF(Gear!$Q25&lt;$AG$6,Gear!$A25,$AB$42),$AB$42)))</f>
        <v>------------</v>
      </c>
      <c r="V28" s="261" t="str">
        <f>IF(Gear!$C25="",$AB$42,IF(Gear!$P25=0,$AB$42,IF(VLOOKUP(Gear!$C25,$AB$3:$AC$38,2,FALSE)=V$3,IF(Gear!$Q25&lt;$AG$6,Gear!$A25,$AB$42),$AB$42)))</f>
        <v>------------</v>
      </c>
      <c r="W28" s="254" t="str">
        <f>IF(Gear!$C25="",$AB$42,IF(Gear!$P25=0,$AB$42,IF(VLOOKUP(Gear!$C25,$AB$3:$AC$38,2,FALSE)=W$3,IF(Gear!$Q25&lt;$AG$6,Gear!$A25,$AB$42),$AB$42)))</f>
        <v>------------</v>
      </c>
      <c r="X28" s="261" t="str">
        <f>IF(Gear!$C25="",$AB$42,IF(Gear!$P25=0,$AB$42,IF(VLOOKUP(Gear!$C25,$AB$3:$AC$38,2,FALSE)=X$3,IF(Gear!$Q25&lt;$AG$6,Gear!$A25,$AB$42),$AB$42)))</f>
        <v>------------</v>
      </c>
      <c r="Y28" s="255" t="str">
        <f>IF(Gear!$C25="",$AB$42,IF(Gear!$P25=0,$AB$42,IF(VLOOKUP(Gear!$C25,$AB$3:$AC$38,2,FALSE)=Y$3,IF(Gear!$Q25&lt;$AG$6,Gear!$A25,$AB$42),$AB$42)))</f>
        <v>------------</v>
      </c>
      <c r="Z28" t="s">
        <v>158</v>
      </c>
      <c r="AB28" s="242" t="str">
        <f>'Short &amp; Simple'!H57</f>
        <v>Monk - Mistweaver</v>
      </c>
      <c r="AC28" s="263" t="s">
        <v>134</v>
      </c>
    </row>
    <row r="29" spans="2:29" ht="15" x14ac:dyDescent="0.25">
      <c r="B29" t="s">
        <v>154</v>
      </c>
      <c r="C29" s="318" t="s">
        <v>159</v>
      </c>
      <c r="D29" s="320" t="s">
        <v>156</v>
      </c>
      <c r="E29" s="323" t="s">
        <v>159</v>
      </c>
      <c r="F29" s="320" t="s">
        <v>156</v>
      </c>
      <c r="G29" s="323" t="s">
        <v>159</v>
      </c>
      <c r="H29" s="320" t="s">
        <v>156</v>
      </c>
      <c r="I29" s="264" t="s">
        <v>159</v>
      </c>
      <c r="J29" t="s">
        <v>156</v>
      </c>
      <c r="K29" s="253" t="str">
        <f>IF(Gear!$C26="",$AB$42,IF(Gear!$P26=0,$AB$42,IF(VLOOKUP(Gear!$C26,$AB$3:$AC$38,2,FALSE)=K$3,IF(Gear!$Q26&lt;$AG$6,Gear!$A26,$AB$42),$AB$42)))</f>
        <v>------------</v>
      </c>
      <c r="L29" s="261" t="str">
        <f>IF(Gear!$C26="",$AB$42,IF(Gear!$P26=0,$AB$42,IF(VLOOKUP(Gear!$C26,$AB$3:$AC$38,2,FALSE)=L$3,IF(Gear!$Q26&lt;$AG$6,Gear!$A26,$AB$42),$AB$42)))</f>
        <v>------------</v>
      </c>
      <c r="M29" s="254" t="str">
        <f>IF(Gear!$C26="",$AB$42,IF(Gear!$P26=0,$AB$42,IF(VLOOKUP(Gear!$C26,$AB$3:$AC$38,2,FALSE)=M$3,IF(Gear!$Q26&lt;$AG$6,Gear!$A26,$AB$42),$AB$42)))</f>
        <v>------------</v>
      </c>
      <c r="N29" s="261" t="str">
        <f>IF(Gear!$C26="",$AB$42,IF(Gear!$P26=0,$AB$42,IF(VLOOKUP(Gear!$C26,$AB$3:$AC$38,2,FALSE)=N$3,IF(Gear!$Q26&lt;$AG$6,Gear!$A26,$AB$42),$AB$42)))</f>
        <v>------------</v>
      </c>
      <c r="O29" s="254" t="str">
        <f>IF(Gear!$C26="",$AB$42,IF(Gear!$P26=0,$AB$42,IF(VLOOKUP(Gear!$C26,$AB$3:$AC$38,2,FALSE)=O$3,IF(Gear!$Q26&lt;$AG$6,Gear!$A26,$AB$42),$AB$42)))</f>
        <v>------------</v>
      </c>
      <c r="P29" s="261" t="str">
        <f>IF(Gear!$C26="",$AB$42,IF(Gear!$P26=0,$AB$42,IF(VLOOKUP(Gear!$C26,$AB$3:$AC$38,2,FALSE)=P$3,IF(Gear!$Q26&lt;$AG$6,Gear!$A26,$AB$42),$AB$42)))</f>
        <v>------------</v>
      </c>
      <c r="Q29" s="254" t="str">
        <f>IF(Gear!$C26="",$AB$42,IF(Gear!$P26=0,$AB$42,IF(VLOOKUP(Gear!$C26,$AB$3:$AC$38,2,FALSE)=Q$3,IF(Gear!$Q26&lt;$AG$6,Gear!$A26,$AB$42),$AB$42)))</f>
        <v>------------</v>
      </c>
      <c r="R29" s="261" t="str">
        <f>IF(Gear!$C26="",$AB$42,IF(Gear!$P26=0,$AB$42,IF(VLOOKUP(Gear!$C26,$AB$3:$AC$38,2,FALSE)=R$3,IF(Gear!$Q26&lt;$AG$6,Gear!$A26,$AB$42),$AB$42)))</f>
        <v>------------</v>
      </c>
      <c r="S29" s="254" t="str">
        <f>IF(Gear!$C26="",$AB$42,IF(Gear!$P26=0,$AB$42,IF(VLOOKUP(Gear!$C26,$AB$3:$AC$38,2,FALSE)=S$3,IF(Gear!$Q26&lt;$AG$6,Gear!$A26,$AB$42),$AB$42)))</f>
        <v>------------</v>
      </c>
      <c r="T29" s="261" t="str">
        <f>IF(Gear!$C26="",$AB$42,IF(Gear!$P26=0,$AB$42,IF(VLOOKUP(Gear!$C26,$AB$3:$AC$38,2,FALSE)=T$3,IF(Gear!$Q26&lt;$AG$6,Gear!$A26,$AB$42),$AB$42)))</f>
        <v>------------</v>
      </c>
      <c r="U29" s="254" t="str">
        <f>IF(Gear!$C26="",$AB$42,IF(Gear!$P26=0,$AB$42,IF(VLOOKUP(Gear!$C26,$AB$3:$AC$38,2,FALSE)=U$3,IF(Gear!$Q26&lt;$AG$6,Gear!$A26,$AB$42),$AB$42)))</f>
        <v>------------</v>
      </c>
      <c r="V29" s="261" t="str">
        <f>IF(Gear!$C26="",$AB$42,IF(Gear!$P26=0,$AB$42,IF(VLOOKUP(Gear!$C26,$AB$3:$AC$38,2,FALSE)=V$3,IF(Gear!$Q26&lt;$AG$6,Gear!$A26,$AB$42),$AB$42)))</f>
        <v>------------</v>
      </c>
      <c r="W29" s="254" t="str">
        <f>IF(Gear!$C26="",$AB$42,IF(Gear!$P26=0,$AB$42,IF(VLOOKUP(Gear!$C26,$AB$3:$AC$38,2,FALSE)=W$3,IF(Gear!$Q26&lt;$AG$6,Gear!$A26,$AB$42),$AB$42)))</f>
        <v>------------</v>
      </c>
      <c r="X29" s="261" t="str">
        <f>IF(Gear!$C26="",$AB$42,IF(Gear!$P26=0,$AB$42,IF(VLOOKUP(Gear!$C26,$AB$3:$AC$38,2,FALSE)=X$3,IF(Gear!$Q26&lt;$AG$6,Gear!$A26,$AB$42),$AB$42)))</f>
        <v>------------</v>
      </c>
      <c r="Y29" s="255" t="str">
        <f>IF(Gear!$C26="",$AB$42,IF(Gear!$P26=0,$AB$42,IF(VLOOKUP(Gear!$C26,$AB$3:$AC$38,2,FALSE)=Y$3,IF(Gear!$Q26&lt;$AG$6,Gear!$A26,$AB$42),$AB$42)))</f>
        <v>------------</v>
      </c>
      <c r="Z29" t="s">
        <v>158</v>
      </c>
      <c r="AB29" s="242" t="str">
        <f>'Short &amp; Simple'!H58</f>
        <v>Paladin - Holy</v>
      </c>
      <c r="AC29" s="263" t="s">
        <v>134</v>
      </c>
    </row>
    <row r="30" spans="2:29" ht="15" x14ac:dyDescent="0.25">
      <c r="B30" t="s">
        <v>154</v>
      </c>
      <c r="C30" s="318" t="s">
        <v>159</v>
      </c>
      <c r="D30" s="320" t="s">
        <v>156</v>
      </c>
      <c r="E30" s="323" t="s">
        <v>159</v>
      </c>
      <c r="F30" s="320" t="s">
        <v>156</v>
      </c>
      <c r="G30" s="323" t="s">
        <v>159</v>
      </c>
      <c r="H30" s="320" t="s">
        <v>156</v>
      </c>
      <c r="I30" s="264" t="s">
        <v>159</v>
      </c>
      <c r="J30" t="s">
        <v>156</v>
      </c>
      <c r="K30" s="253" t="str">
        <f>IF(Gear!$C27="",$AB$42,IF(Gear!$P27=0,$AB$42,IF(VLOOKUP(Gear!$C27,$AB$3:$AC$38,2,FALSE)=K$3,IF(Gear!$Q27&lt;$AG$6,Gear!$A27,$AB$42),$AB$42)))</f>
        <v>------------</v>
      </c>
      <c r="L30" s="261" t="str">
        <f>IF(Gear!$C27="",$AB$42,IF(Gear!$P27=0,$AB$42,IF(VLOOKUP(Gear!$C27,$AB$3:$AC$38,2,FALSE)=L$3,IF(Gear!$Q27&lt;$AG$6,Gear!$A27,$AB$42),$AB$42)))</f>
        <v>------------</v>
      </c>
      <c r="M30" s="254" t="str">
        <f>IF(Gear!$C27="",$AB$42,IF(Gear!$P27=0,$AB$42,IF(VLOOKUP(Gear!$C27,$AB$3:$AC$38,2,FALSE)=M$3,IF(Gear!$Q27&lt;$AG$6,Gear!$A27,$AB$42),$AB$42)))</f>
        <v>------------</v>
      </c>
      <c r="N30" s="261" t="str">
        <f>IF(Gear!$C27="",$AB$42,IF(Gear!$P27=0,$AB$42,IF(VLOOKUP(Gear!$C27,$AB$3:$AC$38,2,FALSE)=N$3,IF(Gear!$Q27&lt;$AG$6,Gear!$A27,$AB$42),$AB$42)))</f>
        <v>------------</v>
      </c>
      <c r="O30" s="254" t="str">
        <f>IF(Gear!$C27="",$AB$42,IF(Gear!$P27=0,$AB$42,IF(VLOOKUP(Gear!$C27,$AB$3:$AC$38,2,FALSE)=O$3,IF(Gear!$Q27&lt;$AG$6,Gear!$A27,$AB$42),$AB$42)))</f>
        <v>------------</v>
      </c>
      <c r="P30" s="261" t="str">
        <f>IF(Gear!$C27="",$AB$42,IF(Gear!$P27=0,$AB$42,IF(VLOOKUP(Gear!$C27,$AB$3:$AC$38,2,FALSE)=P$3,IF(Gear!$Q27&lt;$AG$6,Gear!$A27,$AB$42),$AB$42)))</f>
        <v>------------</v>
      </c>
      <c r="Q30" s="254" t="str">
        <f>IF(Gear!$C27="",$AB$42,IF(Gear!$P27=0,$AB$42,IF(VLOOKUP(Gear!$C27,$AB$3:$AC$38,2,FALSE)=Q$3,IF(Gear!$Q27&lt;$AG$6,Gear!$A27,$AB$42),$AB$42)))</f>
        <v>------------</v>
      </c>
      <c r="R30" s="261" t="str">
        <f>IF(Gear!$C27="",$AB$42,IF(Gear!$P27=0,$AB$42,IF(VLOOKUP(Gear!$C27,$AB$3:$AC$38,2,FALSE)=R$3,IF(Gear!$Q27&lt;$AG$6,Gear!$A27,$AB$42),$AB$42)))</f>
        <v>------------</v>
      </c>
      <c r="S30" s="254" t="str">
        <f>IF(Gear!$C27="",$AB$42,IF(Gear!$P27=0,$AB$42,IF(VLOOKUP(Gear!$C27,$AB$3:$AC$38,2,FALSE)=S$3,IF(Gear!$Q27&lt;$AG$6,Gear!$A27,$AB$42),$AB$42)))</f>
        <v>------------</v>
      </c>
      <c r="T30" s="261" t="str">
        <f>IF(Gear!$C27="",$AB$42,IF(Gear!$P27=0,$AB$42,IF(VLOOKUP(Gear!$C27,$AB$3:$AC$38,2,FALSE)=T$3,IF(Gear!$Q27&lt;$AG$6,Gear!$A27,$AB$42),$AB$42)))</f>
        <v>------------</v>
      </c>
      <c r="U30" s="254" t="str">
        <f>IF(Gear!$C27="",$AB$42,IF(Gear!$P27=0,$AB$42,IF(VLOOKUP(Gear!$C27,$AB$3:$AC$38,2,FALSE)=U$3,IF(Gear!$Q27&lt;$AG$6,Gear!$A27,$AB$42),$AB$42)))</f>
        <v>------------</v>
      </c>
      <c r="V30" s="261" t="str">
        <f>IF(Gear!$C27="",$AB$42,IF(Gear!$P27=0,$AB$42,IF(VLOOKUP(Gear!$C27,$AB$3:$AC$38,2,FALSE)=V$3,IF(Gear!$Q27&lt;$AG$6,Gear!$A27,$AB$42),$AB$42)))</f>
        <v>------------</v>
      </c>
      <c r="W30" s="254" t="str">
        <f>IF(Gear!$C27="",$AB$42,IF(Gear!$P27=0,$AB$42,IF(VLOOKUP(Gear!$C27,$AB$3:$AC$38,2,FALSE)=W$3,IF(Gear!$Q27&lt;$AG$6,Gear!$A27,$AB$42),$AB$42)))</f>
        <v>------------</v>
      </c>
      <c r="X30" s="261" t="str">
        <f>IF(Gear!$C27="",$AB$42,IF(Gear!$P27=0,$AB$42,IF(VLOOKUP(Gear!$C27,$AB$3:$AC$38,2,FALSE)=X$3,IF(Gear!$Q27&lt;$AG$6,Gear!$A27,$AB$42),$AB$42)))</f>
        <v>------------</v>
      </c>
      <c r="Y30" s="255" t="str">
        <f>IF(Gear!$C27="",$AB$42,IF(Gear!$P27=0,$AB$42,IF(VLOOKUP(Gear!$C27,$AB$3:$AC$38,2,FALSE)=Y$3,IF(Gear!$Q27&lt;$AG$6,Gear!$A27,$AB$42),$AB$42)))</f>
        <v>------------</v>
      </c>
      <c r="Z30" t="s">
        <v>158</v>
      </c>
      <c r="AB30" s="242" t="str">
        <f>'Short &amp; Simple'!H59</f>
        <v>Priest - Discipline</v>
      </c>
      <c r="AC30" s="263" t="s">
        <v>134</v>
      </c>
    </row>
    <row r="31" spans="2:29" ht="15" x14ac:dyDescent="0.25">
      <c r="B31" t="s">
        <v>154</v>
      </c>
      <c r="C31" s="318" t="s">
        <v>159</v>
      </c>
      <c r="D31" s="320" t="s">
        <v>156</v>
      </c>
      <c r="E31" s="323" t="s">
        <v>159</v>
      </c>
      <c r="F31" s="320" t="s">
        <v>156</v>
      </c>
      <c r="G31" s="323" t="s">
        <v>159</v>
      </c>
      <c r="H31" s="320" t="s">
        <v>156</v>
      </c>
      <c r="I31" s="264" t="s">
        <v>159</v>
      </c>
      <c r="J31" t="s">
        <v>156</v>
      </c>
      <c r="K31" s="253" t="str">
        <f>IF(Gear!$C28="",$AB$42,IF(Gear!$P28=0,$AB$42,IF(VLOOKUP(Gear!$C28,$AB$3:$AC$38,2,FALSE)=K$3,IF(Gear!$Q28&lt;$AG$6,Gear!$A28,$AB$42),$AB$42)))</f>
        <v>------------</v>
      </c>
      <c r="L31" s="261" t="str">
        <f>IF(Gear!$C28="",$AB$42,IF(Gear!$P28=0,$AB$42,IF(VLOOKUP(Gear!$C28,$AB$3:$AC$38,2,FALSE)=L$3,IF(Gear!$Q28&lt;$AG$6,Gear!$A28,$AB$42),$AB$42)))</f>
        <v>------------</v>
      </c>
      <c r="M31" s="254" t="str">
        <f>IF(Gear!$C28="",$AB$42,IF(Gear!$P28=0,$AB$42,IF(VLOOKUP(Gear!$C28,$AB$3:$AC$38,2,FALSE)=M$3,IF(Gear!$Q28&lt;$AG$6,Gear!$A28,$AB$42),$AB$42)))</f>
        <v>------------</v>
      </c>
      <c r="N31" s="261" t="str">
        <f>IF(Gear!$C28="",$AB$42,IF(Gear!$P28=0,$AB$42,IF(VLOOKUP(Gear!$C28,$AB$3:$AC$38,2,FALSE)=N$3,IF(Gear!$Q28&lt;$AG$6,Gear!$A28,$AB$42),$AB$42)))</f>
        <v>------------</v>
      </c>
      <c r="O31" s="254" t="str">
        <f>IF(Gear!$C28="",$AB$42,IF(Gear!$P28=0,$AB$42,IF(VLOOKUP(Gear!$C28,$AB$3:$AC$38,2,FALSE)=O$3,IF(Gear!$Q28&lt;$AG$6,Gear!$A28,$AB$42),$AB$42)))</f>
        <v>------------</v>
      </c>
      <c r="P31" s="261" t="str">
        <f>IF(Gear!$C28="",$AB$42,IF(Gear!$P28=0,$AB$42,IF(VLOOKUP(Gear!$C28,$AB$3:$AC$38,2,FALSE)=P$3,IF(Gear!$Q28&lt;$AG$6,Gear!$A28,$AB$42),$AB$42)))</f>
        <v>------------</v>
      </c>
      <c r="Q31" s="254" t="str">
        <f>IF(Gear!$C28="",$AB$42,IF(Gear!$P28=0,$AB$42,IF(VLOOKUP(Gear!$C28,$AB$3:$AC$38,2,FALSE)=Q$3,IF(Gear!$Q28&lt;$AG$6,Gear!$A28,$AB$42),$AB$42)))</f>
        <v>------------</v>
      </c>
      <c r="R31" s="261" t="str">
        <f>IF(Gear!$C28="",$AB$42,IF(Gear!$P28=0,$AB$42,IF(VLOOKUP(Gear!$C28,$AB$3:$AC$38,2,FALSE)=R$3,IF(Gear!$Q28&lt;$AG$6,Gear!$A28,$AB$42),$AB$42)))</f>
        <v>------------</v>
      </c>
      <c r="S31" s="254" t="str">
        <f>IF(Gear!$C28="",$AB$42,IF(Gear!$P28=0,$AB$42,IF(VLOOKUP(Gear!$C28,$AB$3:$AC$38,2,FALSE)=S$3,IF(Gear!$Q28&lt;$AG$6,Gear!$A28,$AB$42),$AB$42)))</f>
        <v>------------</v>
      </c>
      <c r="T31" s="261" t="str">
        <f>IF(Gear!$C28="",$AB$42,IF(Gear!$P28=0,$AB$42,IF(VLOOKUP(Gear!$C28,$AB$3:$AC$38,2,FALSE)=T$3,IF(Gear!$Q28&lt;$AG$6,Gear!$A28,$AB$42),$AB$42)))</f>
        <v>------------</v>
      </c>
      <c r="U31" s="254" t="str">
        <f>IF(Gear!$C28="",$AB$42,IF(Gear!$P28=0,$AB$42,IF(VLOOKUP(Gear!$C28,$AB$3:$AC$38,2,FALSE)=U$3,IF(Gear!$Q28&lt;$AG$6,Gear!$A28,$AB$42),$AB$42)))</f>
        <v>------------</v>
      </c>
      <c r="V31" s="261" t="str">
        <f>IF(Gear!$C28="",$AB$42,IF(Gear!$P28=0,$AB$42,IF(VLOOKUP(Gear!$C28,$AB$3:$AC$38,2,FALSE)=V$3,IF(Gear!$Q28&lt;$AG$6,Gear!$A28,$AB$42),$AB$42)))</f>
        <v>------------</v>
      </c>
      <c r="W31" s="254" t="str">
        <f>IF(Gear!$C28="",$AB$42,IF(Gear!$P28=0,$AB$42,IF(VLOOKUP(Gear!$C28,$AB$3:$AC$38,2,FALSE)=W$3,IF(Gear!$Q28&lt;$AG$6,Gear!$A28,$AB$42),$AB$42)))</f>
        <v>------------</v>
      </c>
      <c r="X31" s="261" t="str">
        <f>IF(Gear!$C28="",$AB$42,IF(Gear!$P28=0,$AB$42,IF(VLOOKUP(Gear!$C28,$AB$3:$AC$38,2,FALSE)=X$3,IF(Gear!$Q28&lt;$AG$6,Gear!$A28,$AB$42),$AB$42)))</f>
        <v>------------</v>
      </c>
      <c r="Y31" s="255" t="str">
        <f>IF(Gear!$C28="",$AB$42,IF(Gear!$P28=0,$AB$42,IF(VLOOKUP(Gear!$C28,$AB$3:$AC$38,2,FALSE)=Y$3,IF(Gear!$Q28&lt;$AG$6,Gear!$A28,$AB$42),$AB$42)))</f>
        <v>------------</v>
      </c>
      <c r="Z31" t="s">
        <v>158</v>
      </c>
      <c r="AB31" s="242" t="str">
        <f>'Short &amp; Simple'!H60</f>
        <v>Priest - Holy</v>
      </c>
      <c r="AC31" s="263" t="s">
        <v>134</v>
      </c>
    </row>
    <row r="32" spans="2:29" ht="15.75" thickBot="1" x14ac:dyDescent="0.3">
      <c r="B32" t="s">
        <v>154</v>
      </c>
      <c r="C32" s="318" t="s">
        <v>159</v>
      </c>
      <c r="D32" s="320" t="s">
        <v>156</v>
      </c>
      <c r="E32" s="323" t="s">
        <v>159</v>
      </c>
      <c r="F32" s="320" t="s">
        <v>156</v>
      </c>
      <c r="G32" s="323" t="s">
        <v>159</v>
      </c>
      <c r="H32" s="320" t="s">
        <v>156</v>
      </c>
      <c r="I32" s="264" t="s">
        <v>159</v>
      </c>
      <c r="J32" t="s">
        <v>156</v>
      </c>
      <c r="K32" s="253" t="str">
        <f>IF(Gear!$C29="",$AB$42,IF(Gear!$P29=0,$AB$42,IF(VLOOKUP(Gear!$C29,$AB$3:$AC$38,2,FALSE)=K$3,IF(Gear!$Q29&lt;$AG$6,Gear!$A29,$AB$42),$AB$42)))</f>
        <v>------------</v>
      </c>
      <c r="L32" s="261" t="str">
        <f>IF(Gear!$C29="",$AB$42,IF(Gear!$P29=0,$AB$42,IF(VLOOKUP(Gear!$C29,$AB$3:$AC$38,2,FALSE)=L$3,IF(Gear!$Q29&lt;$AG$6,Gear!$A29,$AB$42),$AB$42)))</f>
        <v>------------</v>
      </c>
      <c r="M32" s="254" t="str">
        <f>IF(Gear!$C29="",$AB$42,IF(Gear!$P29=0,$AB$42,IF(VLOOKUP(Gear!$C29,$AB$3:$AC$38,2,FALSE)=M$3,IF(Gear!$Q29&lt;$AG$6,Gear!$A29,$AB$42),$AB$42)))</f>
        <v>------------</v>
      </c>
      <c r="N32" s="261" t="str">
        <f>IF(Gear!$C29="",$AB$42,IF(Gear!$P29=0,$AB$42,IF(VLOOKUP(Gear!$C29,$AB$3:$AC$38,2,FALSE)=N$3,IF(Gear!$Q29&lt;$AG$6,Gear!$A29,$AB$42),$AB$42)))</f>
        <v>------------</v>
      </c>
      <c r="O32" s="254" t="str">
        <f>IF(Gear!$C29="",$AB$42,IF(Gear!$P29=0,$AB$42,IF(VLOOKUP(Gear!$C29,$AB$3:$AC$38,2,FALSE)=O$3,IF(Gear!$Q29&lt;$AG$6,Gear!$A29,$AB$42),$AB$42)))</f>
        <v>------------</v>
      </c>
      <c r="P32" s="261" t="str">
        <f>IF(Gear!$C29="",$AB$42,IF(Gear!$P29=0,$AB$42,IF(VLOOKUP(Gear!$C29,$AB$3:$AC$38,2,FALSE)=P$3,IF(Gear!$Q29&lt;$AG$6,Gear!$A29,$AB$42),$AB$42)))</f>
        <v>------------</v>
      </c>
      <c r="Q32" s="254" t="str">
        <f>IF(Gear!$C29="",$AB$42,IF(Gear!$P29=0,$AB$42,IF(VLOOKUP(Gear!$C29,$AB$3:$AC$38,2,FALSE)=Q$3,IF(Gear!$Q29&lt;$AG$6,Gear!$A29,$AB$42),$AB$42)))</f>
        <v>------------</v>
      </c>
      <c r="R32" s="261" t="str">
        <f>IF(Gear!$C29="",$AB$42,IF(Gear!$P29=0,$AB$42,IF(VLOOKUP(Gear!$C29,$AB$3:$AC$38,2,FALSE)=R$3,IF(Gear!$Q29&lt;$AG$6,Gear!$A29,$AB$42),$AB$42)))</f>
        <v>------------</v>
      </c>
      <c r="S32" s="254" t="str">
        <f>IF(Gear!$C29="",$AB$42,IF(Gear!$P29=0,$AB$42,IF(VLOOKUP(Gear!$C29,$AB$3:$AC$38,2,FALSE)=S$3,IF(Gear!$Q29&lt;$AG$6,Gear!$A29,$AB$42),$AB$42)))</f>
        <v>------------</v>
      </c>
      <c r="T32" s="261" t="str">
        <f>IF(Gear!$C29="",$AB$42,IF(Gear!$P29=0,$AB$42,IF(VLOOKUP(Gear!$C29,$AB$3:$AC$38,2,FALSE)=T$3,IF(Gear!$Q29&lt;$AG$6,Gear!$A29,$AB$42),$AB$42)))</f>
        <v>------------</v>
      </c>
      <c r="U32" s="254" t="str">
        <f>IF(Gear!$C29="",$AB$42,IF(Gear!$P29=0,$AB$42,IF(VLOOKUP(Gear!$C29,$AB$3:$AC$38,2,FALSE)=U$3,IF(Gear!$Q29&lt;$AG$6,Gear!$A29,$AB$42),$AB$42)))</f>
        <v>------------</v>
      </c>
      <c r="V32" s="261" t="str">
        <f>IF(Gear!$C29="",$AB$42,IF(Gear!$P29=0,$AB$42,IF(VLOOKUP(Gear!$C29,$AB$3:$AC$38,2,FALSE)=V$3,IF(Gear!$Q29&lt;$AG$6,Gear!$A29,$AB$42),$AB$42)))</f>
        <v>------------</v>
      </c>
      <c r="W32" s="254" t="str">
        <f>IF(Gear!$C29="",$AB$42,IF(Gear!$P29=0,$AB$42,IF(VLOOKUP(Gear!$C29,$AB$3:$AC$38,2,FALSE)=W$3,IF(Gear!$Q29&lt;$AG$6,Gear!$A29,$AB$42),$AB$42)))</f>
        <v>------------</v>
      </c>
      <c r="X32" s="261" t="str">
        <f>IF(Gear!$C29="",$AB$42,IF(Gear!$P29=0,$AB$42,IF(VLOOKUP(Gear!$C29,$AB$3:$AC$38,2,FALSE)=X$3,IF(Gear!$Q29&lt;$AG$6,Gear!$A29,$AB$42),$AB$42)))</f>
        <v>------------</v>
      </c>
      <c r="Y32" s="255" t="str">
        <f>IF(Gear!$C29="",$AB$42,IF(Gear!$P29=0,$AB$42,IF(VLOOKUP(Gear!$C29,$AB$3:$AC$38,2,FALSE)=Y$3,IF(Gear!$Q29&lt;$AG$6,Gear!$A29,$AB$42),$AB$42)))</f>
        <v>------------</v>
      </c>
      <c r="Z32" t="s">
        <v>158</v>
      </c>
      <c r="AB32" s="242" t="str">
        <f>'Short &amp; Simple'!H61</f>
        <v>Shaman - Restoration</v>
      </c>
      <c r="AC32" s="263" t="s">
        <v>134</v>
      </c>
    </row>
    <row r="33" spans="2:29" ht="16.5" thickTop="1" thickBot="1" x14ac:dyDescent="0.3">
      <c r="B33" t="s">
        <v>154</v>
      </c>
      <c r="C33" s="318" t="s">
        <v>161</v>
      </c>
      <c r="D33" s="320" t="s">
        <v>156</v>
      </c>
      <c r="E33" s="323" t="s">
        <v>161</v>
      </c>
      <c r="F33" s="320" t="s">
        <v>156</v>
      </c>
      <c r="G33" s="323" t="s">
        <v>161</v>
      </c>
      <c r="H33" s="320" t="s">
        <v>156</v>
      </c>
      <c r="I33" s="264" t="s">
        <v>161</v>
      </c>
      <c r="J33" t="s">
        <v>156</v>
      </c>
      <c r="K33" s="253" t="str">
        <f>IF(Gear!$C30="",$AB$42,IF(Gear!$P30=0,$AB$42,IF(VLOOKUP(Gear!$C30,$AB$3:$AC$38,2,FALSE)=K$3,IF(Gear!$Q30&lt;$AG$6,Gear!$A30,$AB$42),$AB$42)))</f>
        <v>------------</v>
      </c>
      <c r="L33" s="261" t="str">
        <f>IF(Gear!$C30="",$AB$42,IF(Gear!$P30=0,$AB$42,IF(VLOOKUP(Gear!$C30,$AB$3:$AC$38,2,FALSE)=L$3,IF(Gear!$Q30&lt;$AG$6,Gear!$A30,$AB$42),$AB$42)))</f>
        <v>------------</v>
      </c>
      <c r="M33" s="254" t="str">
        <f>IF(Gear!$C30="",$AB$42,IF(Gear!$P30=0,$AB$42,IF(VLOOKUP(Gear!$C30,$AB$3:$AC$38,2,FALSE)=M$3,IF(Gear!$Q30&lt;$AG$6,Gear!$A30,$AB$42),$AB$42)))</f>
        <v>------------</v>
      </c>
      <c r="N33" s="261" t="str">
        <f>IF(Gear!$C30="",$AB$42,IF(Gear!$P30=0,$AB$42,IF(VLOOKUP(Gear!$C30,$AB$3:$AC$38,2,FALSE)=N$3,IF(Gear!$Q30&lt;$AG$6,Gear!$A30,$AB$42),$AB$42)))</f>
        <v>------------</v>
      </c>
      <c r="O33" s="254" t="str">
        <f>IF(Gear!$C30="",$AB$42,IF(Gear!$P30=0,$AB$42,IF(VLOOKUP(Gear!$C30,$AB$3:$AC$38,2,FALSE)=O$3,IF(Gear!$Q30&lt;$AG$6,Gear!$A30,$AB$42),$AB$42)))</f>
        <v>------------</v>
      </c>
      <c r="P33" s="261" t="str">
        <f>IF(Gear!$C30="",$AB$42,IF(Gear!$P30=0,$AB$42,IF(VLOOKUP(Gear!$C30,$AB$3:$AC$38,2,FALSE)=P$3,IF(Gear!$Q30&lt;$AG$6,Gear!$A30,$AB$42),$AB$42)))</f>
        <v>------------</v>
      </c>
      <c r="Q33" s="254" t="str">
        <f>IF(Gear!$C30="",$AB$42,IF(Gear!$P30=0,$AB$42,IF(VLOOKUP(Gear!$C30,$AB$3:$AC$38,2,FALSE)=Q$3,IF(Gear!$Q30&lt;$AG$6,Gear!$A30,$AB$42),$AB$42)))</f>
        <v>------------</v>
      </c>
      <c r="R33" s="261" t="str">
        <f>IF(Gear!$C30="",$AB$42,IF(Gear!$P30=0,$AB$42,IF(VLOOKUP(Gear!$C30,$AB$3:$AC$38,2,FALSE)=R$3,IF(Gear!$Q30&lt;$AG$6,Gear!$A30,$AB$42),$AB$42)))</f>
        <v>------------</v>
      </c>
      <c r="S33" s="254" t="str">
        <f>IF(Gear!$C30="",$AB$42,IF(Gear!$P30=0,$AB$42,IF(VLOOKUP(Gear!$C30,$AB$3:$AC$38,2,FALSE)=S$3,IF(Gear!$Q30&lt;$AG$6,Gear!$A30,$AB$42),$AB$42)))</f>
        <v>------------</v>
      </c>
      <c r="T33" s="261" t="str">
        <f>IF(Gear!$C30="",$AB$42,IF(Gear!$P30=0,$AB$42,IF(VLOOKUP(Gear!$C30,$AB$3:$AC$38,2,FALSE)=T$3,IF(Gear!$Q30&lt;$AG$6,Gear!$A30,$AB$42),$AB$42)))</f>
        <v>------------</v>
      </c>
      <c r="U33" s="254" t="str">
        <f>IF(Gear!$C30="",$AB$42,IF(Gear!$P30=0,$AB$42,IF(VLOOKUP(Gear!$C30,$AB$3:$AC$38,2,FALSE)=U$3,IF(Gear!$Q30&lt;$AG$6,Gear!$A30,$AB$42),$AB$42)))</f>
        <v>------------</v>
      </c>
      <c r="V33" s="261" t="str">
        <f>IF(Gear!$C30="",$AB$42,IF(Gear!$P30=0,$AB$42,IF(VLOOKUP(Gear!$C30,$AB$3:$AC$38,2,FALSE)=V$3,IF(Gear!$Q30&lt;$AG$6,Gear!$A30,$AB$42),$AB$42)))</f>
        <v>------------</v>
      </c>
      <c r="W33" s="254" t="str">
        <f>IF(Gear!$C30="",$AB$42,IF(Gear!$P30=0,$AB$42,IF(VLOOKUP(Gear!$C30,$AB$3:$AC$38,2,FALSE)=W$3,IF(Gear!$Q30&lt;$AG$6,Gear!$A30,$AB$42),$AB$42)))</f>
        <v>------------</v>
      </c>
      <c r="X33" s="261" t="str">
        <f>IF(Gear!$C30="",$AB$42,IF(Gear!$P30=0,$AB$42,IF(VLOOKUP(Gear!$C30,$AB$3:$AC$38,2,FALSE)=X$3,IF(Gear!$Q30&lt;$AG$6,Gear!$A30,$AB$42),$AB$42)))</f>
        <v>------------</v>
      </c>
      <c r="Y33" s="255" t="str">
        <f>IF(Gear!$C30="",$AB$42,IF(Gear!$P30=0,$AB$42,IF(VLOOKUP(Gear!$C30,$AB$3:$AC$38,2,FALSE)=Y$3,IF(Gear!$Q30&lt;$AG$6,Gear!$A30,$AB$42),$AB$42)))</f>
        <v>------------</v>
      </c>
      <c r="Z33" t="s">
        <v>158</v>
      </c>
      <c r="AB33" s="509" t="str">
        <f>'Short &amp; Simple'!H62</f>
        <v>TANK DPS (Doesn't Matter)</v>
      </c>
      <c r="AC33" s="510"/>
    </row>
    <row r="34" spans="2:29" ht="15.75" thickTop="1" x14ac:dyDescent="0.25">
      <c r="B34" t="s">
        <v>154</v>
      </c>
      <c r="C34" s="318" t="s">
        <v>159</v>
      </c>
      <c r="D34" s="320" t="s">
        <v>156</v>
      </c>
      <c r="E34" s="323" t="s">
        <v>159</v>
      </c>
      <c r="F34" s="320" t="s">
        <v>156</v>
      </c>
      <c r="G34" s="323" t="s">
        <v>159</v>
      </c>
      <c r="H34" s="320" t="s">
        <v>156</v>
      </c>
      <c r="I34" s="264" t="s">
        <v>159</v>
      </c>
      <c r="J34" t="s">
        <v>156</v>
      </c>
      <c r="K34" s="253" t="str">
        <f>IF(Gear!$C31="",$AB$42,IF(Gear!$P31=0,$AB$42,IF(VLOOKUP(Gear!$C31,$AB$3:$AC$38,2,FALSE)=K$3,IF(Gear!$Q31&lt;$AG$6,Gear!$A31,$AB$42),$AB$42)))</f>
        <v>------------</v>
      </c>
      <c r="L34" s="261" t="str">
        <f>IF(Gear!$C31="",$AB$42,IF(Gear!$P31=0,$AB$42,IF(VLOOKUP(Gear!$C31,$AB$3:$AC$38,2,FALSE)=L$3,IF(Gear!$Q31&lt;$AG$6,Gear!$A31,$AB$42),$AB$42)))</f>
        <v>------------</v>
      </c>
      <c r="M34" s="254" t="str">
        <f>IF(Gear!$C31="",$AB$42,IF(Gear!$P31=0,$AB$42,IF(VLOOKUP(Gear!$C31,$AB$3:$AC$38,2,FALSE)=M$3,IF(Gear!$Q31&lt;$AG$6,Gear!$A31,$AB$42),$AB$42)))</f>
        <v>------------</v>
      </c>
      <c r="N34" s="261" t="str">
        <f>IF(Gear!$C31="",$AB$42,IF(Gear!$P31=0,$AB$42,IF(VLOOKUP(Gear!$C31,$AB$3:$AC$38,2,FALSE)=N$3,IF(Gear!$Q31&lt;$AG$6,Gear!$A31,$AB$42),$AB$42)))</f>
        <v>------------</v>
      </c>
      <c r="O34" s="254" t="str">
        <f>IF(Gear!$C31="",$AB$42,IF(Gear!$P31=0,$AB$42,IF(VLOOKUP(Gear!$C31,$AB$3:$AC$38,2,FALSE)=O$3,IF(Gear!$Q31&lt;$AG$6,Gear!$A31,$AB$42),$AB$42)))</f>
        <v>------------</v>
      </c>
      <c r="P34" s="261" t="str">
        <f>IF(Gear!$C31="",$AB$42,IF(Gear!$P31=0,$AB$42,IF(VLOOKUP(Gear!$C31,$AB$3:$AC$38,2,FALSE)=P$3,IF(Gear!$Q31&lt;$AG$6,Gear!$A31,$AB$42),$AB$42)))</f>
        <v>------------</v>
      </c>
      <c r="Q34" s="254" t="str">
        <f>IF(Gear!$C31="",$AB$42,IF(Gear!$P31=0,$AB$42,IF(VLOOKUP(Gear!$C31,$AB$3:$AC$38,2,FALSE)=Q$3,IF(Gear!$Q31&lt;$AG$6,Gear!$A31,$AB$42),$AB$42)))</f>
        <v>------------</v>
      </c>
      <c r="R34" s="261" t="str">
        <f>IF(Gear!$C31="",$AB$42,IF(Gear!$P31=0,$AB$42,IF(VLOOKUP(Gear!$C31,$AB$3:$AC$38,2,FALSE)=R$3,IF(Gear!$Q31&lt;$AG$6,Gear!$A31,$AB$42),$AB$42)))</f>
        <v>------------</v>
      </c>
      <c r="S34" s="254" t="str">
        <f>IF(Gear!$C31="",$AB$42,IF(Gear!$P31=0,$AB$42,IF(VLOOKUP(Gear!$C31,$AB$3:$AC$38,2,FALSE)=S$3,IF(Gear!$Q31&lt;$AG$6,Gear!$A31,$AB$42),$AB$42)))</f>
        <v>------------</v>
      </c>
      <c r="T34" s="261" t="str">
        <f>IF(Gear!$C31="",$AB$42,IF(Gear!$P31=0,$AB$42,IF(VLOOKUP(Gear!$C31,$AB$3:$AC$38,2,FALSE)=T$3,IF(Gear!$Q31&lt;$AG$6,Gear!$A31,$AB$42),$AB$42)))</f>
        <v>------------</v>
      </c>
      <c r="U34" s="254" t="str">
        <f>IF(Gear!$C31="",$AB$42,IF(Gear!$P31=0,$AB$42,IF(VLOOKUP(Gear!$C31,$AB$3:$AC$38,2,FALSE)=U$3,IF(Gear!$Q31&lt;$AG$6,Gear!$A31,$AB$42),$AB$42)))</f>
        <v>------------</v>
      </c>
      <c r="V34" s="261" t="str">
        <f>IF(Gear!$C31="",$AB$42,IF(Gear!$P31=0,$AB$42,IF(VLOOKUP(Gear!$C31,$AB$3:$AC$38,2,FALSE)=V$3,IF(Gear!$Q31&lt;$AG$6,Gear!$A31,$AB$42),$AB$42)))</f>
        <v>------------</v>
      </c>
      <c r="W34" s="254" t="str">
        <f>IF(Gear!$C31="",$AB$42,IF(Gear!$P31=0,$AB$42,IF(VLOOKUP(Gear!$C31,$AB$3:$AC$38,2,FALSE)=W$3,IF(Gear!$Q31&lt;$AG$6,Gear!$A31,$AB$42),$AB$42)))</f>
        <v>------------</v>
      </c>
      <c r="X34" s="261" t="str">
        <f>IF(Gear!$C31="",$AB$42,IF(Gear!$P31=0,$AB$42,IF(VLOOKUP(Gear!$C31,$AB$3:$AC$38,2,FALSE)=X$3,IF(Gear!$Q31&lt;$AG$6,Gear!$A31,$AB$42),$AB$42)))</f>
        <v>------------</v>
      </c>
      <c r="Y34" s="255" t="str">
        <f>IF(Gear!$C31="",$AB$42,IF(Gear!$P31=0,$AB$42,IF(VLOOKUP(Gear!$C31,$AB$3:$AC$38,2,FALSE)=Y$3,IF(Gear!$Q31&lt;$AG$6,Gear!$A31,$AB$42),$AB$42)))</f>
        <v>------------</v>
      </c>
      <c r="Z34" t="s">
        <v>158</v>
      </c>
      <c r="AB34" s="242" t="str">
        <f>'Short &amp; Simple'!H63</f>
        <v>Death Knight - Blood</v>
      </c>
      <c r="AC34" s="263" t="s">
        <v>134</v>
      </c>
    </row>
    <row r="35" spans="2:29" ht="15" x14ac:dyDescent="0.25">
      <c r="B35" t="s">
        <v>154</v>
      </c>
      <c r="C35" s="318" t="s">
        <v>159</v>
      </c>
      <c r="D35" s="320" t="s">
        <v>156</v>
      </c>
      <c r="E35" s="323" t="s">
        <v>159</v>
      </c>
      <c r="F35" s="320" t="s">
        <v>156</v>
      </c>
      <c r="G35" s="323" t="s">
        <v>159</v>
      </c>
      <c r="H35" s="320" t="s">
        <v>156</v>
      </c>
      <c r="I35" s="264" t="s">
        <v>159</v>
      </c>
      <c r="J35" t="s">
        <v>156</v>
      </c>
      <c r="K35" s="253" t="str">
        <f>IF(Gear!$C32="",$AB$42,IF(Gear!$P32=0,$AB$42,IF(VLOOKUP(Gear!$C32,$AB$3:$AC$38,2,FALSE)=K$3,IF(Gear!$Q32&lt;$AG$6,Gear!$A32,$AB$42),$AB$42)))</f>
        <v>------------</v>
      </c>
      <c r="L35" s="261" t="str">
        <f>IF(Gear!$C32="",$AB$42,IF(Gear!$P32=0,$AB$42,IF(VLOOKUP(Gear!$C32,$AB$3:$AC$38,2,FALSE)=L$3,IF(Gear!$Q32&lt;$AG$6,Gear!$A32,$AB$42),$AB$42)))</f>
        <v>------------</v>
      </c>
      <c r="M35" s="254" t="str">
        <f>IF(Gear!$C32="",$AB$42,IF(Gear!$P32=0,$AB$42,IF(VLOOKUP(Gear!$C32,$AB$3:$AC$38,2,FALSE)=M$3,IF(Gear!$Q32&lt;$AG$6,Gear!$A32,$AB$42),$AB$42)))</f>
        <v>------------</v>
      </c>
      <c r="N35" s="261" t="str">
        <f>IF(Gear!$C32="",$AB$42,IF(Gear!$P32=0,$AB$42,IF(VLOOKUP(Gear!$C32,$AB$3:$AC$38,2,FALSE)=N$3,IF(Gear!$Q32&lt;$AG$6,Gear!$A32,$AB$42),$AB$42)))</f>
        <v>------------</v>
      </c>
      <c r="O35" s="254" t="str">
        <f>IF(Gear!$C32="",$AB$42,IF(Gear!$P32=0,$AB$42,IF(VLOOKUP(Gear!$C32,$AB$3:$AC$38,2,FALSE)=O$3,IF(Gear!$Q32&lt;$AG$6,Gear!$A32,$AB$42),$AB$42)))</f>
        <v>------------</v>
      </c>
      <c r="P35" s="261" t="str">
        <f>IF(Gear!$C32="",$AB$42,IF(Gear!$P32=0,$AB$42,IF(VLOOKUP(Gear!$C32,$AB$3:$AC$38,2,FALSE)=P$3,IF(Gear!$Q32&lt;$AG$6,Gear!$A32,$AB$42),$AB$42)))</f>
        <v>------------</v>
      </c>
      <c r="Q35" s="254" t="str">
        <f>IF(Gear!$C32="",$AB$42,IF(Gear!$P32=0,$AB$42,IF(VLOOKUP(Gear!$C32,$AB$3:$AC$38,2,FALSE)=Q$3,IF(Gear!$Q32&lt;$AG$6,Gear!$A32,$AB$42),$AB$42)))</f>
        <v>------------</v>
      </c>
      <c r="R35" s="261" t="str">
        <f>IF(Gear!$C32="",$AB$42,IF(Gear!$P32=0,$AB$42,IF(VLOOKUP(Gear!$C32,$AB$3:$AC$38,2,FALSE)=R$3,IF(Gear!$Q32&lt;$AG$6,Gear!$A32,$AB$42),$AB$42)))</f>
        <v>------------</v>
      </c>
      <c r="S35" s="254" t="str">
        <f>IF(Gear!$C32="",$AB$42,IF(Gear!$P32=0,$AB$42,IF(VLOOKUP(Gear!$C32,$AB$3:$AC$38,2,FALSE)=S$3,IF(Gear!$Q32&lt;$AG$6,Gear!$A32,$AB$42),$AB$42)))</f>
        <v>------------</v>
      </c>
      <c r="T35" s="261" t="str">
        <f>IF(Gear!$C32="",$AB$42,IF(Gear!$P32=0,$AB$42,IF(VLOOKUP(Gear!$C32,$AB$3:$AC$38,2,FALSE)=T$3,IF(Gear!$Q32&lt;$AG$6,Gear!$A32,$AB$42),$AB$42)))</f>
        <v>------------</v>
      </c>
      <c r="U35" s="254" t="str">
        <f>IF(Gear!$C32="",$AB$42,IF(Gear!$P32=0,$AB$42,IF(VLOOKUP(Gear!$C32,$AB$3:$AC$38,2,FALSE)=U$3,IF(Gear!$Q32&lt;$AG$6,Gear!$A32,$AB$42),$AB$42)))</f>
        <v>------------</v>
      </c>
      <c r="V35" s="261" t="str">
        <f>IF(Gear!$C32="",$AB$42,IF(Gear!$P32=0,$AB$42,IF(VLOOKUP(Gear!$C32,$AB$3:$AC$38,2,FALSE)=V$3,IF(Gear!$Q32&lt;$AG$6,Gear!$A32,$AB$42),$AB$42)))</f>
        <v>------------</v>
      </c>
      <c r="W35" s="254" t="str">
        <f>IF(Gear!$C32="",$AB$42,IF(Gear!$P32=0,$AB$42,IF(VLOOKUP(Gear!$C32,$AB$3:$AC$38,2,FALSE)=W$3,IF(Gear!$Q32&lt;$AG$6,Gear!$A32,$AB$42),$AB$42)))</f>
        <v>------------</v>
      </c>
      <c r="X35" s="261" t="str">
        <f>IF(Gear!$C32="",$AB$42,IF(Gear!$P32=0,$AB$42,IF(VLOOKUP(Gear!$C32,$AB$3:$AC$38,2,FALSE)=X$3,IF(Gear!$Q32&lt;$AG$6,Gear!$A32,$AB$42),$AB$42)))</f>
        <v>------------</v>
      </c>
      <c r="Y35" s="255" t="str">
        <f>IF(Gear!$C32="",$AB$42,IF(Gear!$P32=0,$AB$42,IF(VLOOKUP(Gear!$C32,$AB$3:$AC$38,2,FALSE)=Y$3,IF(Gear!$Q32&lt;$AG$6,Gear!$A32,$AB$42),$AB$42)))</f>
        <v>------------</v>
      </c>
      <c r="Z35" t="s">
        <v>158</v>
      </c>
      <c r="AB35" s="242" t="str">
        <f>'Short &amp; Simple'!H64</f>
        <v>Druid - Guardian</v>
      </c>
      <c r="AC35" s="263" t="s">
        <v>134</v>
      </c>
    </row>
    <row r="36" spans="2:29" ht="15" x14ac:dyDescent="0.25">
      <c r="B36" t="s">
        <v>154</v>
      </c>
      <c r="C36" s="318" t="s">
        <v>159</v>
      </c>
      <c r="D36" s="320" t="s">
        <v>156</v>
      </c>
      <c r="E36" s="323" t="s">
        <v>159</v>
      </c>
      <c r="F36" s="320" t="s">
        <v>156</v>
      </c>
      <c r="G36" s="323" t="s">
        <v>159</v>
      </c>
      <c r="H36" s="320" t="s">
        <v>156</v>
      </c>
      <c r="I36" s="264" t="s">
        <v>159</v>
      </c>
      <c r="J36" t="s">
        <v>156</v>
      </c>
      <c r="K36" s="253" t="str">
        <f>IF(Gear!$C33="",$AB$42,IF(Gear!$P33=0,$AB$42,IF(VLOOKUP(Gear!$C33,$AB$3:$AC$38,2,FALSE)=K$3,IF(Gear!$Q33&lt;$AG$6,Gear!$A33,$AB$42),$AB$42)))</f>
        <v>------------</v>
      </c>
      <c r="L36" s="261" t="str">
        <f>IF(Gear!$C33="",$AB$42,IF(Gear!$P33=0,$AB$42,IF(VLOOKUP(Gear!$C33,$AB$3:$AC$38,2,FALSE)=L$3,IF(Gear!$Q33&lt;$AG$6,Gear!$A33,$AB$42),$AB$42)))</f>
        <v>------------</v>
      </c>
      <c r="M36" s="254" t="str">
        <f>IF(Gear!$C33="",$AB$42,IF(Gear!$P33=0,$AB$42,IF(VLOOKUP(Gear!$C33,$AB$3:$AC$38,2,FALSE)=M$3,IF(Gear!$Q33&lt;$AG$6,Gear!$A33,$AB$42),$AB$42)))</f>
        <v>------------</v>
      </c>
      <c r="N36" s="261" t="str">
        <f>IF(Gear!$C33="",$AB$42,IF(Gear!$P33=0,$AB$42,IF(VLOOKUP(Gear!$C33,$AB$3:$AC$38,2,FALSE)=N$3,IF(Gear!$Q33&lt;$AG$6,Gear!$A33,$AB$42),$AB$42)))</f>
        <v>------------</v>
      </c>
      <c r="O36" s="254" t="str">
        <f>IF(Gear!$C33="",$AB$42,IF(Gear!$P33=0,$AB$42,IF(VLOOKUP(Gear!$C33,$AB$3:$AC$38,2,FALSE)=O$3,IF(Gear!$Q33&lt;$AG$6,Gear!$A33,$AB$42),$AB$42)))</f>
        <v>------------</v>
      </c>
      <c r="P36" s="261" t="str">
        <f>IF(Gear!$C33="",$AB$42,IF(Gear!$P33=0,$AB$42,IF(VLOOKUP(Gear!$C33,$AB$3:$AC$38,2,FALSE)=P$3,IF(Gear!$Q33&lt;$AG$6,Gear!$A33,$AB$42),$AB$42)))</f>
        <v>------------</v>
      </c>
      <c r="Q36" s="254" t="str">
        <f>IF(Gear!$C33="",$AB$42,IF(Gear!$P33=0,$AB$42,IF(VLOOKUP(Gear!$C33,$AB$3:$AC$38,2,FALSE)=Q$3,IF(Gear!$Q33&lt;$AG$6,Gear!$A33,$AB$42),$AB$42)))</f>
        <v>------------</v>
      </c>
      <c r="R36" s="261" t="str">
        <f>IF(Gear!$C33="",$AB$42,IF(Gear!$P33=0,$AB$42,IF(VLOOKUP(Gear!$C33,$AB$3:$AC$38,2,FALSE)=R$3,IF(Gear!$Q33&lt;$AG$6,Gear!$A33,$AB$42),$AB$42)))</f>
        <v>------------</v>
      </c>
      <c r="S36" s="254" t="str">
        <f>IF(Gear!$C33="",$AB$42,IF(Gear!$P33=0,$AB$42,IF(VLOOKUP(Gear!$C33,$AB$3:$AC$38,2,FALSE)=S$3,IF(Gear!$Q33&lt;$AG$6,Gear!$A33,$AB$42),$AB$42)))</f>
        <v>------------</v>
      </c>
      <c r="T36" s="261" t="str">
        <f>IF(Gear!$C33="",$AB$42,IF(Gear!$P33=0,$AB$42,IF(VLOOKUP(Gear!$C33,$AB$3:$AC$38,2,FALSE)=T$3,IF(Gear!$Q33&lt;$AG$6,Gear!$A33,$AB$42),$AB$42)))</f>
        <v>------------</v>
      </c>
      <c r="U36" s="254" t="str">
        <f>IF(Gear!$C33="",$AB$42,IF(Gear!$P33=0,$AB$42,IF(VLOOKUP(Gear!$C33,$AB$3:$AC$38,2,FALSE)=U$3,IF(Gear!$Q33&lt;$AG$6,Gear!$A33,$AB$42),$AB$42)))</f>
        <v>------------</v>
      </c>
      <c r="V36" s="261" t="str">
        <f>IF(Gear!$C33="",$AB$42,IF(Gear!$P33=0,$AB$42,IF(VLOOKUP(Gear!$C33,$AB$3:$AC$38,2,FALSE)=V$3,IF(Gear!$Q33&lt;$AG$6,Gear!$A33,$AB$42),$AB$42)))</f>
        <v>------------</v>
      </c>
      <c r="W36" s="254" t="str">
        <f>IF(Gear!$C33="",$AB$42,IF(Gear!$P33=0,$AB$42,IF(VLOOKUP(Gear!$C33,$AB$3:$AC$38,2,FALSE)=W$3,IF(Gear!$Q33&lt;$AG$6,Gear!$A33,$AB$42),$AB$42)))</f>
        <v>------------</v>
      </c>
      <c r="X36" s="261" t="str">
        <f>IF(Gear!$C33="",$AB$42,IF(Gear!$P33=0,$AB$42,IF(VLOOKUP(Gear!$C33,$AB$3:$AC$38,2,FALSE)=X$3,IF(Gear!$Q33&lt;$AG$6,Gear!$A33,$AB$42),$AB$42)))</f>
        <v>------------</v>
      </c>
      <c r="Y36" s="255" t="str">
        <f>IF(Gear!$C33="",$AB$42,IF(Gear!$P33=0,$AB$42,IF(VLOOKUP(Gear!$C33,$AB$3:$AC$38,2,FALSE)=Y$3,IF(Gear!$Q33&lt;$AG$6,Gear!$A33,$AB$42),$AB$42)))</f>
        <v>------------</v>
      </c>
      <c r="Z36" t="s">
        <v>158</v>
      </c>
      <c r="AB36" s="242" t="str">
        <f>'Short &amp; Simple'!H65</f>
        <v>Monk - Brewmaster</v>
      </c>
      <c r="AC36" s="263" t="s">
        <v>134</v>
      </c>
    </row>
    <row r="37" spans="2:29" ht="15" x14ac:dyDescent="0.25">
      <c r="B37" t="s">
        <v>154</v>
      </c>
      <c r="C37" s="318" t="s">
        <v>159</v>
      </c>
      <c r="D37" s="320" t="s">
        <v>156</v>
      </c>
      <c r="E37" s="323" t="s">
        <v>159</v>
      </c>
      <c r="F37" s="320" t="s">
        <v>156</v>
      </c>
      <c r="G37" s="323" t="s">
        <v>159</v>
      </c>
      <c r="H37" s="320" t="s">
        <v>156</v>
      </c>
      <c r="I37" s="264" t="s">
        <v>159</v>
      </c>
      <c r="J37" t="s">
        <v>156</v>
      </c>
      <c r="K37" s="253" t="str">
        <f>IF(Gear!$C34="",$AB$42,IF(Gear!$P34=0,$AB$42,IF(VLOOKUP(Gear!$C34,$AB$3:$AC$38,2,FALSE)=K$3,IF(Gear!$Q34&lt;$AG$6,Gear!$A34,$AB$42),$AB$42)))</f>
        <v>------------</v>
      </c>
      <c r="L37" s="261" t="str">
        <f>IF(Gear!$C34="",$AB$42,IF(Gear!$P34=0,$AB$42,IF(VLOOKUP(Gear!$C34,$AB$3:$AC$38,2,FALSE)=L$3,IF(Gear!$Q34&lt;$AG$6,Gear!$A34,$AB$42),$AB$42)))</f>
        <v>------------</v>
      </c>
      <c r="M37" s="254" t="str">
        <f>IF(Gear!$C34="",$AB$42,IF(Gear!$P34=0,$AB$42,IF(VLOOKUP(Gear!$C34,$AB$3:$AC$38,2,FALSE)=M$3,IF(Gear!$Q34&lt;$AG$6,Gear!$A34,$AB$42),$AB$42)))</f>
        <v>------------</v>
      </c>
      <c r="N37" s="261" t="str">
        <f>IF(Gear!$C34="",$AB$42,IF(Gear!$P34=0,$AB$42,IF(VLOOKUP(Gear!$C34,$AB$3:$AC$38,2,FALSE)=N$3,IF(Gear!$Q34&lt;$AG$6,Gear!$A34,$AB$42),$AB$42)))</f>
        <v>------------</v>
      </c>
      <c r="O37" s="254" t="str">
        <f>IF(Gear!$C34="",$AB$42,IF(Gear!$P34=0,$AB$42,IF(VLOOKUP(Gear!$C34,$AB$3:$AC$38,2,FALSE)=O$3,IF(Gear!$Q34&lt;$AG$6,Gear!$A34,$AB$42),$AB$42)))</f>
        <v>------------</v>
      </c>
      <c r="P37" s="261" t="str">
        <f>IF(Gear!$C34="",$AB$42,IF(Gear!$P34=0,$AB$42,IF(VLOOKUP(Gear!$C34,$AB$3:$AC$38,2,FALSE)=P$3,IF(Gear!$Q34&lt;$AG$6,Gear!$A34,$AB$42),$AB$42)))</f>
        <v>------------</v>
      </c>
      <c r="Q37" s="254" t="str">
        <f>IF(Gear!$C34="",$AB$42,IF(Gear!$P34=0,$AB$42,IF(VLOOKUP(Gear!$C34,$AB$3:$AC$38,2,FALSE)=Q$3,IF(Gear!$Q34&lt;$AG$6,Gear!$A34,$AB$42),$AB$42)))</f>
        <v>------------</v>
      </c>
      <c r="R37" s="261" t="str">
        <f>IF(Gear!$C34="",$AB$42,IF(Gear!$P34=0,$AB$42,IF(VLOOKUP(Gear!$C34,$AB$3:$AC$38,2,FALSE)=R$3,IF(Gear!$Q34&lt;$AG$6,Gear!$A34,$AB$42),$AB$42)))</f>
        <v>------------</v>
      </c>
      <c r="S37" s="254" t="str">
        <f>IF(Gear!$C34="",$AB$42,IF(Gear!$P34=0,$AB$42,IF(VLOOKUP(Gear!$C34,$AB$3:$AC$38,2,FALSE)=S$3,IF(Gear!$Q34&lt;$AG$6,Gear!$A34,$AB$42),$AB$42)))</f>
        <v>------------</v>
      </c>
      <c r="T37" s="261" t="str">
        <f>IF(Gear!$C34="",$AB$42,IF(Gear!$P34=0,$AB$42,IF(VLOOKUP(Gear!$C34,$AB$3:$AC$38,2,FALSE)=T$3,IF(Gear!$Q34&lt;$AG$6,Gear!$A34,$AB$42),$AB$42)))</f>
        <v>------------</v>
      </c>
      <c r="U37" s="254" t="str">
        <f>IF(Gear!$C34="",$AB$42,IF(Gear!$P34=0,$AB$42,IF(VLOOKUP(Gear!$C34,$AB$3:$AC$38,2,FALSE)=U$3,IF(Gear!$Q34&lt;$AG$6,Gear!$A34,$AB$42),$AB$42)))</f>
        <v>------------</v>
      </c>
      <c r="V37" s="261" t="str">
        <f>IF(Gear!$C34="",$AB$42,IF(Gear!$P34=0,$AB$42,IF(VLOOKUP(Gear!$C34,$AB$3:$AC$38,2,FALSE)=V$3,IF(Gear!$Q34&lt;$AG$6,Gear!$A34,$AB$42),$AB$42)))</f>
        <v>------------</v>
      </c>
      <c r="W37" s="254" t="str">
        <f>IF(Gear!$C34="",$AB$42,IF(Gear!$P34=0,$AB$42,IF(VLOOKUP(Gear!$C34,$AB$3:$AC$38,2,FALSE)=W$3,IF(Gear!$Q34&lt;$AG$6,Gear!$A34,$AB$42),$AB$42)))</f>
        <v>------------</v>
      </c>
      <c r="X37" s="261" t="str">
        <f>IF(Gear!$C34="",$AB$42,IF(Gear!$P34=0,$AB$42,IF(VLOOKUP(Gear!$C34,$AB$3:$AC$38,2,FALSE)=X$3,IF(Gear!$Q34&lt;$AG$6,Gear!$A34,$AB$42),$AB$42)))</f>
        <v>------------</v>
      </c>
      <c r="Y37" s="255" t="str">
        <f>IF(Gear!$C34="",$AB$42,IF(Gear!$P34=0,$AB$42,IF(VLOOKUP(Gear!$C34,$AB$3:$AC$38,2,FALSE)=Y$3,IF(Gear!$Q34&lt;$AG$6,Gear!$A34,$AB$42),$AB$42)))</f>
        <v>------------</v>
      </c>
      <c r="Z37" t="s">
        <v>158</v>
      </c>
      <c r="AB37" s="242" t="str">
        <f>'Short &amp; Simple'!H66</f>
        <v>Paladin - Protection</v>
      </c>
      <c r="AC37" s="263" t="s">
        <v>134</v>
      </c>
    </row>
    <row r="38" spans="2:29" ht="15.75" thickBot="1" x14ac:dyDescent="0.3">
      <c r="B38" t="s">
        <v>154</v>
      </c>
      <c r="C38" s="318" t="s">
        <v>159</v>
      </c>
      <c r="D38" s="320" t="s">
        <v>156</v>
      </c>
      <c r="E38" s="323" t="s">
        <v>159</v>
      </c>
      <c r="F38" s="320" t="s">
        <v>156</v>
      </c>
      <c r="G38" s="323" t="s">
        <v>159</v>
      </c>
      <c r="H38" s="320" t="s">
        <v>156</v>
      </c>
      <c r="I38" s="264" t="s">
        <v>159</v>
      </c>
      <c r="J38" t="s">
        <v>156</v>
      </c>
      <c r="K38" s="253" t="str">
        <f>IF(Gear!$C35="",$AB$42,IF(Gear!$P35=0,$AB$42,IF(VLOOKUP(Gear!$C35,$AB$3:$AC$38,2,FALSE)=K$3,IF(Gear!$Q35&lt;$AG$6,Gear!$A35,$AB$42),$AB$42)))</f>
        <v>------------</v>
      </c>
      <c r="L38" s="261" t="str">
        <f>IF(Gear!$C35="",$AB$42,IF(Gear!$P35=0,$AB$42,IF(VLOOKUP(Gear!$C35,$AB$3:$AC$38,2,FALSE)=L$3,IF(Gear!$Q35&lt;$AG$6,Gear!$A35,$AB$42),$AB$42)))</f>
        <v>------------</v>
      </c>
      <c r="M38" s="254" t="str">
        <f>IF(Gear!$C35="",$AB$42,IF(Gear!$P35=0,$AB$42,IF(VLOOKUP(Gear!$C35,$AB$3:$AC$38,2,FALSE)=M$3,IF(Gear!$Q35&lt;$AG$6,Gear!$A35,$AB$42),$AB$42)))</f>
        <v>------------</v>
      </c>
      <c r="N38" s="261" t="str">
        <f>IF(Gear!$C35="",$AB$42,IF(Gear!$P35=0,$AB$42,IF(VLOOKUP(Gear!$C35,$AB$3:$AC$38,2,FALSE)=N$3,IF(Gear!$Q35&lt;$AG$6,Gear!$A35,$AB$42),$AB$42)))</f>
        <v>------------</v>
      </c>
      <c r="O38" s="254" t="str">
        <f>IF(Gear!$C35="",$AB$42,IF(Gear!$P35=0,$AB$42,IF(VLOOKUP(Gear!$C35,$AB$3:$AC$38,2,FALSE)=O$3,IF(Gear!$Q35&lt;$AG$6,Gear!$A35,$AB$42),$AB$42)))</f>
        <v>------------</v>
      </c>
      <c r="P38" s="261" t="str">
        <f>IF(Gear!$C35="",$AB$42,IF(Gear!$P35=0,$AB$42,IF(VLOOKUP(Gear!$C35,$AB$3:$AC$38,2,FALSE)=P$3,IF(Gear!$Q35&lt;$AG$6,Gear!$A35,$AB$42),$AB$42)))</f>
        <v>------------</v>
      </c>
      <c r="Q38" s="254" t="str">
        <f>IF(Gear!$C35="",$AB$42,IF(Gear!$P35=0,$AB$42,IF(VLOOKUP(Gear!$C35,$AB$3:$AC$38,2,FALSE)=Q$3,IF(Gear!$Q35&lt;$AG$6,Gear!$A35,$AB$42),$AB$42)))</f>
        <v>------------</v>
      </c>
      <c r="R38" s="261" t="str">
        <f>IF(Gear!$C35="",$AB$42,IF(Gear!$P35=0,$AB$42,IF(VLOOKUP(Gear!$C35,$AB$3:$AC$38,2,FALSE)=R$3,IF(Gear!$Q35&lt;$AG$6,Gear!$A35,$AB$42),$AB$42)))</f>
        <v>------------</v>
      </c>
      <c r="S38" s="254" t="str">
        <f>IF(Gear!$C35="",$AB$42,IF(Gear!$P35=0,$AB$42,IF(VLOOKUP(Gear!$C35,$AB$3:$AC$38,2,FALSE)=S$3,IF(Gear!$Q35&lt;$AG$6,Gear!$A35,$AB$42),$AB$42)))</f>
        <v>------------</v>
      </c>
      <c r="T38" s="261" t="str">
        <f>IF(Gear!$C35="",$AB$42,IF(Gear!$P35=0,$AB$42,IF(VLOOKUP(Gear!$C35,$AB$3:$AC$38,2,FALSE)=T$3,IF(Gear!$Q35&lt;$AG$6,Gear!$A35,$AB$42),$AB$42)))</f>
        <v>------------</v>
      </c>
      <c r="U38" s="254" t="str">
        <f>IF(Gear!$C35="",$AB$42,IF(Gear!$P35=0,$AB$42,IF(VLOOKUP(Gear!$C35,$AB$3:$AC$38,2,FALSE)=U$3,IF(Gear!$Q35&lt;$AG$6,Gear!$A35,$AB$42),$AB$42)))</f>
        <v>------------</v>
      </c>
      <c r="V38" s="261" t="str">
        <f>IF(Gear!$C35="",$AB$42,IF(Gear!$P35=0,$AB$42,IF(VLOOKUP(Gear!$C35,$AB$3:$AC$38,2,FALSE)=V$3,IF(Gear!$Q35&lt;$AG$6,Gear!$A35,$AB$42),$AB$42)))</f>
        <v>------------</v>
      </c>
      <c r="W38" s="254" t="str">
        <f>IF(Gear!$C35="",$AB$42,IF(Gear!$P35=0,$AB$42,IF(VLOOKUP(Gear!$C35,$AB$3:$AC$38,2,FALSE)=W$3,IF(Gear!$Q35&lt;$AG$6,Gear!$A35,$AB$42),$AB$42)))</f>
        <v>------------</v>
      </c>
      <c r="X38" s="261" t="str">
        <f>IF(Gear!$C35="",$AB$42,IF(Gear!$P35=0,$AB$42,IF(VLOOKUP(Gear!$C35,$AB$3:$AC$38,2,FALSE)=X$3,IF(Gear!$Q35&lt;$AG$6,Gear!$A35,$AB$42),$AB$42)))</f>
        <v>------------</v>
      </c>
      <c r="Y38" s="255" t="str">
        <f>IF(Gear!$C35="",$AB$42,IF(Gear!$P35=0,$AB$42,IF(VLOOKUP(Gear!$C35,$AB$3:$AC$38,2,FALSE)=Y$3,IF(Gear!$Q35&lt;$AG$6,Gear!$A35,$AB$42),$AB$42)))</f>
        <v>------------</v>
      </c>
      <c r="Z38" t="s">
        <v>158</v>
      </c>
      <c r="AB38" s="244" t="str">
        <f>'Short &amp; Simple'!H67</f>
        <v>Warrior - Protection</v>
      </c>
      <c r="AC38" s="342" t="s">
        <v>134</v>
      </c>
    </row>
    <row r="39" spans="2:29" ht="15.75" thickTop="1" x14ac:dyDescent="0.25">
      <c r="B39" t="s">
        <v>154</v>
      </c>
      <c r="C39" s="318" t="s">
        <v>159</v>
      </c>
      <c r="D39" s="320" t="s">
        <v>156</v>
      </c>
      <c r="E39" s="323" t="s">
        <v>159</v>
      </c>
      <c r="F39" s="320" t="s">
        <v>156</v>
      </c>
      <c r="G39" s="323" t="s">
        <v>159</v>
      </c>
      <c r="H39" s="320" t="s">
        <v>156</v>
      </c>
      <c r="I39" s="264" t="s">
        <v>159</v>
      </c>
      <c r="J39" t="s">
        <v>156</v>
      </c>
      <c r="K39" s="253" t="str">
        <f>IF(Gear!$C36="",$AB$42,IF(Gear!$P36=0,$AB$42,IF(VLOOKUP(Gear!$C36,$AB$3:$AC$38,2,FALSE)=K$3,IF(Gear!$Q36&lt;$AG$6,Gear!$A36,$AB$42),$AB$42)))</f>
        <v>------------</v>
      </c>
      <c r="L39" s="261" t="str">
        <f>IF(Gear!$C36="",$AB$42,IF(Gear!$P36=0,$AB$42,IF(VLOOKUP(Gear!$C36,$AB$3:$AC$38,2,FALSE)=L$3,IF(Gear!$Q36&lt;$AG$6,Gear!$A36,$AB$42),$AB$42)))</f>
        <v>------------</v>
      </c>
      <c r="M39" s="254" t="str">
        <f>IF(Gear!$C36="",$AB$42,IF(Gear!$P36=0,$AB$42,IF(VLOOKUP(Gear!$C36,$AB$3:$AC$38,2,FALSE)=M$3,IF(Gear!$Q36&lt;$AG$6,Gear!$A36,$AB$42),$AB$42)))</f>
        <v>------------</v>
      </c>
      <c r="N39" s="261" t="str">
        <f>IF(Gear!$C36="",$AB$42,IF(Gear!$P36=0,$AB$42,IF(VLOOKUP(Gear!$C36,$AB$3:$AC$38,2,FALSE)=N$3,IF(Gear!$Q36&lt;$AG$6,Gear!$A36,$AB$42),$AB$42)))</f>
        <v>------------</v>
      </c>
      <c r="O39" s="254" t="str">
        <f>IF(Gear!$C36="",$AB$42,IF(Gear!$P36=0,$AB$42,IF(VLOOKUP(Gear!$C36,$AB$3:$AC$38,2,FALSE)=O$3,IF(Gear!$Q36&lt;$AG$6,Gear!$A36,$AB$42),$AB$42)))</f>
        <v>------------</v>
      </c>
      <c r="P39" s="261" t="str">
        <f>IF(Gear!$C36="",$AB$42,IF(Gear!$P36=0,$AB$42,IF(VLOOKUP(Gear!$C36,$AB$3:$AC$38,2,FALSE)=P$3,IF(Gear!$Q36&lt;$AG$6,Gear!$A36,$AB$42),$AB$42)))</f>
        <v>------------</v>
      </c>
      <c r="Q39" s="254" t="str">
        <f>IF(Gear!$C36="",$AB$42,IF(Gear!$P36=0,$AB$42,IF(VLOOKUP(Gear!$C36,$AB$3:$AC$38,2,FALSE)=Q$3,IF(Gear!$Q36&lt;$AG$6,Gear!$A36,$AB$42),$AB$42)))</f>
        <v>------------</v>
      </c>
      <c r="R39" s="261" t="str">
        <f>IF(Gear!$C36="",$AB$42,IF(Gear!$P36=0,$AB$42,IF(VLOOKUP(Gear!$C36,$AB$3:$AC$38,2,FALSE)=R$3,IF(Gear!$Q36&lt;$AG$6,Gear!$A36,$AB$42),$AB$42)))</f>
        <v>------------</v>
      </c>
      <c r="S39" s="254" t="str">
        <f>IF(Gear!$C36="",$AB$42,IF(Gear!$P36=0,$AB$42,IF(VLOOKUP(Gear!$C36,$AB$3:$AC$38,2,FALSE)=S$3,IF(Gear!$Q36&lt;$AG$6,Gear!$A36,$AB$42),$AB$42)))</f>
        <v>------------</v>
      </c>
      <c r="T39" s="261" t="str">
        <f>IF(Gear!$C36="",$AB$42,IF(Gear!$P36=0,$AB$42,IF(VLOOKUP(Gear!$C36,$AB$3:$AC$38,2,FALSE)=T$3,IF(Gear!$Q36&lt;$AG$6,Gear!$A36,$AB$42),$AB$42)))</f>
        <v>------------</v>
      </c>
      <c r="U39" s="254" t="str">
        <f>IF(Gear!$C36="",$AB$42,IF(Gear!$P36=0,$AB$42,IF(VLOOKUP(Gear!$C36,$AB$3:$AC$38,2,FALSE)=U$3,IF(Gear!$Q36&lt;$AG$6,Gear!$A36,$AB$42),$AB$42)))</f>
        <v>------------</v>
      </c>
      <c r="V39" s="261" t="str">
        <f>IF(Gear!$C36="",$AB$42,IF(Gear!$P36=0,$AB$42,IF(VLOOKUP(Gear!$C36,$AB$3:$AC$38,2,FALSE)=V$3,IF(Gear!$Q36&lt;$AG$6,Gear!$A36,$AB$42),$AB$42)))</f>
        <v>------------</v>
      </c>
      <c r="W39" s="254" t="str">
        <f>IF(Gear!$C36="",$AB$42,IF(Gear!$P36=0,$AB$42,IF(VLOOKUP(Gear!$C36,$AB$3:$AC$38,2,FALSE)=W$3,IF(Gear!$Q36&lt;$AG$6,Gear!$A36,$AB$42),$AB$42)))</f>
        <v>------------</v>
      </c>
      <c r="X39" s="261" t="str">
        <f>IF(Gear!$C36="",$AB$42,IF(Gear!$P36=0,$AB$42,IF(VLOOKUP(Gear!$C36,$AB$3:$AC$38,2,FALSE)=X$3,IF(Gear!$Q36&lt;$AG$6,Gear!$A36,$AB$42),$AB$42)))</f>
        <v>------------</v>
      </c>
      <c r="Y39" s="255" t="str">
        <f>IF(Gear!$C36="",$AB$42,IF(Gear!$P36=0,$AB$42,IF(VLOOKUP(Gear!$C36,$AB$3:$AC$38,2,FALSE)=Y$3,IF(Gear!$Q36&lt;$AG$6,Gear!$A36,$AB$42),$AB$42)))</f>
        <v>------------</v>
      </c>
      <c r="Z39" t="s">
        <v>158</v>
      </c>
      <c r="AB39" s="242" t="s">
        <v>150</v>
      </c>
      <c r="AC39" s="243"/>
    </row>
    <row r="40" spans="2:29" ht="15" x14ac:dyDescent="0.25">
      <c r="B40" t="s">
        <v>154</v>
      </c>
      <c r="C40" s="318" t="s">
        <v>159</v>
      </c>
      <c r="D40" s="320" t="s">
        <v>156</v>
      </c>
      <c r="E40" s="323" t="s">
        <v>159</v>
      </c>
      <c r="F40" s="320" t="s">
        <v>156</v>
      </c>
      <c r="G40" s="323" t="s">
        <v>159</v>
      </c>
      <c r="H40" s="320" t="s">
        <v>156</v>
      </c>
      <c r="I40" s="264" t="s">
        <v>159</v>
      </c>
      <c r="J40" t="s">
        <v>156</v>
      </c>
      <c r="K40" s="253" t="str">
        <f>IF(Gear!$C37="",$AB$42,IF(Gear!$P37=0,$AB$42,IF(VLOOKUP(Gear!$C37,$AB$3:$AC$38,2,FALSE)=K$3,IF(Gear!$Q37&lt;$AG$6,Gear!$A37,$AB$42),$AB$42)))</f>
        <v>------------</v>
      </c>
      <c r="L40" s="261" t="str">
        <f>IF(Gear!$C37="",$AB$42,IF(Gear!$P37=0,$AB$42,IF(VLOOKUP(Gear!$C37,$AB$3:$AC$38,2,FALSE)=L$3,IF(Gear!$Q37&lt;$AG$6,Gear!$A37,$AB$42),$AB$42)))</f>
        <v>------------</v>
      </c>
      <c r="M40" s="254" t="str">
        <f>IF(Gear!$C37="",$AB$42,IF(Gear!$P37=0,$AB$42,IF(VLOOKUP(Gear!$C37,$AB$3:$AC$38,2,FALSE)=M$3,IF(Gear!$Q37&lt;$AG$6,Gear!$A37,$AB$42),$AB$42)))</f>
        <v>------------</v>
      </c>
      <c r="N40" s="261" t="str">
        <f>IF(Gear!$C37="",$AB$42,IF(Gear!$P37=0,$AB$42,IF(VLOOKUP(Gear!$C37,$AB$3:$AC$38,2,FALSE)=N$3,IF(Gear!$Q37&lt;$AG$6,Gear!$A37,$AB$42),$AB$42)))</f>
        <v>------------</v>
      </c>
      <c r="O40" s="254" t="str">
        <f>IF(Gear!$C37="",$AB$42,IF(Gear!$P37=0,$AB$42,IF(VLOOKUP(Gear!$C37,$AB$3:$AC$38,2,FALSE)=O$3,IF(Gear!$Q37&lt;$AG$6,Gear!$A37,$AB$42),$AB$42)))</f>
        <v>------------</v>
      </c>
      <c r="P40" s="261" t="str">
        <f>IF(Gear!$C37="",$AB$42,IF(Gear!$P37=0,$AB$42,IF(VLOOKUP(Gear!$C37,$AB$3:$AC$38,2,FALSE)=P$3,IF(Gear!$Q37&lt;$AG$6,Gear!$A37,$AB$42),$AB$42)))</f>
        <v>------------</v>
      </c>
      <c r="Q40" s="254" t="str">
        <f>IF(Gear!$C37="",$AB$42,IF(Gear!$P37=0,$AB$42,IF(VLOOKUP(Gear!$C37,$AB$3:$AC$38,2,FALSE)=Q$3,IF(Gear!$Q37&lt;$AG$6,Gear!$A37,$AB$42),$AB$42)))</f>
        <v>------------</v>
      </c>
      <c r="R40" s="261" t="str">
        <f>IF(Gear!$C37="",$AB$42,IF(Gear!$P37=0,$AB$42,IF(VLOOKUP(Gear!$C37,$AB$3:$AC$38,2,FALSE)=R$3,IF(Gear!$Q37&lt;$AG$6,Gear!$A37,$AB$42),$AB$42)))</f>
        <v>------------</v>
      </c>
      <c r="S40" s="254" t="str">
        <f>IF(Gear!$C37="",$AB$42,IF(Gear!$P37=0,$AB$42,IF(VLOOKUP(Gear!$C37,$AB$3:$AC$38,2,FALSE)=S$3,IF(Gear!$Q37&lt;$AG$6,Gear!$A37,$AB$42),$AB$42)))</f>
        <v>------------</v>
      </c>
      <c r="T40" s="261" t="str">
        <f>IF(Gear!$C37="",$AB$42,IF(Gear!$P37=0,$AB$42,IF(VLOOKUP(Gear!$C37,$AB$3:$AC$38,2,FALSE)=T$3,IF(Gear!$Q37&lt;$AG$6,Gear!$A37,$AB$42),$AB$42)))</f>
        <v>------------</v>
      </c>
      <c r="U40" s="254" t="str">
        <f>IF(Gear!$C37="",$AB$42,IF(Gear!$P37=0,$AB$42,IF(VLOOKUP(Gear!$C37,$AB$3:$AC$38,2,FALSE)=U$3,IF(Gear!$Q37&lt;$AG$6,Gear!$A37,$AB$42),$AB$42)))</f>
        <v>------------</v>
      </c>
      <c r="V40" s="261" t="str">
        <f>IF(Gear!$C37="",$AB$42,IF(Gear!$P37=0,$AB$42,IF(VLOOKUP(Gear!$C37,$AB$3:$AC$38,2,FALSE)=V$3,IF(Gear!$Q37&lt;$AG$6,Gear!$A37,$AB$42),$AB$42)))</f>
        <v>------------</v>
      </c>
      <c r="W40" s="254" t="str">
        <f>IF(Gear!$C37="",$AB$42,IF(Gear!$P37=0,$AB$42,IF(VLOOKUP(Gear!$C37,$AB$3:$AC$38,2,FALSE)=W$3,IF(Gear!$Q37&lt;$AG$6,Gear!$A37,$AB$42),$AB$42)))</f>
        <v>------------</v>
      </c>
      <c r="X40" s="261" t="str">
        <f>IF(Gear!$C37="",$AB$42,IF(Gear!$P37=0,$AB$42,IF(VLOOKUP(Gear!$C37,$AB$3:$AC$38,2,FALSE)=X$3,IF(Gear!$Q37&lt;$AG$6,Gear!$A37,$AB$42),$AB$42)))</f>
        <v>------------</v>
      </c>
      <c r="Y40" s="255" t="str">
        <f>IF(Gear!$C37="",$AB$42,IF(Gear!$P37=0,$AB$42,IF(VLOOKUP(Gear!$C37,$AB$3:$AC$38,2,FALSE)=Y$3,IF(Gear!$Q37&lt;$AG$6,Gear!$A37,$AB$42),$AB$42)))</f>
        <v>------------</v>
      </c>
      <c r="Z40" t="s">
        <v>158</v>
      </c>
      <c r="AB40" s="242" t="s">
        <v>152</v>
      </c>
      <c r="AC40" s="243"/>
    </row>
    <row r="41" spans="2:29" ht="15" x14ac:dyDescent="0.25">
      <c r="B41" t="s">
        <v>154</v>
      </c>
      <c r="C41" s="318" t="s">
        <v>159</v>
      </c>
      <c r="D41" s="320" t="s">
        <v>156</v>
      </c>
      <c r="E41" s="323" t="s">
        <v>159</v>
      </c>
      <c r="F41" s="320" t="s">
        <v>156</v>
      </c>
      <c r="G41" s="323" t="s">
        <v>159</v>
      </c>
      <c r="H41" s="320" t="s">
        <v>156</v>
      </c>
      <c r="I41" s="264" t="s">
        <v>159</v>
      </c>
      <c r="J41" t="s">
        <v>156</v>
      </c>
      <c r="K41" s="253" t="str">
        <f>IF(Gear!$C38="",$AB$42,IF(Gear!$P38=0,$AB$42,IF(VLOOKUP(Gear!$C38,$AB$3:$AC$38,2,FALSE)=K$3,IF(Gear!$Q38&lt;$AG$6,Gear!$A38,$AB$42),$AB$42)))</f>
        <v>------------</v>
      </c>
      <c r="L41" s="261" t="str">
        <f>IF(Gear!$C38="",$AB$42,IF(Gear!$P38=0,$AB$42,IF(VLOOKUP(Gear!$C38,$AB$3:$AC$38,2,FALSE)=L$3,IF(Gear!$Q38&lt;$AG$6,Gear!$A38,$AB$42),$AB$42)))</f>
        <v>------------</v>
      </c>
      <c r="M41" s="254" t="str">
        <f>IF(Gear!$C38="",$AB$42,IF(Gear!$P38=0,$AB$42,IF(VLOOKUP(Gear!$C38,$AB$3:$AC$38,2,FALSE)=M$3,IF(Gear!$Q38&lt;$AG$6,Gear!$A38,$AB$42),$AB$42)))</f>
        <v>------------</v>
      </c>
      <c r="N41" s="261" t="str">
        <f>IF(Gear!$C38="",$AB$42,IF(Gear!$P38=0,$AB$42,IF(VLOOKUP(Gear!$C38,$AB$3:$AC$38,2,FALSE)=N$3,IF(Gear!$Q38&lt;$AG$6,Gear!$A38,$AB$42),$AB$42)))</f>
        <v>------------</v>
      </c>
      <c r="O41" s="254" t="str">
        <f>IF(Gear!$C38="",$AB$42,IF(Gear!$P38=0,$AB$42,IF(VLOOKUP(Gear!$C38,$AB$3:$AC$38,2,FALSE)=O$3,IF(Gear!$Q38&lt;$AG$6,Gear!$A38,$AB$42),$AB$42)))</f>
        <v>------------</v>
      </c>
      <c r="P41" s="261" t="str">
        <f>IF(Gear!$C38="",$AB$42,IF(Gear!$P38=0,$AB$42,IF(VLOOKUP(Gear!$C38,$AB$3:$AC$38,2,FALSE)=P$3,IF(Gear!$Q38&lt;$AG$6,Gear!$A38,$AB$42),$AB$42)))</f>
        <v>------------</v>
      </c>
      <c r="Q41" s="254" t="str">
        <f>IF(Gear!$C38="",$AB$42,IF(Gear!$P38=0,$AB$42,IF(VLOOKUP(Gear!$C38,$AB$3:$AC$38,2,FALSE)=Q$3,IF(Gear!$Q38&lt;$AG$6,Gear!$A38,$AB$42),$AB$42)))</f>
        <v>------------</v>
      </c>
      <c r="R41" s="261" t="str">
        <f>IF(Gear!$C38="",$AB$42,IF(Gear!$P38=0,$AB$42,IF(VLOOKUP(Gear!$C38,$AB$3:$AC$38,2,FALSE)=R$3,IF(Gear!$Q38&lt;$AG$6,Gear!$A38,$AB$42),$AB$42)))</f>
        <v>------------</v>
      </c>
      <c r="S41" s="254" t="str">
        <f>IF(Gear!$C38="",$AB$42,IF(Gear!$P38=0,$AB$42,IF(VLOOKUP(Gear!$C38,$AB$3:$AC$38,2,FALSE)=S$3,IF(Gear!$Q38&lt;$AG$6,Gear!$A38,$AB$42),$AB$42)))</f>
        <v>------------</v>
      </c>
      <c r="T41" s="261" t="str">
        <f>IF(Gear!$C38="",$AB$42,IF(Gear!$P38=0,$AB$42,IF(VLOOKUP(Gear!$C38,$AB$3:$AC$38,2,FALSE)=T$3,IF(Gear!$Q38&lt;$AG$6,Gear!$A38,$AB$42),$AB$42)))</f>
        <v>------------</v>
      </c>
      <c r="U41" s="254" t="str">
        <f>IF(Gear!$C38="",$AB$42,IF(Gear!$P38=0,$AB$42,IF(VLOOKUP(Gear!$C38,$AB$3:$AC$38,2,FALSE)=U$3,IF(Gear!$Q38&lt;$AG$6,Gear!$A38,$AB$42),$AB$42)))</f>
        <v>------------</v>
      </c>
      <c r="V41" s="261" t="str">
        <f>IF(Gear!$C38="",$AB$42,IF(Gear!$P38=0,$AB$42,IF(VLOOKUP(Gear!$C38,$AB$3:$AC$38,2,FALSE)=V$3,IF(Gear!$Q38&lt;$AG$6,Gear!$A38,$AB$42),$AB$42)))</f>
        <v>------------</v>
      </c>
      <c r="W41" s="254" t="str">
        <f>IF(Gear!$C38="",$AB$42,IF(Gear!$P38=0,$AB$42,IF(VLOOKUP(Gear!$C38,$AB$3:$AC$38,2,FALSE)=W$3,IF(Gear!$Q38&lt;$AG$6,Gear!$A38,$AB$42),$AB$42)))</f>
        <v>------------</v>
      </c>
      <c r="X41" s="261" t="str">
        <f>IF(Gear!$C38="",$AB$42,IF(Gear!$P38=0,$AB$42,IF(VLOOKUP(Gear!$C38,$AB$3:$AC$38,2,FALSE)=X$3,IF(Gear!$Q38&lt;$AG$6,Gear!$A38,$AB$42),$AB$42)))</f>
        <v>------------</v>
      </c>
      <c r="Y41" s="255" t="str">
        <f>IF(Gear!$C38="",$AB$42,IF(Gear!$P38=0,$AB$42,IF(VLOOKUP(Gear!$C38,$AB$3:$AC$38,2,FALSE)=Y$3,IF(Gear!$Q38&lt;$AG$6,Gear!$A38,$AB$42),$AB$42)))</f>
        <v>------------</v>
      </c>
      <c r="Z41" t="s">
        <v>158</v>
      </c>
      <c r="AB41" s="242" t="s">
        <v>151</v>
      </c>
      <c r="AC41" s="243"/>
    </row>
    <row r="42" spans="2:29" ht="15.75" thickBot="1" x14ac:dyDescent="0.3">
      <c r="B42" t="s">
        <v>154</v>
      </c>
      <c r="C42" s="318" t="s">
        <v>159</v>
      </c>
      <c r="D42" s="320" t="s">
        <v>156</v>
      </c>
      <c r="E42" s="323" t="s">
        <v>159</v>
      </c>
      <c r="F42" s="320" t="s">
        <v>156</v>
      </c>
      <c r="G42" s="323" t="s">
        <v>159</v>
      </c>
      <c r="H42" s="320" t="s">
        <v>156</v>
      </c>
      <c r="I42" s="264" t="s">
        <v>159</v>
      </c>
      <c r="J42" t="s">
        <v>156</v>
      </c>
      <c r="K42" s="253" t="str">
        <f>IF(Gear!$C39="",$AB$42,IF(Gear!$P39=0,$AB$42,IF(VLOOKUP(Gear!$C39,$AB$3:$AC$38,2,FALSE)=K$3,IF(Gear!$Q39&lt;$AG$6,Gear!$A39,$AB$42),$AB$42)))</f>
        <v>------------</v>
      </c>
      <c r="L42" s="261" t="str">
        <f>IF(Gear!$C39="",$AB$42,IF(Gear!$P39=0,$AB$42,IF(VLOOKUP(Gear!$C39,$AB$3:$AC$38,2,FALSE)=L$3,IF(Gear!$Q39&lt;$AG$6,Gear!$A39,$AB$42),$AB$42)))</f>
        <v>------------</v>
      </c>
      <c r="M42" s="254" t="str">
        <f>IF(Gear!$C39="",$AB$42,IF(Gear!$P39=0,$AB$42,IF(VLOOKUP(Gear!$C39,$AB$3:$AC$38,2,FALSE)=M$3,IF(Gear!$Q39&lt;$AG$6,Gear!$A39,$AB$42),$AB$42)))</f>
        <v>------------</v>
      </c>
      <c r="N42" s="261" t="str">
        <f>IF(Gear!$C39="",$AB$42,IF(Gear!$P39=0,$AB$42,IF(VLOOKUP(Gear!$C39,$AB$3:$AC$38,2,FALSE)=N$3,IF(Gear!$Q39&lt;$AG$6,Gear!$A39,$AB$42),$AB$42)))</f>
        <v>------------</v>
      </c>
      <c r="O42" s="254" t="str">
        <f>IF(Gear!$C39="",$AB$42,IF(Gear!$P39=0,$AB$42,IF(VLOOKUP(Gear!$C39,$AB$3:$AC$38,2,FALSE)=O$3,IF(Gear!$Q39&lt;$AG$6,Gear!$A39,$AB$42),$AB$42)))</f>
        <v>------------</v>
      </c>
      <c r="P42" s="261" t="str">
        <f>IF(Gear!$C39="",$AB$42,IF(Gear!$P39=0,$AB$42,IF(VLOOKUP(Gear!$C39,$AB$3:$AC$38,2,FALSE)=P$3,IF(Gear!$Q39&lt;$AG$6,Gear!$A39,$AB$42),$AB$42)))</f>
        <v>------------</v>
      </c>
      <c r="Q42" s="254" t="str">
        <f>IF(Gear!$C39="",$AB$42,IF(Gear!$P39=0,$AB$42,IF(VLOOKUP(Gear!$C39,$AB$3:$AC$38,2,FALSE)=Q$3,IF(Gear!$Q39&lt;$AG$6,Gear!$A39,$AB$42),$AB$42)))</f>
        <v>------------</v>
      </c>
      <c r="R42" s="261" t="str">
        <f>IF(Gear!$C39="",$AB$42,IF(Gear!$P39=0,$AB$42,IF(VLOOKUP(Gear!$C39,$AB$3:$AC$38,2,FALSE)=R$3,IF(Gear!$Q39&lt;$AG$6,Gear!$A39,$AB$42),$AB$42)))</f>
        <v>------------</v>
      </c>
      <c r="S42" s="254" t="str">
        <f>IF(Gear!$C39="",$AB$42,IF(Gear!$P39=0,$AB$42,IF(VLOOKUP(Gear!$C39,$AB$3:$AC$38,2,FALSE)=S$3,IF(Gear!$Q39&lt;$AG$6,Gear!$A39,$AB$42),$AB$42)))</f>
        <v>------------</v>
      </c>
      <c r="T42" s="261" t="str">
        <f>IF(Gear!$C39="",$AB$42,IF(Gear!$P39=0,$AB$42,IF(VLOOKUP(Gear!$C39,$AB$3:$AC$38,2,FALSE)=T$3,IF(Gear!$Q39&lt;$AG$6,Gear!$A39,$AB$42),$AB$42)))</f>
        <v>------------</v>
      </c>
      <c r="U42" s="254" t="str">
        <f>IF(Gear!$C39="",$AB$42,IF(Gear!$P39=0,$AB$42,IF(VLOOKUP(Gear!$C39,$AB$3:$AC$38,2,FALSE)=U$3,IF(Gear!$Q39&lt;$AG$6,Gear!$A39,$AB$42),$AB$42)))</f>
        <v>------------</v>
      </c>
      <c r="V42" s="261" t="str">
        <f>IF(Gear!$C39="",$AB$42,IF(Gear!$P39=0,$AB$42,IF(VLOOKUP(Gear!$C39,$AB$3:$AC$38,2,FALSE)=V$3,IF(Gear!$Q39&lt;$AG$6,Gear!$A39,$AB$42),$AB$42)))</f>
        <v>------------</v>
      </c>
      <c r="W42" s="254" t="str">
        <f>IF(Gear!$C39="",$AB$42,IF(Gear!$P39=0,$AB$42,IF(VLOOKUP(Gear!$C39,$AB$3:$AC$38,2,FALSE)=W$3,IF(Gear!$Q39&lt;$AG$6,Gear!$A39,$AB$42),$AB$42)))</f>
        <v>------------</v>
      </c>
      <c r="X42" s="261" t="str">
        <f>IF(Gear!$C39="",$AB$42,IF(Gear!$P39=0,$AB$42,IF(VLOOKUP(Gear!$C39,$AB$3:$AC$38,2,FALSE)=X$3,IF(Gear!$Q39&lt;$AG$6,Gear!$A39,$AB$42),$AB$42)))</f>
        <v>------------</v>
      </c>
      <c r="Y42" s="255" t="str">
        <f>IF(Gear!$C39="",$AB$42,IF(Gear!$P39=0,$AB$42,IF(VLOOKUP(Gear!$C39,$AB$3:$AC$38,2,FALSE)=Y$3,IF(Gear!$Q39&lt;$AG$6,Gear!$A39,$AB$42),$AB$42)))</f>
        <v>------------</v>
      </c>
      <c r="Z42" t="s">
        <v>158</v>
      </c>
      <c r="AB42" s="248" t="s">
        <v>161</v>
      </c>
      <c r="AC42" s="240"/>
    </row>
    <row r="43" spans="2:29" ht="15.75" thickTop="1" x14ac:dyDescent="0.25">
      <c r="B43" t="s">
        <v>154</v>
      </c>
      <c r="C43" s="318" t="s">
        <v>159</v>
      </c>
      <c r="D43" s="320" t="s">
        <v>156</v>
      </c>
      <c r="E43" s="323" t="s">
        <v>159</v>
      </c>
      <c r="F43" s="320" t="s">
        <v>156</v>
      </c>
      <c r="G43" s="323" t="s">
        <v>159</v>
      </c>
      <c r="H43" s="320" t="s">
        <v>156</v>
      </c>
      <c r="I43" s="264" t="s">
        <v>159</v>
      </c>
      <c r="J43" t="s">
        <v>156</v>
      </c>
      <c r="K43" s="253" t="str">
        <f>IF(Gear!$C40="",$AB$42,IF(Gear!$P40=0,$AB$42,IF(VLOOKUP(Gear!$C40,$AB$3:$AC$38,2,FALSE)=K$3,IF(Gear!$Q40&lt;$AG$6,Gear!$A40,$AB$42),$AB$42)))</f>
        <v>------------</v>
      </c>
      <c r="L43" s="261" t="str">
        <f>IF(Gear!$C40="",$AB$42,IF(Gear!$P40=0,$AB$42,IF(VLOOKUP(Gear!$C40,$AB$3:$AC$38,2,FALSE)=L$3,IF(Gear!$Q40&lt;$AG$6,Gear!$A40,$AB$42),$AB$42)))</f>
        <v>------------</v>
      </c>
      <c r="M43" s="254" t="str">
        <f>IF(Gear!$C40="",$AB$42,IF(Gear!$P40=0,$AB$42,IF(VLOOKUP(Gear!$C40,$AB$3:$AC$38,2,FALSE)=M$3,IF(Gear!$Q40&lt;$AG$6,Gear!$A40,$AB$42),$AB$42)))</f>
        <v>------------</v>
      </c>
      <c r="N43" s="261" t="str">
        <f>IF(Gear!$C40="",$AB$42,IF(Gear!$P40=0,$AB$42,IF(VLOOKUP(Gear!$C40,$AB$3:$AC$38,2,FALSE)=N$3,IF(Gear!$Q40&lt;$AG$6,Gear!$A40,$AB$42),$AB$42)))</f>
        <v>------------</v>
      </c>
      <c r="O43" s="254" t="str">
        <f>IF(Gear!$C40="",$AB$42,IF(Gear!$P40=0,$AB$42,IF(VLOOKUP(Gear!$C40,$AB$3:$AC$38,2,FALSE)=O$3,IF(Gear!$Q40&lt;$AG$6,Gear!$A40,$AB$42),$AB$42)))</f>
        <v>------------</v>
      </c>
      <c r="P43" s="261" t="str">
        <f>IF(Gear!$C40="",$AB$42,IF(Gear!$P40=0,$AB$42,IF(VLOOKUP(Gear!$C40,$AB$3:$AC$38,2,FALSE)=P$3,IF(Gear!$Q40&lt;$AG$6,Gear!$A40,$AB$42),$AB$42)))</f>
        <v>------------</v>
      </c>
      <c r="Q43" s="254" t="str">
        <f>IF(Gear!$C40="",$AB$42,IF(Gear!$P40=0,$AB$42,IF(VLOOKUP(Gear!$C40,$AB$3:$AC$38,2,FALSE)=Q$3,IF(Gear!$Q40&lt;$AG$6,Gear!$A40,$AB$42),$AB$42)))</f>
        <v>------------</v>
      </c>
      <c r="R43" s="261" t="str">
        <f>IF(Gear!$C40="",$AB$42,IF(Gear!$P40=0,$AB$42,IF(VLOOKUP(Gear!$C40,$AB$3:$AC$38,2,FALSE)=R$3,IF(Gear!$Q40&lt;$AG$6,Gear!$A40,$AB$42),$AB$42)))</f>
        <v>------------</v>
      </c>
      <c r="S43" s="254" t="str">
        <f>IF(Gear!$C40="",$AB$42,IF(Gear!$P40=0,$AB$42,IF(VLOOKUP(Gear!$C40,$AB$3:$AC$38,2,FALSE)=S$3,IF(Gear!$Q40&lt;$AG$6,Gear!$A40,$AB$42),$AB$42)))</f>
        <v>------------</v>
      </c>
      <c r="T43" s="261" t="str">
        <f>IF(Gear!$C40="",$AB$42,IF(Gear!$P40=0,$AB$42,IF(VLOOKUP(Gear!$C40,$AB$3:$AC$38,2,FALSE)=T$3,IF(Gear!$Q40&lt;$AG$6,Gear!$A40,$AB$42),$AB$42)))</f>
        <v>------------</v>
      </c>
      <c r="U43" s="254" t="str">
        <f>IF(Gear!$C40="",$AB$42,IF(Gear!$P40=0,$AB$42,IF(VLOOKUP(Gear!$C40,$AB$3:$AC$38,2,FALSE)=U$3,IF(Gear!$Q40&lt;$AG$6,Gear!$A40,$AB$42),$AB$42)))</f>
        <v>------------</v>
      </c>
      <c r="V43" s="261" t="str">
        <f>IF(Gear!$C40="",$AB$42,IF(Gear!$P40=0,$AB$42,IF(VLOOKUP(Gear!$C40,$AB$3:$AC$38,2,FALSE)=V$3,IF(Gear!$Q40&lt;$AG$6,Gear!$A40,$AB$42),$AB$42)))</f>
        <v>------------</v>
      </c>
      <c r="W43" s="254" t="str">
        <f>IF(Gear!$C40="",$AB$42,IF(Gear!$P40=0,$AB$42,IF(VLOOKUP(Gear!$C40,$AB$3:$AC$38,2,FALSE)=W$3,IF(Gear!$Q40&lt;$AG$6,Gear!$A40,$AB$42),$AB$42)))</f>
        <v>------------</v>
      </c>
      <c r="X43" s="261" t="str">
        <f>IF(Gear!$C40="",$AB$42,IF(Gear!$P40=0,$AB$42,IF(VLOOKUP(Gear!$C40,$AB$3:$AC$38,2,FALSE)=X$3,IF(Gear!$Q40&lt;$AG$6,Gear!$A40,$AB$42),$AB$42)))</f>
        <v>------------</v>
      </c>
      <c r="Y43" s="255" t="str">
        <f>IF(Gear!$C40="",$AB$42,IF(Gear!$P40=0,$AB$42,IF(VLOOKUP(Gear!$C40,$AB$3:$AC$38,2,FALSE)=Y$3,IF(Gear!$Q40&lt;$AG$6,Gear!$A40,$AB$42),$AB$42)))</f>
        <v>------------</v>
      </c>
      <c r="Z43" t="s">
        <v>158</v>
      </c>
    </row>
    <row r="44" spans="2:29" ht="15" x14ac:dyDescent="0.25">
      <c r="B44" t="s">
        <v>154</v>
      </c>
      <c r="C44" s="318" t="s">
        <v>159</v>
      </c>
      <c r="D44" s="320" t="s">
        <v>156</v>
      </c>
      <c r="E44" s="323" t="s">
        <v>159</v>
      </c>
      <c r="F44" s="320" t="s">
        <v>156</v>
      </c>
      <c r="G44" s="323" t="s">
        <v>159</v>
      </c>
      <c r="H44" s="320" t="s">
        <v>156</v>
      </c>
      <c r="I44" s="264" t="s">
        <v>159</v>
      </c>
      <c r="J44" t="s">
        <v>156</v>
      </c>
      <c r="K44" s="253" t="str">
        <f>IF(Gear!$C41="",$AB$42,IF(Gear!$P41=0,$AB$42,IF(VLOOKUP(Gear!$C41,$AB$3:$AC$38,2,FALSE)=K$3,IF(Gear!$Q41&lt;$AG$6,Gear!$A41,$AB$42),$AB$42)))</f>
        <v>------------</v>
      </c>
      <c r="L44" s="261" t="str">
        <f>IF(Gear!$C41="",$AB$42,IF(Gear!$P41=0,$AB$42,IF(VLOOKUP(Gear!$C41,$AB$3:$AC$38,2,FALSE)=L$3,IF(Gear!$Q41&lt;$AG$6,Gear!$A41,$AB$42),$AB$42)))</f>
        <v>------------</v>
      </c>
      <c r="M44" s="254" t="str">
        <f>IF(Gear!$C41="",$AB$42,IF(Gear!$P41=0,$AB$42,IF(VLOOKUP(Gear!$C41,$AB$3:$AC$38,2,FALSE)=M$3,IF(Gear!$Q41&lt;$AG$6,Gear!$A41,$AB$42),$AB$42)))</f>
        <v>------------</v>
      </c>
      <c r="N44" s="261" t="str">
        <f>IF(Gear!$C41="",$AB$42,IF(Gear!$P41=0,$AB$42,IF(VLOOKUP(Gear!$C41,$AB$3:$AC$38,2,FALSE)=N$3,IF(Gear!$Q41&lt;$AG$6,Gear!$A41,$AB$42),$AB$42)))</f>
        <v>------------</v>
      </c>
      <c r="O44" s="254" t="str">
        <f>IF(Gear!$C41="",$AB$42,IF(Gear!$P41=0,$AB$42,IF(VLOOKUP(Gear!$C41,$AB$3:$AC$38,2,FALSE)=O$3,IF(Gear!$Q41&lt;$AG$6,Gear!$A41,$AB$42),$AB$42)))</f>
        <v>------------</v>
      </c>
      <c r="P44" s="261" t="str">
        <f>IF(Gear!$C41="",$AB$42,IF(Gear!$P41=0,$AB$42,IF(VLOOKUP(Gear!$C41,$AB$3:$AC$38,2,FALSE)=P$3,IF(Gear!$Q41&lt;$AG$6,Gear!$A41,$AB$42),$AB$42)))</f>
        <v>------------</v>
      </c>
      <c r="Q44" s="254" t="str">
        <f>IF(Gear!$C41="",$AB$42,IF(Gear!$P41=0,$AB$42,IF(VLOOKUP(Gear!$C41,$AB$3:$AC$38,2,FALSE)=Q$3,IF(Gear!$Q41&lt;$AG$6,Gear!$A41,$AB$42),$AB$42)))</f>
        <v>------------</v>
      </c>
      <c r="R44" s="261" t="str">
        <f>IF(Gear!$C41="",$AB$42,IF(Gear!$P41=0,$AB$42,IF(VLOOKUP(Gear!$C41,$AB$3:$AC$38,2,FALSE)=R$3,IF(Gear!$Q41&lt;$AG$6,Gear!$A41,$AB$42),$AB$42)))</f>
        <v>------------</v>
      </c>
      <c r="S44" s="254" t="str">
        <f>IF(Gear!$C41="",$AB$42,IF(Gear!$P41=0,$AB$42,IF(VLOOKUP(Gear!$C41,$AB$3:$AC$38,2,FALSE)=S$3,IF(Gear!$Q41&lt;$AG$6,Gear!$A41,$AB$42),$AB$42)))</f>
        <v>------------</v>
      </c>
      <c r="T44" s="261" t="str">
        <f>IF(Gear!$C41="",$AB$42,IF(Gear!$P41=0,$AB$42,IF(VLOOKUP(Gear!$C41,$AB$3:$AC$38,2,FALSE)=T$3,IF(Gear!$Q41&lt;$AG$6,Gear!$A41,$AB$42),$AB$42)))</f>
        <v>------------</v>
      </c>
      <c r="U44" s="254" t="str">
        <f>IF(Gear!$C41="",$AB$42,IF(Gear!$P41=0,$AB$42,IF(VLOOKUP(Gear!$C41,$AB$3:$AC$38,2,FALSE)=U$3,IF(Gear!$Q41&lt;$AG$6,Gear!$A41,$AB$42),$AB$42)))</f>
        <v>------------</v>
      </c>
      <c r="V44" s="261" t="str">
        <f>IF(Gear!$C41="",$AB$42,IF(Gear!$P41=0,$AB$42,IF(VLOOKUP(Gear!$C41,$AB$3:$AC$38,2,FALSE)=V$3,IF(Gear!$Q41&lt;$AG$6,Gear!$A41,$AB$42),$AB$42)))</f>
        <v>------------</v>
      </c>
      <c r="W44" s="254" t="str">
        <f>IF(Gear!$C41="",$AB$42,IF(Gear!$P41=0,$AB$42,IF(VLOOKUP(Gear!$C41,$AB$3:$AC$38,2,FALSE)=W$3,IF(Gear!$Q41&lt;$AG$6,Gear!$A41,$AB$42),$AB$42)))</f>
        <v>------------</v>
      </c>
      <c r="X44" s="261" t="str">
        <f>IF(Gear!$C41="",$AB$42,IF(Gear!$P41=0,$AB$42,IF(VLOOKUP(Gear!$C41,$AB$3:$AC$38,2,FALSE)=X$3,IF(Gear!$Q41&lt;$AG$6,Gear!$A41,$AB$42),$AB$42)))</f>
        <v>------------</v>
      </c>
      <c r="Y44" s="255" t="str">
        <f>IF(Gear!$C41="",$AB$42,IF(Gear!$P41=0,$AB$42,IF(VLOOKUP(Gear!$C41,$AB$3:$AC$38,2,FALSE)=Y$3,IF(Gear!$Q41&lt;$AG$6,Gear!$A41,$AB$42),$AB$42)))</f>
        <v>------------</v>
      </c>
      <c r="Z44" t="s">
        <v>158</v>
      </c>
    </row>
    <row r="45" spans="2:29" ht="15" x14ac:dyDescent="0.25">
      <c r="B45" t="s">
        <v>154</v>
      </c>
      <c r="C45" s="318" t="s">
        <v>159</v>
      </c>
      <c r="D45" s="320" t="s">
        <v>156</v>
      </c>
      <c r="E45" s="323" t="s">
        <v>159</v>
      </c>
      <c r="F45" s="320" t="s">
        <v>156</v>
      </c>
      <c r="G45" s="323" t="s">
        <v>159</v>
      </c>
      <c r="H45" s="320" t="s">
        <v>156</v>
      </c>
      <c r="I45" s="264" t="s">
        <v>159</v>
      </c>
      <c r="J45" t="s">
        <v>156</v>
      </c>
      <c r="K45" s="253" t="str">
        <f>IF(Gear!$C42="",$AB$42,IF(Gear!$P42=0,$AB$42,IF(VLOOKUP(Gear!$C42,$AB$3:$AC$38,2,FALSE)=K$3,IF(Gear!$Q42&lt;$AG$6,Gear!$A42,$AB$42),$AB$42)))</f>
        <v>------------</v>
      </c>
      <c r="L45" s="261" t="str">
        <f>IF(Gear!$C42="",$AB$42,IF(Gear!$P42=0,$AB$42,IF(VLOOKUP(Gear!$C42,$AB$3:$AC$38,2,FALSE)=L$3,IF(Gear!$Q42&lt;$AG$6,Gear!$A42,$AB$42),$AB$42)))</f>
        <v>------------</v>
      </c>
      <c r="M45" s="254" t="str">
        <f>IF(Gear!$C42="",$AB$42,IF(Gear!$P42=0,$AB$42,IF(VLOOKUP(Gear!$C42,$AB$3:$AC$38,2,FALSE)=M$3,IF(Gear!$Q42&lt;$AG$6,Gear!$A42,$AB$42),$AB$42)))</f>
        <v>------------</v>
      </c>
      <c r="N45" s="261" t="str">
        <f>IF(Gear!$C42="",$AB$42,IF(Gear!$P42=0,$AB$42,IF(VLOOKUP(Gear!$C42,$AB$3:$AC$38,2,FALSE)=N$3,IF(Gear!$Q42&lt;$AG$6,Gear!$A42,$AB$42),$AB$42)))</f>
        <v>------------</v>
      </c>
      <c r="O45" s="254" t="str">
        <f>IF(Gear!$C42="",$AB$42,IF(Gear!$P42=0,$AB$42,IF(VLOOKUP(Gear!$C42,$AB$3:$AC$38,2,FALSE)=O$3,IF(Gear!$Q42&lt;$AG$6,Gear!$A42,$AB$42),$AB$42)))</f>
        <v>------------</v>
      </c>
      <c r="P45" s="261" t="str">
        <f>IF(Gear!$C42="",$AB$42,IF(Gear!$P42=0,$AB$42,IF(VLOOKUP(Gear!$C42,$AB$3:$AC$38,2,FALSE)=P$3,IF(Gear!$Q42&lt;$AG$6,Gear!$A42,$AB$42),$AB$42)))</f>
        <v>------------</v>
      </c>
      <c r="Q45" s="254" t="str">
        <f>IF(Gear!$C42="",$AB$42,IF(Gear!$P42=0,$AB$42,IF(VLOOKUP(Gear!$C42,$AB$3:$AC$38,2,FALSE)=Q$3,IF(Gear!$Q42&lt;$AG$6,Gear!$A42,$AB$42),$AB$42)))</f>
        <v>------------</v>
      </c>
      <c r="R45" s="261" t="str">
        <f>IF(Gear!$C42="",$AB$42,IF(Gear!$P42=0,$AB$42,IF(VLOOKUP(Gear!$C42,$AB$3:$AC$38,2,FALSE)=R$3,IF(Gear!$Q42&lt;$AG$6,Gear!$A42,$AB$42),$AB$42)))</f>
        <v>------------</v>
      </c>
      <c r="S45" s="254" t="str">
        <f>IF(Gear!$C42="",$AB$42,IF(Gear!$P42=0,$AB$42,IF(VLOOKUP(Gear!$C42,$AB$3:$AC$38,2,FALSE)=S$3,IF(Gear!$Q42&lt;$AG$6,Gear!$A42,$AB$42),$AB$42)))</f>
        <v>------------</v>
      </c>
      <c r="T45" s="261" t="str">
        <f>IF(Gear!$C42="",$AB$42,IF(Gear!$P42=0,$AB$42,IF(VLOOKUP(Gear!$C42,$AB$3:$AC$38,2,FALSE)=T$3,IF(Gear!$Q42&lt;$AG$6,Gear!$A42,$AB$42),$AB$42)))</f>
        <v>------------</v>
      </c>
      <c r="U45" s="254" t="str">
        <f>IF(Gear!$C42="",$AB$42,IF(Gear!$P42=0,$AB$42,IF(VLOOKUP(Gear!$C42,$AB$3:$AC$38,2,FALSE)=U$3,IF(Gear!$Q42&lt;$AG$6,Gear!$A42,$AB$42),$AB$42)))</f>
        <v>------------</v>
      </c>
      <c r="V45" s="261" t="str">
        <f>IF(Gear!$C42="",$AB$42,IF(Gear!$P42=0,$AB$42,IF(VLOOKUP(Gear!$C42,$AB$3:$AC$38,2,FALSE)=V$3,IF(Gear!$Q42&lt;$AG$6,Gear!$A42,$AB$42),$AB$42)))</f>
        <v>------------</v>
      </c>
      <c r="W45" s="254" t="str">
        <f>IF(Gear!$C42="",$AB$42,IF(Gear!$P42=0,$AB$42,IF(VLOOKUP(Gear!$C42,$AB$3:$AC$38,2,FALSE)=W$3,IF(Gear!$Q42&lt;$AG$6,Gear!$A42,$AB$42),$AB$42)))</f>
        <v>------------</v>
      </c>
      <c r="X45" s="261" t="str">
        <f>IF(Gear!$C42="",$AB$42,IF(Gear!$P42=0,$AB$42,IF(VLOOKUP(Gear!$C42,$AB$3:$AC$38,2,FALSE)=X$3,IF(Gear!$Q42&lt;$AG$6,Gear!$A42,$AB$42),$AB$42)))</f>
        <v>------------</v>
      </c>
      <c r="Y45" s="255" t="str">
        <f>IF(Gear!$C42="",$AB$42,IF(Gear!$P42=0,$AB$42,IF(VLOOKUP(Gear!$C42,$AB$3:$AC$38,2,FALSE)=Y$3,IF(Gear!$Q42&lt;$AG$6,Gear!$A42,$AB$42),$AB$42)))</f>
        <v>------------</v>
      </c>
      <c r="Z45" t="s">
        <v>158</v>
      </c>
    </row>
    <row r="46" spans="2:29" ht="15" x14ac:dyDescent="0.25">
      <c r="B46" t="s">
        <v>154</v>
      </c>
      <c r="C46" s="318" t="s">
        <v>159</v>
      </c>
      <c r="D46" s="320" t="s">
        <v>156</v>
      </c>
      <c r="E46" s="323" t="s">
        <v>159</v>
      </c>
      <c r="F46" s="320" t="s">
        <v>156</v>
      </c>
      <c r="G46" s="323" t="s">
        <v>159</v>
      </c>
      <c r="H46" s="320" t="s">
        <v>156</v>
      </c>
      <c r="I46" s="264" t="s">
        <v>159</v>
      </c>
      <c r="J46" t="s">
        <v>156</v>
      </c>
      <c r="K46" s="253" t="str">
        <f>IF(Gear!$C43="",$AB$42,IF(Gear!$P43=0,$AB$42,IF(VLOOKUP(Gear!$C43,$AB$3:$AC$38,2,FALSE)=K$3,IF(Gear!$Q43&lt;$AG$6,Gear!$A43,$AB$42),$AB$42)))</f>
        <v>------------</v>
      </c>
      <c r="L46" s="261" t="str">
        <f>IF(Gear!$C43="",$AB$42,IF(Gear!$P43=0,$AB$42,IF(VLOOKUP(Gear!$C43,$AB$3:$AC$38,2,FALSE)=L$3,IF(Gear!$Q43&lt;$AG$6,Gear!$A43,$AB$42),$AB$42)))</f>
        <v>------------</v>
      </c>
      <c r="M46" s="254" t="str">
        <f>IF(Gear!$C43="",$AB$42,IF(Gear!$P43=0,$AB$42,IF(VLOOKUP(Gear!$C43,$AB$3:$AC$38,2,FALSE)=M$3,IF(Gear!$Q43&lt;$AG$6,Gear!$A43,$AB$42),$AB$42)))</f>
        <v>------------</v>
      </c>
      <c r="N46" s="261" t="str">
        <f>IF(Gear!$C43="",$AB$42,IF(Gear!$P43=0,$AB$42,IF(VLOOKUP(Gear!$C43,$AB$3:$AC$38,2,FALSE)=N$3,IF(Gear!$Q43&lt;$AG$6,Gear!$A43,$AB$42),$AB$42)))</f>
        <v>------------</v>
      </c>
      <c r="O46" s="254" t="str">
        <f>IF(Gear!$C43="",$AB$42,IF(Gear!$P43=0,$AB$42,IF(VLOOKUP(Gear!$C43,$AB$3:$AC$38,2,FALSE)=O$3,IF(Gear!$Q43&lt;$AG$6,Gear!$A43,$AB$42),$AB$42)))</f>
        <v>------------</v>
      </c>
      <c r="P46" s="261" t="str">
        <f>IF(Gear!$C43="",$AB$42,IF(Gear!$P43=0,$AB$42,IF(VLOOKUP(Gear!$C43,$AB$3:$AC$38,2,FALSE)=P$3,IF(Gear!$Q43&lt;$AG$6,Gear!$A43,$AB$42),$AB$42)))</f>
        <v>------------</v>
      </c>
      <c r="Q46" s="254" t="str">
        <f>IF(Gear!$C43="",$AB$42,IF(Gear!$P43=0,$AB$42,IF(VLOOKUP(Gear!$C43,$AB$3:$AC$38,2,FALSE)=Q$3,IF(Gear!$Q43&lt;$AG$6,Gear!$A43,$AB$42),$AB$42)))</f>
        <v>------------</v>
      </c>
      <c r="R46" s="261" t="str">
        <f>IF(Gear!$C43="",$AB$42,IF(Gear!$P43=0,$AB$42,IF(VLOOKUP(Gear!$C43,$AB$3:$AC$38,2,FALSE)=R$3,IF(Gear!$Q43&lt;$AG$6,Gear!$A43,$AB$42),$AB$42)))</f>
        <v>------------</v>
      </c>
      <c r="S46" s="254" t="str">
        <f>IF(Gear!$C43="",$AB$42,IF(Gear!$P43=0,$AB$42,IF(VLOOKUP(Gear!$C43,$AB$3:$AC$38,2,FALSE)=S$3,IF(Gear!$Q43&lt;$AG$6,Gear!$A43,$AB$42),$AB$42)))</f>
        <v>------------</v>
      </c>
      <c r="T46" s="261" t="str">
        <f>IF(Gear!$C43="",$AB$42,IF(Gear!$P43=0,$AB$42,IF(VLOOKUP(Gear!$C43,$AB$3:$AC$38,2,FALSE)=T$3,IF(Gear!$Q43&lt;$AG$6,Gear!$A43,$AB$42),$AB$42)))</f>
        <v>------------</v>
      </c>
      <c r="U46" s="254" t="str">
        <f>IF(Gear!$C43="",$AB$42,IF(Gear!$P43=0,$AB$42,IF(VLOOKUP(Gear!$C43,$AB$3:$AC$38,2,FALSE)=U$3,IF(Gear!$Q43&lt;$AG$6,Gear!$A43,$AB$42),$AB$42)))</f>
        <v>------------</v>
      </c>
      <c r="V46" s="261" t="str">
        <f>IF(Gear!$C43="",$AB$42,IF(Gear!$P43=0,$AB$42,IF(VLOOKUP(Gear!$C43,$AB$3:$AC$38,2,FALSE)=V$3,IF(Gear!$Q43&lt;$AG$6,Gear!$A43,$AB$42),$AB$42)))</f>
        <v>------------</v>
      </c>
      <c r="W46" s="254" t="str">
        <f>IF(Gear!$C43="",$AB$42,IF(Gear!$P43=0,$AB$42,IF(VLOOKUP(Gear!$C43,$AB$3:$AC$38,2,FALSE)=W$3,IF(Gear!$Q43&lt;$AG$6,Gear!$A43,$AB$42),$AB$42)))</f>
        <v>------------</v>
      </c>
      <c r="X46" s="261" t="str">
        <f>IF(Gear!$C43="",$AB$42,IF(Gear!$P43=0,$AB$42,IF(VLOOKUP(Gear!$C43,$AB$3:$AC$38,2,FALSE)=X$3,IF(Gear!$Q43&lt;$AG$6,Gear!$A43,$AB$42),$AB$42)))</f>
        <v>------------</v>
      </c>
      <c r="Y46" s="255" t="str">
        <f>IF(Gear!$C43="",$AB$42,IF(Gear!$P43=0,$AB$42,IF(VLOOKUP(Gear!$C43,$AB$3:$AC$38,2,FALSE)=Y$3,IF(Gear!$Q43&lt;$AG$6,Gear!$A43,$AB$42),$AB$42)))</f>
        <v>------------</v>
      </c>
      <c r="Z46" t="s">
        <v>158</v>
      </c>
    </row>
    <row r="47" spans="2:29" ht="15" x14ac:dyDescent="0.25">
      <c r="B47" t="s">
        <v>154</v>
      </c>
      <c r="C47" s="318" t="s">
        <v>159</v>
      </c>
      <c r="D47" s="320" t="s">
        <v>156</v>
      </c>
      <c r="E47" s="323" t="s">
        <v>159</v>
      </c>
      <c r="F47" s="320" t="s">
        <v>156</v>
      </c>
      <c r="G47" s="323" t="s">
        <v>159</v>
      </c>
      <c r="H47" s="320" t="s">
        <v>156</v>
      </c>
      <c r="I47" s="264" t="s">
        <v>159</v>
      </c>
      <c r="J47" t="s">
        <v>156</v>
      </c>
      <c r="K47" s="253" t="str">
        <f>IF(Gear!$C44="",$AB$42,IF(Gear!$P44=0,$AB$42,IF(VLOOKUP(Gear!$C44,$AB$3:$AC$38,2,FALSE)=K$3,IF(Gear!$Q44&lt;$AG$6,Gear!$A44,$AB$42),$AB$42)))</f>
        <v>------------</v>
      </c>
      <c r="L47" s="261" t="str">
        <f>IF(Gear!$C44="",$AB$42,IF(Gear!$P44=0,$AB$42,IF(VLOOKUP(Gear!$C44,$AB$3:$AC$38,2,FALSE)=L$3,IF(Gear!$Q44&lt;$AG$6,Gear!$A44,$AB$42),$AB$42)))</f>
        <v>------------</v>
      </c>
      <c r="M47" s="254" t="str">
        <f>IF(Gear!$C44="",$AB$42,IF(Gear!$P44=0,$AB$42,IF(VLOOKUP(Gear!$C44,$AB$3:$AC$38,2,FALSE)=M$3,IF(Gear!$Q44&lt;$AG$6,Gear!$A44,$AB$42),$AB$42)))</f>
        <v>------------</v>
      </c>
      <c r="N47" s="261" t="str">
        <f>IF(Gear!$C44="",$AB$42,IF(Gear!$P44=0,$AB$42,IF(VLOOKUP(Gear!$C44,$AB$3:$AC$38,2,FALSE)=N$3,IF(Gear!$Q44&lt;$AG$6,Gear!$A44,$AB$42),$AB$42)))</f>
        <v>------------</v>
      </c>
      <c r="O47" s="254" t="str">
        <f>IF(Gear!$C44="",$AB$42,IF(Gear!$P44=0,$AB$42,IF(VLOOKUP(Gear!$C44,$AB$3:$AC$38,2,FALSE)=O$3,IF(Gear!$Q44&lt;$AG$6,Gear!$A44,$AB$42),$AB$42)))</f>
        <v>------------</v>
      </c>
      <c r="P47" s="261" t="str">
        <f>IF(Gear!$C44="",$AB$42,IF(Gear!$P44=0,$AB$42,IF(VLOOKUP(Gear!$C44,$AB$3:$AC$38,2,FALSE)=P$3,IF(Gear!$Q44&lt;$AG$6,Gear!$A44,$AB$42),$AB$42)))</f>
        <v>------------</v>
      </c>
      <c r="Q47" s="254" t="str">
        <f>IF(Gear!$C44="",$AB$42,IF(Gear!$P44=0,$AB$42,IF(VLOOKUP(Gear!$C44,$AB$3:$AC$38,2,FALSE)=Q$3,IF(Gear!$Q44&lt;$AG$6,Gear!$A44,$AB$42),$AB$42)))</f>
        <v>------------</v>
      </c>
      <c r="R47" s="261" t="str">
        <f>IF(Gear!$C44="",$AB$42,IF(Gear!$P44=0,$AB$42,IF(VLOOKUP(Gear!$C44,$AB$3:$AC$38,2,FALSE)=R$3,IF(Gear!$Q44&lt;$AG$6,Gear!$A44,$AB$42),$AB$42)))</f>
        <v>------------</v>
      </c>
      <c r="S47" s="254" t="str">
        <f>IF(Gear!$C44="",$AB$42,IF(Gear!$P44=0,$AB$42,IF(VLOOKUP(Gear!$C44,$AB$3:$AC$38,2,FALSE)=S$3,IF(Gear!$Q44&lt;$AG$6,Gear!$A44,$AB$42),$AB$42)))</f>
        <v>------------</v>
      </c>
      <c r="T47" s="261" t="str">
        <f>IF(Gear!$C44="",$AB$42,IF(Gear!$P44=0,$AB$42,IF(VLOOKUP(Gear!$C44,$AB$3:$AC$38,2,FALSE)=T$3,IF(Gear!$Q44&lt;$AG$6,Gear!$A44,$AB$42),$AB$42)))</f>
        <v>------------</v>
      </c>
      <c r="U47" s="254" t="str">
        <f>IF(Gear!$C44="",$AB$42,IF(Gear!$P44=0,$AB$42,IF(VLOOKUP(Gear!$C44,$AB$3:$AC$38,2,FALSE)=U$3,IF(Gear!$Q44&lt;$AG$6,Gear!$A44,$AB$42),$AB$42)))</f>
        <v>------------</v>
      </c>
      <c r="V47" s="261" t="str">
        <f>IF(Gear!$C44="",$AB$42,IF(Gear!$P44=0,$AB$42,IF(VLOOKUP(Gear!$C44,$AB$3:$AC$38,2,FALSE)=V$3,IF(Gear!$Q44&lt;$AG$6,Gear!$A44,$AB$42),$AB$42)))</f>
        <v>------------</v>
      </c>
      <c r="W47" s="254" t="str">
        <f>IF(Gear!$C44="",$AB$42,IF(Gear!$P44=0,$AB$42,IF(VLOOKUP(Gear!$C44,$AB$3:$AC$38,2,FALSE)=W$3,IF(Gear!$Q44&lt;$AG$6,Gear!$A44,$AB$42),$AB$42)))</f>
        <v>------------</v>
      </c>
      <c r="X47" s="261" t="str">
        <f>IF(Gear!$C44="",$AB$42,IF(Gear!$P44=0,$AB$42,IF(VLOOKUP(Gear!$C44,$AB$3:$AC$38,2,FALSE)=X$3,IF(Gear!$Q44&lt;$AG$6,Gear!$A44,$AB$42),$AB$42)))</f>
        <v>------------</v>
      </c>
      <c r="Y47" s="255" t="str">
        <f>IF(Gear!$C44="",$AB$42,IF(Gear!$P44=0,$AB$42,IF(VLOOKUP(Gear!$C44,$AB$3:$AC$38,2,FALSE)=Y$3,IF(Gear!$Q44&lt;$AG$6,Gear!$A44,$AB$42),$AB$42)))</f>
        <v>------------</v>
      </c>
      <c r="Z47" t="s">
        <v>158</v>
      </c>
    </row>
    <row r="48" spans="2:29" ht="15" x14ac:dyDescent="0.25">
      <c r="B48" t="s">
        <v>154</v>
      </c>
      <c r="C48" s="318" t="s">
        <v>159</v>
      </c>
      <c r="D48" s="320" t="s">
        <v>156</v>
      </c>
      <c r="E48" s="323" t="s">
        <v>159</v>
      </c>
      <c r="F48" s="320" t="s">
        <v>156</v>
      </c>
      <c r="G48" s="323" t="s">
        <v>159</v>
      </c>
      <c r="H48" s="320" t="s">
        <v>156</v>
      </c>
      <c r="I48" s="264" t="s">
        <v>159</v>
      </c>
      <c r="J48" t="s">
        <v>156</v>
      </c>
      <c r="K48" s="253" t="str">
        <f>IF(Gear!$C45="",$AB$42,IF(Gear!$P45=0,$AB$42,IF(VLOOKUP(Gear!$C45,$AB$3:$AC$38,2,FALSE)=K$3,IF(Gear!$Q45&lt;AG6,Gear!$A45,$AB$42),$AB$42)))</f>
        <v>------------</v>
      </c>
      <c r="L48" s="261" t="s">
        <v>156</v>
      </c>
      <c r="M48" s="254" t="str">
        <f>IF(Gear!$C45="",$AB$42,IF(Gear!$P45=0,$AB$42,IF(VLOOKUP(Gear!$C45,$AB$3:$AC$38,2,FALSE)=M$3,IF(Gear!$Q45&lt;AG6,Gear!$A45,$AB$42),$AB$42)))</f>
        <v>------------</v>
      </c>
      <c r="N48" s="261" t="s">
        <v>156</v>
      </c>
      <c r="O48" s="254" t="str">
        <f>IF(Gear!$C45="",$AB$42,IF(Gear!$P45=0,$AB$42,IF(VLOOKUP(Gear!$C45,$AB$3:$AC$38,2,FALSE)=O$3,IF(Gear!$Q45&lt;AG6,Gear!$A45,$AB$42),$AB$42)))</f>
        <v>------------</v>
      </c>
      <c r="P48" s="261" t="s">
        <v>156</v>
      </c>
      <c r="Q48" s="254" t="str">
        <f>IF(Gear!$C45="",$AB$42,IF(Gear!$P45=0,$AB$42,IF(VLOOKUP(Gear!$C45,$AB$3:$AC$38,2,FALSE)=Q$3,IF(Gear!$Q45&lt;AG6,Gear!$A45,$AB$42),$AB$42)))</f>
        <v>------------</v>
      </c>
      <c r="R48" s="261" t="s">
        <v>156</v>
      </c>
      <c r="S48" s="254" t="str">
        <f>IF(Gear!$C45="",$AB$42,IF(Gear!$P45=0,$AB$42,IF(VLOOKUP(Gear!$C45,$AB$3:$AC$38,2,FALSE)=S$3,IF(Gear!$Q45&lt;AG6,Gear!$A45,$AB$42),$AB$42)))</f>
        <v>------------</v>
      </c>
      <c r="T48" s="261" t="s">
        <v>156</v>
      </c>
      <c r="U48" s="254" t="str">
        <f>IF(Gear!$C45="",$AB$42,IF(Gear!$P45=0,$AB$42,IF(VLOOKUP(Gear!$C45,$AB$3:$AC$38,2,FALSE)=U$3,IF(Gear!$Q45&lt;AG6,Gear!$A45,$AB$42),$AB$42)))</f>
        <v>------------</v>
      </c>
      <c r="V48" s="261" t="s">
        <v>156</v>
      </c>
      <c r="W48" s="254" t="str">
        <f>IF(Gear!$C45="",$AB$42,IF(Gear!$P45=0,$AB$42,IF(VLOOKUP(Gear!$C45,$AB$3:$AC$38,2,FALSE)=W$3,IF(Gear!$Q45&lt;AG6,Gear!$A45,$AB$42),$AB$42)))</f>
        <v>------------</v>
      </c>
      <c r="X48" s="261" t="s">
        <v>156</v>
      </c>
      <c r="Y48" s="25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 x14ac:dyDescent="0.25">
      <c r="B49" t="s">
        <v>154</v>
      </c>
      <c r="C49" s="318" t="s">
        <v>159</v>
      </c>
      <c r="D49" s="320" t="s">
        <v>156</v>
      </c>
      <c r="E49" s="323" t="s">
        <v>159</v>
      </c>
      <c r="F49" s="320" t="s">
        <v>156</v>
      </c>
      <c r="G49" s="323" t="s">
        <v>159</v>
      </c>
      <c r="H49" s="320" t="s">
        <v>156</v>
      </c>
      <c r="I49" s="264" t="s">
        <v>159</v>
      </c>
      <c r="J49" t="s">
        <v>156</v>
      </c>
      <c r="K49" s="253" t="str">
        <f>IF(Gear!$C46="",$AB$42,IF(Gear!$P46=0,$AB$42,IF(VLOOKUP(Gear!$C46,$AB$3:$AC$38,2,FALSE)=K$3,IF(Gear!$Q46&lt;AG6,Gear!$A46,$AB$42),$AB$42)))</f>
        <v>------------</v>
      </c>
      <c r="L49" s="261" t="s">
        <v>156</v>
      </c>
      <c r="M49" s="254" t="str">
        <f>IF(Gear!$C46="",$AB$42,IF(Gear!$P46=0,$AB$42,IF(VLOOKUP(Gear!$C46,$AB$3:$AC$38,2,FALSE)=M$3,IF(Gear!$Q46&lt;AG6,Gear!$A46,$AB$42),$AB$42)))</f>
        <v>------------</v>
      </c>
      <c r="N49" s="261" t="s">
        <v>156</v>
      </c>
      <c r="O49" s="254" t="str">
        <f>IF(Gear!$C46="",$AB$42,IF(Gear!$P46=0,$AB$42,IF(VLOOKUP(Gear!$C46,$AB$3:$AC$38,2,FALSE)=O$3,IF(Gear!$Q46&lt;AG6,Gear!$A46,$AB$42),$AB$42)))</f>
        <v>------------</v>
      </c>
      <c r="P49" s="261" t="s">
        <v>156</v>
      </c>
      <c r="Q49" s="254" t="str">
        <f>IF(Gear!$C46="",$AB$42,IF(Gear!$P46=0,$AB$42,IF(VLOOKUP(Gear!$C46,$AB$3:$AC$38,2,FALSE)=Q$3,IF(Gear!$Q46&lt;AG6,Gear!$A46,$AB$42),$AB$42)))</f>
        <v>------------</v>
      </c>
      <c r="R49" s="261" t="s">
        <v>156</v>
      </c>
      <c r="S49" s="254" t="str">
        <f>IF(Gear!$C46="",$AB$42,IF(Gear!$P46=0,$AB$42,IF(VLOOKUP(Gear!$C46,$AB$3:$AC$38,2,FALSE)=S$3,IF(Gear!$Q46&lt;AG6,Gear!$A46,$AB$42),$AB$42)))</f>
        <v>------------</v>
      </c>
      <c r="T49" s="261" t="s">
        <v>156</v>
      </c>
      <c r="U49" s="254" t="str">
        <f>IF(Gear!$C46="",$AB$42,IF(Gear!$P46=0,$AB$42,IF(VLOOKUP(Gear!$C46,$AB$3:$AC$38,2,FALSE)=U$3,IF(Gear!$Q46&lt;AG6,Gear!$A46,$AB$42),$AB$42)))</f>
        <v>------------</v>
      </c>
      <c r="V49" s="261" t="s">
        <v>156</v>
      </c>
      <c r="W49" s="254" t="str">
        <f>IF(Gear!$C46="",$AB$42,IF(Gear!$P46=0,$AB$42,IF(VLOOKUP(Gear!$C46,$AB$3:$AC$38,2,FALSE)=W$3,IF(Gear!$Q46&lt;AG6,Gear!$A46,$AB$42),$AB$42)))</f>
        <v>------------</v>
      </c>
      <c r="X49" s="261" t="s">
        <v>156</v>
      </c>
      <c r="Y49" s="25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 x14ac:dyDescent="0.25">
      <c r="B50" t="s">
        <v>154</v>
      </c>
      <c r="C50" s="318" t="s">
        <v>159</v>
      </c>
      <c r="D50" s="320" t="s">
        <v>156</v>
      </c>
      <c r="E50" s="323" t="s">
        <v>159</v>
      </c>
      <c r="F50" s="320" t="s">
        <v>156</v>
      </c>
      <c r="G50" s="323" t="s">
        <v>159</v>
      </c>
      <c r="H50" s="320" t="s">
        <v>156</v>
      </c>
      <c r="I50" s="264" t="s">
        <v>159</v>
      </c>
      <c r="J50" t="s">
        <v>156</v>
      </c>
      <c r="K50" s="253" t="str">
        <f>IF(Gear!$C47="",$AB$42,IF(Gear!$P47=0,$AB$42,IF(VLOOKUP(Gear!$C47,$AB$3:$AC$38,2,FALSE)=K$3,IF(Gear!$Q47&lt;AG6,Gear!$A47,$AB$42),$AB$42)))</f>
        <v>------------</v>
      </c>
      <c r="L50" s="261" t="s">
        <v>156</v>
      </c>
      <c r="M50" s="254" t="str">
        <f>IF(Gear!$C47="",$AB$42,IF(Gear!$P47=0,$AB$42,IF(VLOOKUP(Gear!$C47,$AB$3:$AC$38,2,FALSE)=M$3,IF(Gear!$Q47&lt;AG6,Gear!$A47,$AB$42),$AB$42)))</f>
        <v>------------</v>
      </c>
      <c r="N50" s="261" t="s">
        <v>156</v>
      </c>
      <c r="O50" s="254" t="str">
        <f>IF(Gear!$C47="",$AB$42,IF(Gear!$P47=0,$AB$42,IF(VLOOKUP(Gear!$C47,$AB$3:$AC$38,2,FALSE)=O$3,IF(Gear!$Q47&lt;AG6,Gear!$A47,$AB$42),$AB$42)))</f>
        <v>------------</v>
      </c>
      <c r="P50" s="261" t="s">
        <v>156</v>
      </c>
      <c r="Q50" s="254" t="str">
        <f>IF(Gear!$C47="",$AB$42,IF(Gear!$P47=0,$AB$42,IF(VLOOKUP(Gear!$C47,$AB$3:$AC$38,2,FALSE)=Q$3,IF(Gear!$Q47&lt;AG6,Gear!$A47,$AB$42),$AB$42)))</f>
        <v>------------</v>
      </c>
      <c r="R50" s="261" t="s">
        <v>156</v>
      </c>
      <c r="S50" s="254" t="str">
        <f>IF(Gear!$C47="",$AB$42,IF(Gear!$P47=0,$AB$42,IF(VLOOKUP(Gear!$C47,$AB$3:$AC$38,2,FALSE)=S$3,IF(Gear!$Q47&lt;AG6,Gear!$A47,$AB$42),$AB$42)))</f>
        <v>------------</v>
      </c>
      <c r="T50" s="261" t="s">
        <v>156</v>
      </c>
      <c r="U50" s="254" t="str">
        <f>IF(Gear!$C47="",$AB$42,IF(Gear!$P47=0,$AB$42,IF(VLOOKUP(Gear!$C47,$AB$3:$AC$38,2,FALSE)=U$3,IF(Gear!$Q47&lt;AG6,Gear!$A47,$AB$42),$AB$42)))</f>
        <v>------------</v>
      </c>
      <c r="V50" s="261" t="s">
        <v>156</v>
      </c>
      <c r="W50" s="254" t="str">
        <f>IF(Gear!$C47="",$AB$42,IF(Gear!$P47=0,$AB$42,IF(VLOOKUP(Gear!$C47,$AB$3:$AC$38,2,FALSE)=W$3,IF(Gear!$Q47&lt;AG6,Gear!$A47,$AB$42),$AB$42)))</f>
        <v>------------</v>
      </c>
      <c r="X50" s="261" t="s">
        <v>156</v>
      </c>
      <c r="Y50" s="25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 x14ac:dyDescent="0.25">
      <c r="B51" t="s">
        <v>154</v>
      </c>
      <c r="C51" s="318" t="s">
        <v>159</v>
      </c>
      <c r="D51" s="320" t="s">
        <v>156</v>
      </c>
      <c r="E51" s="323" t="s">
        <v>159</v>
      </c>
      <c r="F51" s="320" t="s">
        <v>156</v>
      </c>
      <c r="G51" s="323" t="s">
        <v>159</v>
      </c>
      <c r="H51" s="320" t="s">
        <v>156</v>
      </c>
      <c r="I51" s="264" t="s">
        <v>159</v>
      </c>
      <c r="J51" t="s">
        <v>156</v>
      </c>
      <c r="K51" s="253" t="str">
        <f>IF(Gear!$C48="",$AB$42,IF(Gear!$P48=0,$AB$42,IF(VLOOKUP(Gear!$C48,$AB$3:$AC$38,2,FALSE)=K$3,IF(Gear!$Q48&lt;AG6,Gear!$A48,$AB$42),$AB$42)))</f>
        <v>------------</v>
      </c>
      <c r="L51" s="261" t="s">
        <v>156</v>
      </c>
      <c r="M51" s="254" t="str">
        <f>IF(Gear!$C48="",$AB$42,IF(Gear!$P48=0,$AB$42,IF(VLOOKUP(Gear!$C48,$AB$3:$AC$38,2,FALSE)=M$3,IF(Gear!$Q48&lt;AG6,Gear!$A48,$AB$42),$AB$42)))</f>
        <v>------------</v>
      </c>
      <c r="N51" s="261" t="s">
        <v>156</v>
      </c>
      <c r="O51" s="254" t="str">
        <f>IF(Gear!$C48="",$AB$42,IF(Gear!$P48=0,$AB$42,IF(VLOOKUP(Gear!$C48,$AB$3:$AC$38,2,FALSE)=O$3,IF(Gear!$Q48&lt;AG6,Gear!$A48,$AB$42),$AB$42)))</f>
        <v>------------</v>
      </c>
      <c r="P51" s="261" t="s">
        <v>156</v>
      </c>
      <c r="Q51" s="254" t="str">
        <f>IF(Gear!$C48="",$AB$42,IF(Gear!$P48=0,$AB$42,IF(VLOOKUP(Gear!$C48,$AB$3:$AC$38,2,FALSE)=Q$3,IF(Gear!$Q48&lt;AG6,Gear!$A48,$AB$42),$AB$42)))</f>
        <v>------------</v>
      </c>
      <c r="R51" s="261" t="s">
        <v>156</v>
      </c>
      <c r="S51" s="254" t="str">
        <f>IF(Gear!$C48="",$AB$42,IF(Gear!$P48=0,$AB$42,IF(VLOOKUP(Gear!$C48,$AB$3:$AC$38,2,FALSE)=S$3,IF(Gear!$Q48&lt;AG6,Gear!$A48,$AB$42),$AB$42)))</f>
        <v>------------</v>
      </c>
      <c r="T51" s="261" t="s">
        <v>156</v>
      </c>
      <c r="U51" s="254" t="str">
        <f>IF(Gear!$C48="",$AB$42,IF(Gear!$P48=0,$AB$42,IF(VLOOKUP(Gear!$C48,$AB$3:$AC$38,2,FALSE)=U$3,IF(Gear!$Q48&lt;AG6,Gear!$A48,$AB$42),$AB$42)))</f>
        <v>------------</v>
      </c>
      <c r="V51" s="261" t="s">
        <v>156</v>
      </c>
      <c r="W51" s="254" t="str">
        <f>IF(Gear!$C48="",$AB$42,IF(Gear!$P48=0,$AB$42,IF(VLOOKUP(Gear!$C48,$AB$3:$AC$38,2,FALSE)=W$3,IF(Gear!$Q48&lt;AG6,Gear!$A48,$AB$42),$AB$42)))</f>
        <v>------------</v>
      </c>
      <c r="X51" s="261" t="s">
        <v>156</v>
      </c>
      <c r="Y51" s="25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 x14ac:dyDescent="0.25">
      <c r="B52" t="s">
        <v>154</v>
      </c>
      <c r="C52" s="318" t="s">
        <v>159</v>
      </c>
      <c r="D52" s="320" t="s">
        <v>156</v>
      </c>
      <c r="E52" s="323" t="s">
        <v>159</v>
      </c>
      <c r="F52" s="320" t="s">
        <v>156</v>
      </c>
      <c r="G52" s="323" t="s">
        <v>159</v>
      </c>
      <c r="H52" s="320" t="s">
        <v>156</v>
      </c>
      <c r="I52" s="264" t="s">
        <v>159</v>
      </c>
      <c r="J52" t="s">
        <v>156</v>
      </c>
      <c r="K52" s="253" t="str">
        <f>IF(Gear!$C49="",$AB$42,IF(Gear!$P49=0,$AB$42,IF(VLOOKUP(Gear!$C49,$AB$3:$AC$38,2,FALSE)=K$3,IF(Gear!$Q49&lt;AG6,Gear!$A49,$AB$42),$AB$42)))</f>
        <v>------------</v>
      </c>
      <c r="L52" s="261" t="s">
        <v>156</v>
      </c>
      <c r="M52" s="254" t="str">
        <f>IF(Gear!$C49="",$AB$42,IF(Gear!$P49=0,$AB$42,IF(VLOOKUP(Gear!$C49,$AB$3:$AC$38,2,FALSE)=M$3,IF(Gear!$Q49&lt;AG6,Gear!$A49,$AB$42),$AB$42)))</f>
        <v>------------</v>
      </c>
      <c r="N52" s="261" t="s">
        <v>156</v>
      </c>
      <c r="O52" s="254" t="str">
        <f>IF(Gear!$C49="",$AB$42,IF(Gear!$P49=0,$AB$42,IF(VLOOKUP(Gear!$C49,$AB$3:$AC$38,2,FALSE)=O$3,IF(Gear!$Q49&lt;AG6,Gear!$A49,$AB$42),$AB$42)))</f>
        <v>------------</v>
      </c>
      <c r="P52" s="261" t="s">
        <v>156</v>
      </c>
      <c r="Q52" s="254" t="str">
        <f>IF(Gear!$C49="",$AB$42,IF(Gear!$P49=0,$AB$42,IF(VLOOKUP(Gear!$C49,$AB$3:$AC$38,2,FALSE)=Q$3,IF(Gear!$Q49&lt;AG6,Gear!$A49,$AB$42),$AB$42)))</f>
        <v>------------</v>
      </c>
      <c r="R52" s="261" t="s">
        <v>156</v>
      </c>
      <c r="S52" s="254" t="str">
        <f>IF(Gear!$C49="",$AB$42,IF(Gear!$P49=0,$AB$42,IF(VLOOKUP(Gear!$C49,$AB$3:$AC$38,2,FALSE)=S$3,IF(Gear!$Q49&lt;AG6,Gear!$A49,$AB$42),$AB$42)))</f>
        <v>------------</v>
      </c>
      <c r="T52" s="261" t="s">
        <v>156</v>
      </c>
      <c r="U52" s="254" t="str">
        <f>IF(Gear!$C49="",$AB$42,IF(Gear!$P49=0,$AB$42,IF(VLOOKUP(Gear!$C49,$AB$3:$AC$38,2,FALSE)=U$3,IF(Gear!$Q49&lt;AG6,Gear!$A49,$AB$42),$AB$42)))</f>
        <v>------------</v>
      </c>
      <c r="V52" s="261" t="s">
        <v>156</v>
      </c>
      <c r="W52" s="254" t="str">
        <f>IF(Gear!$C49="",$AB$42,IF(Gear!$P49=0,$AB$42,IF(VLOOKUP(Gear!$C49,$AB$3:$AC$38,2,FALSE)=W$3,IF(Gear!$Q49&lt;AG6,Gear!$A49,$AB$42),$AB$42)))</f>
        <v>------------</v>
      </c>
      <c r="X52" s="261" t="s">
        <v>156</v>
      </c>
      <c r="Y52" s="25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 x14ac:dyDescent="0.25">
      <c r="B53" t="s">
        <v>154</v>
      </c>
      <c r="C53" s="318" t="s">
        <v>159</v>
      </c>
      <c r="D53" s="320" t="s">
        <v>156</v>
      </c>
      <c r="E53" s="323" t="s">
        <v>159</v>
      </c>
      <c r="F53" s="320" t="s">
        <v>156</v>
      </c>
      <c r="G53" s="323" t="s">
        <v>159</v>
      </c>
      <c r="H53" s="320" t="s">
        <v>156</v>
      </c>
      <c r="I53" s="264" t="s">
        <v>159</v>
      </c>
      <c r="J53" t="s">
        <v>156</v>
      </c>
      <c r="K53" s="253" t="str">
        <f>IF(Gear!$C50="",$AB$42,IF(Gear!$P50=0,$AB$42,IF(VLOOKUP(Gear!$C50,$AB$3:$AC$38,2,FALSE)=K$3,IF(Gear!$Q50&lt;AG6,Gear!$A50,$AB$42),$AB$42)))</f>
        <v>------------</v>
      </c>
      <c r="L53" s="261" t="s">
        <v>156</v>
      </c>
      <c r="M53" s="254" t="str">
        <f>IF(Gear!$C50="",$AB$42,IF(Gear!$P50=0,$AB$42,IF(VLOOKUP(Gear!$C50,$AB$3:$AC$38,2,FALSE)=M$3,IF(Gear!$Q50&lt;AG6,Gear!$A50,$AB$42),$AB$42)))</f>
        <v>------------</v>
      </c>
      <c r="N53" s="261" t="s">
        <v>156</v>
      </c>
      <c r="O53" s="254" t="str">
        <f>IF(Gear!$C50="",$AB$42,IF(Gear!$P50=0,$AB$42,IF(VLOOKUP(Gear!$C50,$AB$3:$AC$38,2,FALSE)=O$3,IF(Gear!$Q50&lt;AG6,Gear!$A50,$AB$42),$AB$42)))</f>
        <v>------------</v>
      </c>
      <c r="P53" s="261" t="s">
        <v>156</v>
      </c>
      <c r="Q53" s="254" t="str">
        <f>IF(Gear!$C50="",$AB$42,IF(Gear!$P50=0,$AB$42,IF(VLOOKUP(Gear!$C50,$AB$3:$AC$38,2,FALSE)=Q$3,IF(Gear!$Q50&lt;AG6,Gear!$A50,$AB$42),$AB$42)))</f>
        <v>------------</v>
      </c>
      <c r="R53" s="261" t="s">
        <v>156</v>
      </c>
      <c r="S53" s="254" t="str">
        <f>IF(Gear!$C50="",$AB$42,IF(Gear!$P50=0,$AB$42,IF(VLOOKUP(Gear!$C50,$AB$3:$AC$38,2,FALSE)=S$3,IF(Gear!$Q50&lt;AG6,Gear!$A50,$AB$42),$AB$42)))</f>
        <v>------------</v>
      </c>
      <c r="T53" s="261" t="s">
        <v>156</v>
      </c>
      <c r="U53" s="254" t="str">
        <f>IF(Gear!$C50="",$AB$42,IF(Gear!$P50=0,$AB$42,IF(VLOOKUP(Gear!$C50,$AB$3:$AC$38,2,FALSE)=U$3,IF(Gear!$Q50&lt;AG6,Gear!$A50,$AB$42),$AB$42)))</f>
        <v>------------</v>
      </c>
      <c r="V53" s="261" t="s">
        <v>156</v>
      </c>
      <c r="W53" s="254" t="str">
        <f>IF(Gear!$C50="",$AB$42,IF(Gear!$P50=0,$AB$42,IF(VLOOKUP(Gear!$C50,$AB$3:$AC$38,2,FALSE)=W$3,IF(Gear!$Q50&lt;AG6,Gear!$A50,$AB$42),$AB$42)))</f>
        <v>------------</v>
      </c>
      <c r="X53" s="261" t="s">
        <v>156</v>
      </c>
      <c r="Y53" s="25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 x14ac:dyDescent="0.25">
      <c r="B54" t="s">
        <v>154</v>
      </c>
      <c r="C54" s="318" t="s">
        <v>159</v>
      </c>
      <c r="D54" s="320" t="s">
        <v>156</v>
      </c>
      <c r="E54" s="323" t="s">
        <v>159</v>
      </c>
      <c r="F54" s="320" t="s">
        <v>156</v>
      </c>
      <c r="G54" s="323" t="s">
        <v>159</v>
      </c>
      <c r="H54" s="320" t="s">
        <v>156</v>
      </c>
      <c r="I54" s="264" t="s">
        <v>159</v>
      </c>
      <c r="J54" t="s">
        <v>156</v>
      </c>
      <c r="K54" s="253" t="str">
        <f>IF(Gear!$C51="",$AB$42,IF(Gear!$P51=0,$AB$42,IF(VLOOKUP(Gear!$C51,$AB$3:$AC$38,2,FALSE)=K$3,IF(Gear!$Q51&lt;AG6,Gear!$A51,$AB$42),$AB$42)))</f>
        <v>------------</v>
      </c>
      <c r="L54" s="261" t="s">
        <v>156</v>
      </c>
      <c r="M54" s="254" t="str">
        <f>IF(Gear!$C51="",$AB$42,IF(Gear!$P51=0,$AB$42,IF(VLOOKUP(Gear!$C51,$AB$3:$AC$38,2,FALSE)=M$3,IF(Gear!$Q51&lt;AG6,Gear!$A51,$AB$42),$AB$42)))</f>
        <v>------------</v>
      </c>
      <c r="N54" s="261" t="s">
        <v>156</v>
      </c>
      <c r="O54" s="254" t="str">
        <f>IF(Gear!$C51="",$AB$42,IF(Gear!$P51=0,$AB$42,IF(VLOOKUP(Gear!$C51,$AB$3:$AC$38,2,FALSE)=O$3,IF(Gear!$Q51&lt;AG6,Gear!$A51,$AB$42),$AB$42)))</f>
        <v>------------</v>
      </c>
      <c r="P54" s="261" t="s">
        <v>156</v>
      </c>
      <c r="Q54" s="254" t="str">
        <f>IF(Gear!$C51="",$AB$42,IF(Gear!$P51=0,$AB$42,IF(VLOOKUP(Gear!$C51,$AB$3:$AC$38,2,FALSE)=Q$3,IF(Gear!$Q51&lt;AG6,Gear!$A51,$AB$42),$AB$42)))</f>
        <v>------------</v>
      </c>
      <c r="R54" s="261" t="s">
        <v>156</v>
      </c>
      <c r="S54" s="254" t="str">
        <f>IF(Gear!$C51="",$AB$42,IF(Gear!$P51=0,$AB$42,IF(VLOOKUP(Gear!$C51,$AB$3:$AC$38,2,FALSE)=S$3,IF(Gear!$Q51&lt;AG6,Gear!$A51,$AB$42),$AB$42)))</f>
        <v>------------</v>
      </c>
      <c r="T54" s="261" t="s">
        <v>156</v>
      </c>
      <c r="U54" s="254" t="str">
        <f>IF(Gear!$C51="",$AB$42,IF(Gear!$P51=0,$AB$42,IF(VLOOKUP(Gear!$C51,$AB$3:$AC$38,2,FALSE)=U$3,IF(Gear!$Q51&lt;AG6,Gear!$A51,$AB$42),$AB$42)))</f>
        <v>------------</v>
      </c>
      <c r="V54" s="261" t="s">
        <v>156</v>
      </c>
      <c r="W54" s="254" t="str">
        <f>IF(Gear!$C51="",$AB$42,IF(Gear!$P51=0,$AB$42,IF(VLOOKUP(Gear!$C51,$AB$3:$AC$38,2,FALSE)=W$3,IF(Gear!$Q51&lt;AG6,Gear!$A51,$AB$42),$AB$42)))</f>
        <v>------------</v>
      </c>
      <c r="X54" s="261" t="s">
        <v>156</v>
      </c>
      <c r="Y54" s="25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 x14ac:dyDescent="0.25">
      <c r="B55" t="s">
        <v>154</v>
      </c>
      <c r="C55" s="318" t="s">
        <v>159</v>
      </c>
      <c r="D55" s="320" t="s">
        <v>156</v>
      </c>
      <c r="E55" s="323" t="s">
        <v>159</v>
      </c>
      <c r="F55" s="320" t="s">
        <v>156</v>
      </c>
      <c r="G55" s="323" t="s">
        <v>159</v>
      </c>
      <c r="H55" s="320" t="s">
        <v>156</v>
      </c>
      <c r="I55" s="264" t="s">
        <v>159</v>
      </c>
      <c r="J55" t="s">
        <v>156</v>
      </c>
      <c r="K55" s="253" t="str">
        <f>IF(Gear!$C52="",$AB$42,IF(Gear!$P52=0,$AB$42,IF(VLOOKUP(Gear!$C52,$AB$3:$AC$38,2,FALSE)=K$3,IF(Gear!$Q52&lt;AG6,Gear!$A52,$AB$42),$AB$42)))</f>
        <v>------------</v>
      </c>
      <c r="L55" s="261" t="s">
        <v>156</v>
      </c>
      <c r="M55" s="254" t="str">
        <f>IF(Gear!$C52="",$AB$42,IF(Gear!$P52=0,$AB$42,IF(VLOOKUP(Gear!$C52,$AB$3:$AC$38,2,FALSE)=M$3,IF(Gear!$Q52&lt;AG6,Gear!$A52,$AB$42),$AB$42)))</f>
        <v>------------</v>
      </c>
      <c r="N55" s="261" t="s">
        <v>156</v>
      </c>
      <c r="O55" s="254" t="str">
        <f>IF(Gear!$C52="",$AB$42,IF(Gear!$P52=0,$AB$42,IF(VLOOKUP(Gear!$C52,$AB$3:$AC$38,2,FALSE)=O$3,IF(Gear!$Q52&lt;AG6,Gear!$A52,$AB$42),$AB$42)))</f>
        <v>------------</v>
      </c>
      <c r="P55" s="261" t="s">
        <v>156</v>
      </c>
      <c r="Q55" s="254" t="str">
        <f>IF(Gear!$C52="",$AB$42,IF(Gear!$P52=0,$AB$42,IF(VLOOKUP(Gear!$C52,$AB$3:$AC$38,2,FALSE)=Q$3,IF(Gear!$Q52&lt;AG6,Gear!$A52,$AB$42),$AB$42)))</f>
        <v>------------</v>
      </c>
      <c r="R55" s="261" t="s">
        <v>156</v>
      </c>
      <c r="S55" s="254" t="str">
        <f>IF(Gear!$C52="",$AB$42,IF(Gear!$P52=0,$AB$42,IF(VLOOKUP(Gear!$C52,$AB$3:$AC$38,2,FALSE)=S$3,IF(Gear!$Q52&lt;AG6,Gear!$A52,$AB$42),$AB$42)))</f>
        <v>------------</v>
      </c>
      <c r="T55" s="261" t="s">
        <v>156</v>
      </c>
      <c r="U55" s="254" t="str">
        <f>IF(Gear!$C52="",$AB$42,IF(Gear!$P52=0,$AB$42,IF(VLOOKUP(Gear!$C52,$AB$3:$AC$38,2,FALSE)=U$3,IF(Gear!$Q52&lt;AG6,Gear!$A52,$AB$42),$AB$42)))</f>
        <v>------------</v>
      </c>
      <c r="V55" s="261" t="s">
        <v>156</v>
      </c>
      <c r="W55" s="254" t="str">
        <f>IF(Gear!$C52="",$AB$42,IF(Gear!$P52=0,$AB$42,IF(VLOOKUP(Gear!$C52,$AB$3:$AC$38,2,FALSE)=W$3,IF(Gear!$Q52&lt;AG6,Gear!$A52,$AB$42),$AB$42)))</f>
        <v>------------</v>
      </c>
      <c r="X55" s="261" t="s">
        <v>156</v>
      </c>
      <c r="Y55" s="25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 x14ac:dyDescent="0.25">
      <c r="B56" t="s">
        <v>154</v>
      </c>
      <c r="C56" s="318" t="s">
        <v>159</v>
      </c>
      <c r="D56" s="320" t="s">
        <v>156</v>
      </c>
      <c r="E56" s="323" t="s">
        <v>159</v>
      </c>
      <c r="F56" s="320" t="s">
        <v>156</v>
      </c>
      <c r="G56" s="323" t="s">
        <v>159</v>
      </c>
      <c r="H56" s="320" t="s">
        <v>156</v>
      </c>
      <c r="I56" s="264" t="s">
        <v>159</v>
      </c>
      <c r="J56" t="s">
        <v>156</v>
      </c>
      <c r="K56" s="253" t="str">
        <f>IF(Gear!$C53="",$AB$42,IF(Gear!$P53=0,$AB$42,IF(VLOOKUP(Gear!$C53,$AB$3:$AC$38,2,FALSE)=K$3,IF(Gear!$Q53&lt;AG6,Gear!$A53,$AB$42),$AB$42)))</f>
        <v>------------</v>
      </c>
      <c r="L56" s="261" t="s">
        <v>156</v>
      </c>
      <c r="M56" s="254" t="str">
        <f>IF(Gear!$C53="",$AB$42,IF(Gear!$P53=0,$AB$42,IF(VLOOKUP(Gear!$C53,$AB$3:$AC$38,2,FALSE)=M$3,IF(Gear!$Q53&lt;AG6,Gear!$A53,$AB$42),$AB$42)))</f>
        <v>------------</v>
      </c>
      <c r="N56" s="261" t="s">
        <v>156</v>
      </c>
      <c r="O56" s="254" t="str">
        <f>IF(Gear!$C53="",$AB$42,IF(Gear!$P53=0,$AB$42,IF(VLOOKUP(Gear!$C53,$AB$3:$AC$38,2,FALSE)=O$3,IF(Gear!$Q53&lt;AG6,Gear!$A53,$AB$42),$AB$42)))</f>
        <v>------------</v>
      </c>
      <c r="P56" s="261" t="s">
        <v>156</v>
      </c>
      <c r="Q56" s="254" t="str">
        <f>IF(Gear!$C53="",$AB$42,IF(Gear!$P53=0,$AB$42,IF(VLOOKUP(Gear!$C53,$AB$3:$AC$38,2,FALSE)=Q$3,IF(Gear!$Q53&lt;AG6,Gear!$A53,$AB$42),$AB$42)))</f>
        <v>------------</v>
      </c>
      <c r="R56" s="261" t="s">
        <v>156</v>
      </c>
      <c r="S56" s="254" t="str">
        <f>IF(Gear!$C53="",$AB$42,IF(Gear!$P53=0,$AB$42,IF(VLOOKUP(Gear!$C53,$AB$3:$AC$38,2,FALSE)=S$3,IF(Gear!$Q53&lt;AG6,Gear!$A53,$AB$42),$AB$42)))</f>
        <v>------------</v>
      </c>
      <c r="T56" s="261" t="s">
        <v>156</v>
      </c>
      <c r="U56" s="254" t="str">
        <f>IF(Gear!$C53="",$AB$42,IF(Gear!$P53=0,$AB$42,IF(VLOOKUP(Gear!$C53,$AB$3:$AC$38,2,FALSE)=U$3,IF(Gear!$Q53&lt;AG6,Gear!$A53,$AB$42),$AB$42)))</f>
        <v>------------</v>
      </c>
      <c r="V56" s="261" t="s">
        <v>156</v>
      </c>
      <c r="W56" s="254" t="str">
        <f>IF(Gear!$C53="",$AB$42,IF(Gear!$P53=0,$AB$42,IF(VLOOKUP(Gear!$C53,$AB$3:$AC$38,2,FALSE)=W$3,IF(Gear!$Q53&lt;AG6,Gear!$A53,$AB$42),$AB$42)))</f>
        <v>------------</v>
      </c>
      <c r="X56" s="261" t="s">
        <v>156</v>
      </c>
      <c r="Y56" s="25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 x14ac:dyDescent="0.25">
      <c r="B57" t="s">
        <v>154</v>
      </c>
      <c r="C57" s="318" t="s">
        <v>159</v>
      </c>
      <c r="D57" s="320" t="s">
        <v>156</v>
      </c>
      <c r="E57" s="323" t="s">
        <v>159</v>
      </c>
      <c r="F57" s="320" t="s">
        <v>156</v>
      </c>
      <c r="G57" s="323" t="s">
        <v>159</v>
      </c>
      <c r="H57" s="320" t="s">
        <v>156</v>
      </c>
      <c r="I57" s="264" t="s">
        <v>159</v>
      </c>
      <c r="J57" t="s">
        <v>156</v>
      </c>
      <c r="K57" s="253" t="str">
        <f>IF(Gear!$C54="",$AB$42,IF(Gear!$P54=0,$AB$42,IF(VLOOKUP(Gear!$C54,$AB$3:$AC$38,2,FALSE)=K$3,IF(Gear!$Q54&lt;AG6,Gear!$A54,$AB$42),$AB$42)))</f>
        <v>------------</v>
      </c>
      <c r="L57" s="261" t="s">
        <v>156</v>
      </c>
      <c r="M57" s="254" t="str">
        <f>IF(Gear!$C54="",$AB$42,IF(Gear!$P54=0,$AB$42,IF(VLOOKUP(Gear!$C54,$AB$3:$AC$38,2,FALSE)=M$3,IF(Gear!$Q54&lt;AG6,Gear!$A54,$AB$42),$AB$42)))</f>
        <v>------------</v>
      </c>
      <c r="N57" s="261" t="s">
        <v>156</v>
      </c>
      <c r="O57" s="254" t="str">
        <f>IF(Gear!$C54="",$AB$42,IF(Gear!$P54=0,$AB$42,IF(VLOOKUP(Gear!$C54,$AB$3:$AC$38,2,FALSE)=O$3,IF(Gear!$Q54&lt;AG6,Gear!$A54,$AB$42),$AB$42)))</f>
        <v>------------</v>
      </c>
      <c r="P57" s="261" t="s">
        <v>156</v>
      </c>
      <c r="Q57" s="254" t="str">
        <f>IF(Gear!$C54="",$AB$42,IF(Gear!$P54=0,$AB$42,IF(VLOOKUP(Gear!$C54,$AB$3:$AC$38,2,FALSE)=Q$3,IF(Gear!$Q54&lt;AG6,Gear!$A54,$AB$42),$AB$42)))</f>
        <v>------------</v>
      </c>
      <c r="R57" s="261" t="s">
        <v>156</v>
      </c>
      <c r="S57" s="254" t="str">
        <f>IF(Gear!$C54="",$AB$42,IF(Gear!$P54=0,$AB$42,IF(VLOOKUP(Gear!$C54,$AB$3:$AC$38,2,FALSE)=S$3,IF(Gear!$Q54&lt;AG6,Gear!$A54,$AB$42),$AB$42)))</f>
        <v>------------</v>
      </c>
      <c r="T57" s="261" t="s">
        <v>156</v>
      </c>
      <c r="U57" s="254" t="str">
        <f>IF(Gear!$C54="",$AB$42,IF(Gear!$P54=0,$AB$42,IF(VLOOKUP(Gear!$C54,$AB$3:$AC$38,2,FALSE)=U$3,IF(Gear!$Q54&lt;AG6,Gear!$A54,$AB$42),$AB$42)))</f>
        <v>------------</v>
      </c>
      <c r="V57" s="261" t="s">
        <v>156</v>
      </c>
      <c r="W57" s="254" t="str">
        <f>IF(Gear!$C54="",$AB$42,IF(Gear!$P54=0,$AB$42,IF(VLOOKUP(Gear!$C54,$AB$3:$AC$38,2,FALSE)=W$3,IF(Gear!$Q54&lt;AG6,Gear!$A54,$AB$42),$AB$42)))</f>
        <v>------------</v>
      </c>
      <c r="X57" s="261" t="s">
        <v>156</v>
      </c>
      <c r="Y57" s="25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 x14ac:dyDescent="0.25">
      <c r="B58" t="s">
        <v>154</v>
      </c>
      <c r="C58" s="318" t="s">
        <v>159</v>
      </c>
      <c r="D58" s="320" t="s">
        <v>156</v>
      </c>
      <c r="E58" s="323" t="s">
        <v>159</v>
      </c>
      <c r="F58" s="320" t="s">
        <v>156</v>
      </c>
      <c r="G58" s="323" t="s">
        <v>159</v>
      </c>
      <c r="H58" s="320" t="s">
        <v>156</v>
      </c>
      <c r="I58" s="264" t="s">
        <v>159</v>
      </c>
      <c r="J58" t="s">
        <v>156</v>
      </c>
      <c r="K58" s="253" t="str">
        <f>IF(Gear!$C55="",$AB$42,IF(Gear!$P55=0,$AB$42,IF(VLOOKUP(Gear!$C55,$AB$3:$AC$38,2,FALSE)=K$3,IF(Gear!$Q55&lt;AG6,Gear!$A55,$AB$42),$AB$42)))</f>
        <v>------------</v>
      </c>
      <c r="L58" s="261" t="s">
        <v>156</v>
      </c>
      <c r="M58" s="254" t="str">
        <f>IF(Gear!$C55="",$AB$42,IF(Gear!$P55=0,$AB$42,IF(VLOOKUP(Gear!$C55,$AB$3:$AC$38,2,FALSE)=M$3,IF(Gear!$Q55&lt;AG6,Gear!$A55,$AB$42),$AB$42)))</f>
        <v>------------</v>
      </c>
      <c r="N58" s="261" t="s">
        <v>156</v>
      </c>
      <c r="O58" s="254" t="str">
        <f>IF(Gear!$C55="",$AB$42,IF(Gear!$P55=0,$AB$42,IF(VLOOKUP(Gear!$C55,$AB$3:$AC$38,2,FALSE)=O$3,IF(Gear!$Q55&lt;AG6,Gear!$A55,$AB$42),$AB$42)))</f>
        <v>------------</v>
      </c>
      <c r="P58" s="261" t="s">
        <v>156</v>
      </c>
      <c r="Q58" s="254" t="str">
        <f>IF(Gear!$C55="",$AB$42,IF(Gear!$P55=0,$AB$42,IF(VLOOKUP(Gear!$C55,$AB$3:$AC$38,2,FALSE)=Q$3,IF(Gear!$Q55&lt;AG6,Gear!$A55,$AB$42),$AB$42)))</f>
        <v>------------</v>
      </c>
      <c r="R58" s="261" t="s">
        <v>156</v>
      </c>
      <c r="S58" s="254" t="str">
        <f>IF(Gear!$C55="",$AB$42,IF(Gear!$P55=0,$AB$42,IF(VLOOKUP(Gear!$C55,$AB$3:$AC$38,2,FALSE)=S$3,IF(Gear!$Q55&lt;AG6,Gear!$A55,$AB$42),$AB$42)))</f>
        <v>------------</v>
      </c>
      <c r="T58" s="261" t="s">
        <v>156</v>
      </c>
      <c r="U58" s="254" t="str">
        <f>IF(Gear!$C55="",$AB$42,IF(Gear!$P55=0,$AB$42,IF(VLOOKUP(Gear!$C55,$AB$3:$AC$38,2,FALSE)=U$3,IF(Gear!$Q55&lt;AG6,Gear!$A55,$AB$42),$AB$42)))</f>
        <v>------------</v>
      </c>
      <c r="V58" s="261" t="s">
        <v>156</v>
      </c>
      <c r="W58" s="254" t="str">
        <f>IF(Gear!$C55="",$AB$42,IF(Gear!$P55=0,$AB$42,IF(VLOOKUP(Gear!$C55,$AB$3:$AC$38,2,FALSE)=W$3,IF(Gear!$Q55&lt;AG6,Gear!$A55,$AB$42),$AB$42)))</f>
        <v>------------</v>
      </c>
      <c r="X58" s="261" t="s">
        <v>156</v>
      </c>
      <c r="Y58" s="25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 x14ac:dyDescent="0.25">
      <c r="B59" t="s">
        <v>154</v>
      </c>
      <c r="C59" s="318" t="s">
        <v>159</v>
      </c>
      <c r="D59" s="320" t="s">
        <v>156</v>
      </c>
      <c r="E59" s="323" t="s">
        <v>159</v>
      </c>
      <c r="F59" s="320" t="s">
        <v>156</v>
      </c>
      <c r="G59" s="323" t="s">
        <v>159</v>
      </c>
      <c r="H59" s="320" t="s">
        <v>156</v>
      </c>
      <c r="I59" s="264" t="s">
        <v>159</v>
      </c>
      <c r="J59" t="s">
        <v>156</v>
      </c>
      <c r="K59" s="253" t="str">
        <f>IF(Gear!$C56="",$AB$42,IF(Gear!$P56=0,$AB$42,IF(VLOOKUP(Gear!$C56,$AB$3:$AC$38,2,FALSE)=K$3,IF(Gear!$Q56&lt;AG6,Gear!$A56,$AB$42),$AB$42)))</f>
        <v>------------</v>
      </c>
      <c r="L59" s="261" t="s">
        <v>156</v>
      </c>
      <c r="M59" s="254" t="str">
        <f>IF(Gear!$C56="",$AB$42,IF(Gear!$P56=0,$AB$42,IF(VLOOKUP(Gear!$C56,$AB$3:$AC$38,2,FALSE)=M$3,IF(Gear!$Q56&lt;AG6,Gear!$A56,$AB$42),$AB$42)))</f>
        <v>------------</v>
      </c>
      <c r="N59" s="261" t="s">
        <v>156</v>
      </c>
      <c r="O59" s="254" t="str">
        <f>IF(Gear!$C56="",$AB$42,IF(Gear!$P56=0,$AB$42,IF(VLOOKUP(Gear!$C56,$AB$3:$AC$38,2,FALSE)=O$3,IF(Gear!$Q56&lt;AG6,Gear!$A56,$AB$42),$AB$42)))</f>
        <v>------------</v>
      </c>
      <c r="P59" s="261" t="s">
        <v>156</v>
      </c>
      <c r="Q59" s="254" t="str">
        <f>IF(Gear!$C56="",$AB$42,IF(Gear!$P56=0,$AB$42,IF(VLOOKUP(Gear!$C56,$AB$3:$AC$38,2,FALSE)=Q$3,IF(Gear!$Q56&lt;AG6,Gear!$A56,$AB$42),$AB$42)))</f>
        <v>------------</v>
      </c>
      <c r="R59" s="261" t="s">
        <v>156</v>
      </c>
      <c r="S59" s="254" t="str">
        <f>IF(Gear!$C56="",$AB$42,IF(Gear!$P56=0,$AB$42,IF(VLOOKUP(Gear!$C56,$AB$3:$AC$38,2,FALSE)=S$3,IF(Gear!$Q56&lt;AG6,Gear!$A56,$AB$42),$AB$42)))</f>
        <v>------------</v>
      </c>
      <c r="T59" s="261" t="s">
        <v>156</v>
      </c>
      <c r="U59" s="254" t="str">
        <f>IF(Gear!$C56="",$AB$42,IF(Gear!$P56=0,$AB$42,IF(VLOOKUP(Gear!$C56,$AB$3:$AC$38,2,FALSE)=U$3,IF(Gear!$Q56&lt;AG6,Gear!$A56,$AB$42),$AB$42)))</f>
        <v>------------</v>
      </c>
      <c r="V59" s="261" t="s">
        <v>156</v>
      </c>
      <c r="W59" s="254" t="str">
        <f>IF(Gear!$C56="",$AB$42,IF(Gear!$P56=0,$AB$42,IF(VLOOKUP(Gear!$C56,$AB$3:$AC$38,2,FALSE)=W$3,IF(Gear!$Q56&lt;AG6,Gear!$A56,$AB$42),$AB$42)))</f>
        <v>------------</v>
      </c>
      <c r="X59" s="261" t="s">
        <v>156</v>
      </c>
      <c r="Y59" s="25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 x14ac:dyDescent="0.25">
      <c r="B60" t="s">
        <v>154</v>
      </c>
      <c r="C60" s="318" t="s">
        <v>159</v>
      </c>
      <c r="D60" s="320" t="s">
        <v>156</v>
      </c>
      <c r="E60" s="323" t="s">
        <v>159</v>
      </c>
      <c r="F60" s="320" t="s">
        <v>156</v>
      </c>
      <c r="G60" s="323" t="s">
        <v>159</v>
      </c>
      <c r="H60" s="320" t="s">
        <v>156</v>
      </c>
      <c r="I60" s="264" t="s">
        <v>159</v>
      </c>
      <c r="J60" t="s">
        <v>156</v>
      </c>
      <c r="K60" s="253" t="str">
        <f>IF(Gear!$C57="",$AB$42,IF(Gear!$P57=0,$AB$42,IF(VLOOKUP(Gear!$C57,$AB$3:$AC$38,2,FALSE)=K$3,IF(Gear!$Q57&lt;AG6,Gear!$A57,$AB$42),$AB$42)))</f>
        <v>------------</v>
      </c>
      <c r="L60" s="261" t="s">
        <v>156</v>
      </c>
      <c r="M60" s="254" t="str">
        <f>IF(Gear!$C57="",$AB$42,IF(Gear!$P57=0,$AB$42,IF(VLOOKUP(Gear!$C57,$AB$3:$AC$38,2,FALSE)=M$3,IF(Gear!$Q57&lt;AG6,Gear!$A57,$AB$42),$AB$42)))</f>
        <v>------------</v>
      </c>
      <c r="N60" s="261" t="s">
        <v>156</v>
      </c>
      <c r="O60" s="254" t="str">
        <f>IF(Gear!$C57="",$AB$42,IF(Gear!$P57=0,$AB$42,IF(VLOOKUP(Gear!$C57,$AB$3:$AC$38,2,FALSE)=O$3,IF(Gear!$Q57&lt;AG6,Gear!$A57,$AB$42),$AB$42)))</f>
        <v>------------</v>
      </c>
      <c r="P60" s="261" t="s">
        <v>156</v>
      </c>
      <c r="Q60" s="254" t="str">
        <f>IF(Gear!$C57="",$AB$42,IF(Gear!$P57=0,$AB$42,IF(VLOOKUP(Gear!$C57,$AB$3:$AC$38,2,FALSE)=Q$3,IF(Gear!$Q57&lt;AG6,Gear!$A57,$AB$42),$AB$42)))</f>
        <v>------------</v>
      </c>
      <c r="R60" s="261" t="s">
        <v>156</v>
      </c>
      <c r="S60" s="254" t="str">
        <f>IF(Gear!$C57="",$AB$42,IF(Gear!$P57=0,$AB$42,IF(VLOOKUP(Gear!$C57,$AB$3:$AC$38,2,FALSE)=S$3,IF(Gear!$Q57&lt;AG6,Gear!$A57,$AB$42),$AB$42)))</f>
        <v>------------</v>
      </c>
      <c r="T60" s="261" t="s">
        <v>156</v>
      </c>
      <c r="U60" s="254" t="str">
        <f>IF(Gear!$C57="",$AB$42,IF(Gear!$P57=0,$AB$42,IF(VLOOKUP(Gear!$C57,$AB$3:$AC$38,2,FALSE)=U$3,IF(Gear!$Q57&lt;AG6,Gear!$A57,$AB$42),$AB$42)))</f>
        <v>------------</v>
      </c>
      <c r="V60" s="261" t="s">
        <v>156</v>
      </c>
      <c r="W60" s="254" t="str">
        <f>IF(Gear!$C57="",$AB$42,IF(Gear!$P57=0,$AB$42,IF(VLOOKUP(Gear!$C57,$AB$3:$AC$38,2,FALSE)=W$3,IF(Gear!$Q57&lt;AG6,Gear!$A57,$AB$42),$AB$42)))</f>
        <v>------------</v>
      </c>
      <c r="X60" s="261" t="s">
        <v>156</v>
      </c>
      <c r="Y60" s="25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 x14ac:dyDescent="0.25">
      <c r="B61" t="s">
        <v>154</v>
      </c>
      <c r="C61" s="318" t="s">
        <v>159</v>
      </c>
      <c r="D61" s="320" t="s">
        <v>156</v>
      </c>
      <c r="E61" s="323" t="s">
        <v>159</v>
      </c>
      <c r="F61" s="320" t="s">
        <v>156</v>
      </c>
      <c r="G61" s="323" t="s">
        <v>159</v>
      </c>
      <c r="H61" s="320" t="s">
        <v>156</v>
      </c>
      <c r="I61" s="264" t="s">
        <v>159</v>
      </c>
      <c r="J61" t="s">
        <v>156</v>
      </c>
      <c r="K61" s="253" t="str">
        <f>IF(Gear!$C58="",$AB$42,IF(Gear!$P58=0,$AB$42,IF(VLOOKUP(Gear!$C58,$AB$3:$AC$38,2,FALSE)=K$3,IF(Gear!$Q58&lt;AG6,Gear!$A58,$AB$42),$AB$42)))</f>
        <v>------------</v>
      </c>
      <c r="L61" s="261" t="s">
        <v>156</v>
      </c>
      <c r="M61" s="254" t="str">
        <f>IF(Gear!$C58="",$AB$42,IF(Gear!$P58=0,$AB$42,IF(VLOOKUP(Gear!$C58,$AB$3:$AC$38,2,FALSE)=M$3,IF(Gear!$Q58&lt;AG6,Gear!$A58,$AB$42),$AB$42)))</f>
        <v>------------</v>
      </c>
      <c r="N61" s="261" t="s">
        <v>156</v>
      </c>
      <c r="O61" s="254" t="str">
        <f>IF(Gear!$C58="",$AB$42,IF(Gear!$P58=0,$AB$42,IF(VLOOKUP(Gear!$C58,$AB$3:$AC$38,2,FALSE)=O$3,IF(Gear!$Q58&lt;AG6,Gear!$A58,$AB$42),$AB$42)))</f>
        <v>------------</v>
      </c>
      <c r="P61" s="261" t="s">
        <v>156</v>
      </c>
      <c r="Q61" s="254" t="str">
        <f>IF(Gear!$C58="",$AB$42,IF(Gear!$P58=0,$AB$42,IF(VLOOKUP(Gear!$C58,$AB$3:$AC$38,2,FALSE)=Q$3,IF(Gear!$Q58&lt;AG6,Gear!$A58,$AB$42),$AB$42)))</f>
        <v>------------</v>
      </c>
      <c r="R61" s="261" t="s">
        <v>156</v>
      </c>
      <c r="S61" s="254" t="str">
        <f>IF(Gear!$C58="",$AB$42,IF(Gear!$P58=0,$AB$42,IF(VLOOKUP(Gear!$C58,$AB$3:$AC$38,2,FALSE)=S$3,IF(Gear!$Q58&lt;AG6,Gear!$A58,$AB$42),$AB$42)))</f>
        <v>------------</v>
      </c>
      <c r="T61" s="261" t="s">
        <v>156</v>
      </c>
      <c r="U61" s="254" t="str">
        <f>IF(Gear!$C58="",$AB$42,IF(Gear!$P58=0,$AB$42,IF(VLOOKUP(Gear!$C58,$AB$3:$AC$38,2,FALSE)=U$3,IF(Gear!$Q58&lt;AG6,Gear!$A58,$AB$42),$AB$42)))</f>
        <v>------------</v>
      </c>
      <c r="V61" s="261" t="s">
        <v>156</v>
      </c>
      <c r="W61" s="254" t="str">
        <f>IF(Gear!$C58="",$AB$42,IF(Gear!$P58=0,$AB$42,IF(VLOOKUP(Gear!$C58,$AB$3:$AC$38,2,FALSE)=W$3,IF(Gear!$Q58&lt;AG6,Gear!$A58,$AB$42),$AB$42)))</f>
        <v>------------</v>
      </c>
      <c r="X61" s="261" t="s">
        <v>156</v>
      </c>
      <c r="Y61" s="25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 x14ac:dyDescent="0.25">
      <c r="B62" t="s">
        <v>154</v>
      </c>
      <c r="C62" s="318" t="s">
        <v>159</v>
      </c>
      <c r="D62" s="320" t="s">
        <v>156</v>
      </c>
      <c r="E62" s="323" t="s">
        <v>159</v>
      </c>
      <c r="F62" s="320" t="s">
        <v>156</v>
      </c>
      <c r="G62" s="323" t="s">
        <v>159</v>
      </c>
      <c r="H62" s="320" t="s">
        <v>156</v>
      </c>
      <c r="I62" s="264" t="s">
        <v>159</v>
      </c>
      <c r="J62" t="s">
        <v>156</v>
      </c>
      <c r="K62" s="253" t="str">
        <f>IF(Gear!$C59="",$AB$42,IF(Gear!$P59=0,$AB$42,IF(VLOOKUP(Gear!$C59,$AB$3:$AC$38,2,FALSE)=K$3,IF(Gear!$Q59&lt;AG6,Gear!$A59,$AB$42),$AB$42)))</f>
        <v>------------</v>
      </c>
      <c r="L62" s="261" t="s">
        <v>156</v>
      </c>
      <c r="M62" s="254" t="str">
        <f>IF(Gear!$C59="",$AB$42,IF(Gear!$P59=0,$AB$42,IF(VLOOKUP(Gear!$C59,$AB$3:$AC$38,2,FALSE)=M$3,IF(Gear!$Q59&lt;AG6,Gear!$A59,$AB$42),$AB$42)))</f>
        <v>------------</v>
      </c>
      <c r="N62" s="261" t="s">
        <v>156</v>
      </c>
      <c r="O62" s="254" t="str">
        <f>IF(Gear!$C59="",$AB$42,IF(Gear!$P59=0,$AB$42,IF(VLOOKUP(Gear!$C59,$AB$3:$AC$38,2,FALSE)=O$3,IF(Gear!$Q59&lt;AG6,Gear!$A59,$AB$42),$AB$42)))</f>
        <v>------------</v>
      </c>
      <c r="P62" s="261" t="s">
        <v>156</v>
      </c>
      <c r="Q62" s="254" t="str">
        <f>IF(Gear!$C59="",$AB$42,IF(Gear!$P59=0,$AB$42,IF(VLOOKUP(Gear!$C59,$AB$3:$AC$38,2,FALSE)=Q$3,IF(Gear!$Q59&lt;AG6,Gear!$A59,$AB$42),$AB$42)))</f>
        <v>------------</v>
      </c>
      <c r="R62" s="261" t="s">
        <v>156</v>
      </c>
      <c r="S62" s="254" t="str">
        <f>IF(Gear!$C59="",$AB$42,IF(Gear!$P59=0,$AB$42,IF(VLOOKUP(Gear!$C59,$AB$3:$AC$38,2,FALSE)=S$3,IF(Gear!$Q59&lt;AG6,Gear!$A59,$AB$42),$AB$42)))</f>
        <v>------------</v>
      </c>
      <c r="T62" s="261" t="s">
        <v>156</v>
      </c>
      <c r="U62" s="254" t="str">
        <f>IF(Gear!$C59="",$AB$42,IF(Gear!$P59=0,$AB$42,IF(VLOOKUP(Gear!$C59,$AB$3:$AC$38,2,FALSE)=U$3,IF(Gear!$Q59&lt;AG6,Gear!$A59,$AB$42),$AB$42)))</f>
        <v>------------</v>
      </c>
      <c r="V62" s="261" t="s">
        <v>156</v>
      </c>
      <c r="W62" s="254" t="str">
        <f>IF(Gear!$C59="",$AB$42,IF(Gear!$P59=0,$AB$42,IF(VLOOKUP(Gear!$C59,$AB$3:$AC$38,2,FALSE)=W$3,IF(Gear!$Q59&lt;AG6,Gear!$A59,$AB$42),$AB$42)))</f>
        <v>------------</v>
      </c>
      <c r="X62" s="261" t="s">
        <v>156</v>
      </c>
      <c r="Y62" s="25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 x14ac:dyDescent="0.25">
      <c r="B63" t="s">
        <v>154</v>
      </c>
      <c r="C63" s="318" t="s">
        <v>159</v>
      </c>
      <c r="D63" s="320" t="s">
        <v>156</v>
      </c>
      <c r="E63" s="323" t="s">
        <v>159</v>
      </c>
      <c r="F63" s="320" t="s">
        <v>156</v>
      </c>
      <c r="G63" s="323" t="s">
        <v>159</v>
      </c>
      <c r="H63" s="320" t="s">
        <v>156</v>
      </c>
      <c r="I63" s="264" t="s">
        <v>159</v>
      </c>
      <c r="J63" t="s">
        <v>156</v>
      </c>
      <c r="K63" s="253" t="str">
        <f>IF(Gear!$C60="",$AB$42,IF(Gear!$P60=0,$AB$42,IF(VLOOKUP(Gear!$C60,$AB$3:$AC$38,2,FALSE)=K$3,IF(Gear!$Q60&lt;AG6,Gear!$A60,$AB$42),$AB$42)))</f>
        <v>------------</v>
      </c>
      <c r="L63" s="261" t="s">
        <v>156</v>
      </c>
      <c r="M63" s="254" t="str">
        <f>IF(Gear!$C60="",$AB$42,IF(Gear!$P60=0,$AB$42,IF(VLOOKUP(Gear!$C60,$AB$3:$AC$38,2,FALSE)=M$3,IF(Gear!$Q60&lt;AG6,Gear!$A60,$AB$42),$AB$42)))</f>
        <v>------------</v>
      </c>
      <c r="N63" s="261" t="s">
        <v>156</v>
      </c>
      <c r="O63" s="254" t="str">
        <f>IF(Gear!$C60="",$AB$42,IF(Gear!$P60=0,$AB$42,IF(VLOOKUP(Gear!$C60,$AB$3:$AC$38,2,FALSE)=O$3,IF(Gear!$Q60&lt;AG6,Gear!$A60,$AB$42),$AB$42)))</f>
        <v>------------</v>
      </c>
      <c r="P63" s="261" t="s">
        <v>156</v>
      </c>
      <c r="Q63" s="254" t="str">
        <f>IF(Gear!$C60="",$AB$42,IF(Gear!$P60=0,$AB$42,IF(VLOOKUP(Gear!$C60,$AB$3:$AC$38,2,FALSE)=Q$3,IF(Gear!$Q60&lt;AG6,Gear!$A60,$AB$42),$AB$42)))</f>
        <v>------------</v>
      </c>
      <c r="R63" s="261" t="s">
        <v>156</v>
      </c>
      <c r="S63" s="254" t="str">
        <f>IF(Gear!$C60="",$AB$42,IF(Gear!$P60=0,$AB$42,IF(VLOOKUP(Gear!$C60,$AB$3:$AC$38,2,FALSE)=S$3,IF(Gear!$Q60&lt;AG6,Gear!$A60,$AB$42),$AB$42)))</f>
        <v>------------</v>
      </c>
      <c r="T63" s="261" t="s">
        <v>156</v>
      </c>
      <c r="U63" s="254" t="str">
        <f>IF(Gear!$C60="",$AB$42,IF(Gear!$P60=0,$AB$42,IF(VLOOKUP(Gear!$C60,$AB$3:$AC$38,2,FALSE)=U$3,IF(Gear!$Q60&lt;AG6,Gear!$A60,$AB$42),$AB$42)))</f>
        <v>------------</v>
      </c>
      <c r="V63" s="261" t="s">
        <v>156</v>
      </c>
      <c r="W63" s="254" t="str">
        <f>IF(Gear!$C60="",$AB$42,IF(Gear!$P60=0,$AB$42,IF(VLOOKUP(Gear!$C60,$AB$3:$AC$38,2,FALSE)=W$3,IF(Gear!$Q60&lt;AG6,Gear!$A60,$AB$42),$AB$42)))</f>
        <v>------------</v>
      </c>
      <c r="X63" s="261" t="s">
        <v>156</v>
      </c>
      <c r="Y63" s="25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 x14ac:dyDescent="0.3">
      <c r="B64" t="s">
        <v>154</v>
      </c>
      <c r="C64" s="324" t="s">
        <v>159</v>
      </c>
      <c r="D64" s="320" t="s">
        <v>156</v>
      </c>
      <c r="E64" s="325" t="s">
        <v>159</v>
      </c>
      <c r="F64" s="320" t="s">
        <v>156</v>
      </c>
      <c r="G64" s="325" t="s">
        <v>159</v>
      </c>
      <c r="H64" s="320" t="s">
        <v>156</v>
      </c>
      <c r="I64" s="326" t="s">
        <v>159</v>
      </c>
      <c r="J64" t="s">
        <v>156</v>
      </c>
      <c r="K64" s="256" t="str">
        <f>IF(Gear!$C61="",$AB$42,IF(Gear!$P61=0,$AB$42,IF(VLOOKUP(Gear!$C61,$AB$3:$AC$38,2,FALSE)=K$3,IF(Gear!$Q61&lt;AG6,Gear!$A61,$AB$42),$AB$42)))</f>
        <v>------------</v>
      </c>
      <c r="L64" s="261" t="s">
        <v>156</v>
      </c>
      <c r="M64" s="246" t="str">
        <f>IF(Gear!$C61="",$AB$42,IF(Gear!$P61=0,$AB$42,IF(VLOOKUP(Gear!$C61,$AB$3:$AC$38,2,FALSE)=M$3,IF(Gear!$Q61&lt;AG6,Gear!$A61,$AB$42),$AB$42)))</f>
        <v>------------</v>
      </c>
      <c r="N64" s="261" t="s">
        <v>156</v>
      </c>
      <c r="O64" s="246" t="str">
        <f>IF(Gear!$C61="",$AB$42,IF(Gear!$P61=0,$AB$42,IF(VLOOKUP(Gear!$C61,$AB$3:$AC$38,2,FALSE)=O$3,IF(Gear!$Q61&lt;AG6,Gear!$A61,$AB$42),$AB$42)))</f>
        <v>------------</v>
      </c>
      <c r="P64" s="261" t="s">
        <v>156</v>
      </c>
      <c r="Q64" s="246" t="str">
        <f>IF(Gear!$C61="",$AB$42,IF(Gear!$P61=0,$AB$42,IF(VLOOKUP(Gear!$C61,$AB$3:$AC$38,2,FALSE)=Q$3,IF(Gear!$Q61&lt;AG6,Gear!$A61,$AB$42),$AB$42)))</f>
        <v>------------</v>
      </c>
      <c r="R64" s="261" t="s">
        <v>156</v>
      </c>
      <c r="S64" s="246" t="str">
        <f>IF(Gear!$C61="",$AB$42,IF(Gear!$P61=0,$AB$42,IF(VLOOKUP(Gear!$C61,$AB$3:$AC$38,2,FALSE)=S$3,IF(Gear!$Q61&lt;AG6,Gear!$A61,$AB$42),$AB$42)))</f>
        <v>------------</v>
      </c>
      <c r="T64" s="261" t="s">
        <v>156</v>
      </c>
      <c r="U64" s="246" t="str">
        <f>IF(Gear!$C61="",$AB$42,IF(Gear!$P61=0,$AB$42,IF(VLOOKUP(Gear!$C61,$AB$3:$AC$38,2,FALSE)=U$3,IF(Gear!$Q61&lt;AG6,Gear!$A61,$AB$42),$AB$42)))</f>
        <v>------------</v>
      </c>
      <c r="V64" s="261" t="s">
        <v>156</v>
      </c>
      <c r="W64" s="246" t="str">
        <f>IF(Gear!$C61="",$AB$42,IF(Gear!$P61=0,$AB$42,IF(VLOOKUP(Gear!$C61,$AB$3:$AC$38,2,FALSE)=W$3,IF(Gear!$Q61&lt;AG6,Gear!$A61,$AB$42),$AB$42)))</f>
        <v>------------</v>
      </c>
      <c r="X64" s="261" t="s">
        <v>156</v>
      </c>
      <c r="Y64" s="25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 x14ac:dyDescent="0.25">
      <c r="B65" s="26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048574"/>
  <sheetViews>
    <sheetView workbookViewId="0">
      <selection activeCell="G37" sqref="G37"/>
    </sheetView>
  </sheetViews>
  <sheetFormatPr defaultRowHeight="12.75" x14ac:dyDescent="0.2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31" bestFit="1" customWidth="1"/>
    <col min="6" max="6" width="9.140625" hidden="1" customWidth="1"/>
    <col min="10" max="10" width="9.140625" hidden="1" customWidth="1"/>
    <col min="11" max="11" width="12.5703125" bestFit="1" customWidth="1"/>
    <col min="12" max="12" width="9.140625" hidden="1" customWidth="1"/>
    <col min="13" max="13" width="15.7109375" customWidth="1"/>
    <col min="14" max="14" width="9.140625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 x14ac:dyDescent="0.25">
      <c r="C1" s="511" t="s">
        <v>177</v>
      </c>
      <c r="D1" s="511"/>
      <c r="E1" s="511"/>
      <c r="K1" s="511" t="s">
        <v>179</v>
      </c>
      <c r="L1" s="511"/>
      <c r="M1" s="511"/>
      <c r="S1" s="511" t="s">
        <v>180</v>
      </c>
      <c r="T1" s="511"/>
      <c r="U1" s="511"/>
    </row>
    <row r="2" spans="2:25" ht="14.25" thickTop="1" thickBot="1" x14ac:dyDescent="0.25">
      <c r="B2" t="s">
        <v>153</v>
      </c>
      <c r="C2" s="349" t="s">
        <v>26</v>
      </c>
      <c r="D2" s="268" t="s">
        <v>155</v>
      </c>
      <c r="E2" s="349" t="s">
        <v>129</v>
      </c>
      <c r="F2" t="s">
        <v>157</v>
      </c>
      <c r="J2" t="s">
        <v>153</v>
      </c>
      <c r="K2" s="349" t="s">
        <v>26</v>
      </c>
      <c r="L2" s="268" t="s">
        <v>155</v>
      </c>
      <c r="M2" s="349" t="s">
        <v>178</v>
      </c>
      <c r="N2" t="s">
        <v>157</v>
      </c>
      <c r="R2" t="s">
        <v>153</v>
      </c>
      <c r="S2" s="349" t="s">
        <v>26</v>
      </c>
      <c r="T2" s="268" t="s">
        <v>155</v>
      </c>
      <c r="U2" s="349" t="s">
        <v>6</v>
      </c>
      <c r="V2" t="s">
        <v>157</v>
      </c>
      <c r="X2" s="348" t="s">
        <v>181</v>
      </c>
      <c r="Y2" s="348">
        <v>0.1</v>
      </c>
    </row>
    <row r="3" spans="2:25" x14ac:dyDescent="0.2">
      <c r="B3" t="s">
        <v>154</v>
      </c>
      <c r="C3" s="346" t="str">
        <f>IF(DCC!B2&lt;4,DCC!A2,0)</f>
        <v>Aishani</v>
      </c>
      <c r="D3" t="s">
        <v>156</v>
      </c>
      <c r="E3" s="350">
        <f>IF(C3=0,"",VLOOKUP(C3,DCC!A:B,2,FALSE))</f>
        <v>0</v>
      </c>
      <c r="F3" t="s">
        <v>158</v>
      </c>
      <c r="J3" t="s">
        <v>154</v>
      </c>
      <c r="K3" s="346">
        <f>IF(DCC!G2&gt;0,DCC!A2,0)</f>
        <v>0</v>
      </c>
      <c r="L3" t="s">
        <v>156</v>
      </c>
      <c r="M3" s="350" t="str">
        <f>IF(K3=0,"",VLOOKUP(K3,DCC!A:G,7,FALSE))</f>
        <v/>
      </c>
      <c r="N3" t="s">
        <v>158</v>
      </c>
      <c r="R3" t="s">
        <v>154</v>
      </c>
      <c r="S3" s="346">
        <f>IF(Gear!J2&gt;=$Y$2,Gear!A2,0)</f>
        <v>0</v>
      </c>
      <c r="T3" t="s">
        <v>156</v>
      </c>
      <c r="U3" s="350" t="str">
        <f>IF(S3=0,"",VLOOKUP(S3,Gear!A:J,10,FALSE))</f>
        <v/>
      </c>
      <c r="V3" t="s">
        <v>158</v>
      </c>
    </row>
    <row r="4" spans="2:25" x14ac:dyDescent="0.2">
      <c r="B4" t="s">
        <v>154</v>
      </c>
      <c r="C4" s="346" t="str">
        <f>IF(DCC!B3&lt;4,DCC!A3,0)</f>
        <v>Altezza</v>
      </c>
      <c r="D4" s="320" t="s">
        <v>156</v>
      </c>
      <c r="E4" s="350">
        <f>IF(C4=0,"",VLOOKUP(C4,DCC!A:B,2,FALSE))</f>
        <v>0</v>
      </c>
      <c r="F4" t="s">
        <v>158</v>
      </c>
      <c r="J4" t="s">
        <v>154</v>
      </c>
      <c r="K4" s="346">
        <f>IF(DCC!G3&gt;0,DCC!A3,0)</f>
        <v>0</v>
      </c>
      <c r="L4" s="320" t="s">
        <v>156</v>
      </c>
      <c r="M4" s="350" t="str">
        <f>IF(K4=0,"",VLOOKUP(K4,DCC!A:G,7,FALSE))</f>
        <v/>
      </c>
      <c r="N4" t="s">
        <v>158</v>
      </c>
      <c r="R4" t="s">
        <v>154</v>
      </c>
      <c r="S4" s="346">
        <f>IF(Gear!J3&gt;=$Y$2,Gear!A3,0)</f>
        <v>0</v>
      </c>
      <c r="T4" s="320" t="s">
        <v>156</v>
      </c>
      <c r="U4" s="350" t="str">
        <f>IF(S4=0,"",VLOOKUP(S4,Gear!A:J,10,FALSE))</f>
        <v/>
      </c>
      <c r="V4" t="s">
        <v>158</v>
      </c>
    </row>
    <row r="5" spans="2:25" x14ac:dyDescent="0.2">
      <c r="B5" t="s">
        <v>154</v>
      </c>
      <c r="C5" s="346" t="str">
        <f>IF(DCC!B4&lt;4,DCC!A4,0)</f>
        <v>Boeyah</v>
      </c>
      <c r="D5" s="320" t="s">
        <v>156</v>
      </c>
      <c r="E5" s="350">
        <f>IF(C5=0,"",VLOOKUP(C5,DCC!A:B,2,FALSE))</f>
        <v>0</v>
      </c>
      <c r="F5" t="s">
        <v>158</v>
      </c>
      <c r="J5" t="s">
        <v>154</v>
      </c>
      <c r="K5" s="346">
        <f>IF(DCC!G4&gt;0,DCC!A4,0)</f>
        <v>0</v>
      </c>
      <c r="L5" s="320" t="s">
        <v>156</v>
      </c>
      <c r="M5" s="350" t="str">
        <f>IF(K5=0,"",VLOOKUP(K5,DCC!A:G,7,FALSE))</f>
        <v/>
      </c>
      <c r="N5" t="s">
        <v>158</v>
      </c>
      <c r="R5" t="s">
        <v>154</v>
      </c>
      <c r="S5" s="346">
        <f>IF(Gear!J4&gt;=$Y$2,Gear!A4,0)</f>
        <v>0</v>
      </c>
      <c r="T5" s="320" t="s">
        <v>156</v>
      </c>
      <c r="U5" s="350" t="str">
        <f>IF(S5=0,"",VLOOKUP(S5,Gear!A:J,10,FALSE))</f>
        <v/>
      </c>
      <c r="V5" t="s">
        <v>158</v>
      </c>
    </row>
    <row r="6" spans="2:25" x14ac:dyDescent="0.2">
      <c r="B6" t="s">
        <v>154</v>
      </c>
      <c r="C6" s="346" t="str">
        <f>IF(DCC!B5&lt;4,DCC!A5,0)</f>
        <v>Bofe</v>
      </c>
      <c r="D6" s="320" t="s">
        <v>156</v>
      </c>
      <c r="E6" s="350">
        <f>IF(C6=0,"",VLOOKUP(C6,DCC!A:B,2,FALSE))</f>
        <v>0</v>
      </c>
      <c r="F6" t="s">
        <v>158</v>
      </c>
      <c r="J6" t="s">
        <v>154</v>
      </c>
      <c r="K6" s="346">
        <f>IF(DCC!G5&gt;0,DCC!A5,0)</f>
        <v>0</v>
      </c>
      <c r="L6" s="320" t="s">
        <v>156</v>
      </c>
      <c r="M6" s="350" t="str">
        <f>IF(K6=0,"",VLOOKUP(K6,DCC!A:G,7,FALSE))</f>
        <v/>
      </c>
      <c r="N6" t="s">
        <v>158</v>
      </c>
      <c r="R6" t="s">
        <v>154</v>
      </c>
      <c r="S6" s="346">
        <f>IF(Gear!J5&gt;=$Y$2,Gear!A5,0)</f>
        <v>0</v>
      </c>
      <c r="T6" s="320" t="s">
        <v>156</v>
      </c>
      <c r="U6" s="350" t="str">
        <f>IF(S6=0,"",VLOOKUP(S6,Gear!A:J,10,FALSE))</f>
        <v/>
      </c>
      <c r="V6" t="s">
        <v>158</v>
      </c>
    </row>
    <row r="7" spans="2:25" x14ac:dyDescent="0.2">
      <c r="B7" t="s">
        <v>154</v>
      </c>
      <c r="C7" s="346" t="str">
        <f>IF(DCC!B6&lt;4,DCC!A6,0)</f>
        <v>Brownale</v>
      </c>
      <c r="D7" s="320" t="s">
        <v>156</v>
      </c>
      <c r="E7" s="350">
        <f>IF(C7=0,"",VLOOKUP(C7,DCC!A:B,2,FALSE))</f>
        <v>0</v>
      </c>
      <c r="F7" t="s">
        <v>158</v>
      </c>
      <c r="J7" t="s">
        <v>154</v>
      </c>
      <c r="K7" s="346">
        <f>IF(DCC!G6&gt;0,DCC!A6,0)</f>
        <v>0</v>
      </c>
      <c r="L7" s="320" t="s">
        <v>156</v>
      </c>
      <c r="M7" s="350" t="str">
        <f>IF(K7=0,"",VLOOKUP(K7,DCC!A:G,7,FALSE))</f>
        <v/>
      </c>
      <c r="N7" t="s">
        <v>158</v>
      </c>
      <c r="R7" t="s">
        <v>154</v>
      </c>
      <c r="S7" s="346">
        <f>IF(Gear!J6&gt;=$Y$2,Gear!A6,0)</f>
        <v>0</v>
      </c>
      <c r="T7" s="320" t="s">
        <v>156</v>
      </c>
      <c r="U7" s="350" t="str">
        <f>IF(S7=0,"",VLOOKUP(S7,Gear!A:J,10,FALSE))</f>
        <v/>
      </c>
      <c r="V7" t="s">
        <v>158</v>
      </c>
    </row>
    <row r="8" spans="2:25" x14ac:dyDescent="0.2">
      <c r="B8" t="s">
        <v>154</v>
      </c>
      <c r="C8" s="346" t="str">
        <f>IF(DCC!B7&lt;4,DCC!A7,0)</f>
        <v>Càrétàkér</v>
      </c>
      <c r="D8" s="320" t="s">
        <v>156</v>
      </c>
      <c r="E8" s="350">
        <f>IF(C8=0,"",VLOOKUP(C8,DCC!A:B,2,FALSE))</f>
        <v>0</v>
      </c>
      <c r="F8" t="s">
        <v>158</v>
      </c>
      <c r="J8" t="s">
        <v>154</v>
      </c>
      <c r="K8" s="346">
        <f>IF(DCC!G7&gt;0,DCC!A7,0)</f>
        <v>0</v>
      </c>
      <c r="L8" s="320" t="s">
        <v>156</v>
      </c>
      <c r="M8" s="350" t="str">
        <f>IF(K8=0,"",VLOOKUP(K8,DCC!A:G,7,FALSE))</f>
        <v/>
      </c>
      <c r="N8" t="s">
        <v>158</v>
      </c>
      <c r="R8" t="s">
        <v>154</v>
      </c>
      <c r="S8" s="346">
        <f>IF(Gear!J7&gt;=$Y$2,Gear!A7,0)</f>
        <v>0</v>
      </c>
      <c r="T8" s="320" t="s">
        <v>156</v>
      </c>
      <c r="U8" s="350" t="str">
        <f>IF(S8=0,"",VLOOKUP(S8,Gear!A:J,10,FALSE))</f>
        <v/>
      </c>
      <c r="V8" t="s">
        <v>158</v>
      </c>
    </row>
    <row r="9" spans="2:25" x14ac:dyDescent="0.2">
      <c r="B9" t="s">
        <v>154</v>
      </c>
      <c r="C9" s="346" t="str">
        <f>IF(DCC!B8&lt;4,DCC!A8,0)</f>
        <v>Celechon</v>
      </c>
      <c r="D9" s="320" t="s">
        <v>156</v>
      </c>
      <c r="E9" s="350">
        <f>IF(C9=0,"",VLOOKUP(C9,DCC!A:B,2,FALSE))</f>
        <v>0</v>
      </c>
      <c r="F9" t="s">
        <v>158</v>
      </c>
      <c r="J9" t="s">
        <v>154</v>
      </c>
      <c r="K9" s="346">
        <f>IF(DCC!G8&gt;0,DCC!A8,0)</f>
        <v>0</v>
      </c>
      <c r="L9" s="320" t="s">
        <v>156</v>
      </c>
      <c r="M9" s="350" t="str">
        <f>IF(K9=0,"",VLOOKUP(K9,DCC!A:G,7,FALSE))</f>
        <v/>
      </c>
      <c r="N9" t="s">
        <v>158</v>
      </c>
      <c r="R9" t="s">
        <v>154</v>
      </c>
      <c r="S9" s="346">
        <f>IF(Gear!J8&gt;=$Y$2,Gear!A8,0)</f>
        <v>0</v>
      </c>
      <c r="T9" s="320" t="s">
        <v>156</v>
      </c>
      <c r="U9" s="350" t="str">
        <f>IF(S9=0,"",VLOOKUP(S9,Gear!A:J,10,FALSE))</f>
        <v/>
      </c>
      <c r="V9" t="s">
        <v>158</v>
      </c>
    </row>
    <row r="10" spans="2:25" x14ac:dyDescent="0.2">
      <c r="B10" t="s">
        <v>154</v>
      </c>
      <c r="C10" s="346" t="str">
        <f>IF(DCC!B9&lt;4,DCC!A9,0)</f>
        <v>Dumface</v>
      </c>
      <c r="D10" s="320" t="s">
        <v>156</v>
      </c>
      <c r="E10" s="350">
        <f>IF(C10=0,"",VLOOKUP(C10,DCC!A:B,2,FALSE))</f>
        <v>0</v>
      </c>
      <c r="F10" t="s">
        <v>158</v>
      </c>
      <c r="J10" t="s">
        <v>154</v>
      </c>
      <c r="K10" s="346">
        <f>IF(DCC!G9&gt;0,DCC!A9,0)</f>
        <v>0</v>
      </c>
      <c r="L10" s="320" t="s">
        <v>156</v>
      </c>
      <c r="M10" s="350" t="str">
        <f>IF(K10=0,"",VLOOKUP(K10,DCC!A:G,7,FALSE))</f>
        <v/>
      </c>
      <c r="N10" t="s">
        <v>158</v>
      </c>
      <c r="R10" t="s">
        <v>154</v>
      </c>
      <c r="S10" s="346">
        <f>IF(Gear!J9&gt;=$Y$2,Gear!A9,0)</f>
        <v>0</v>
      </c>
      <c r="T10" s="320" t="s">
        <v>156</v>
      </c>
      <c r="U10" s="350" t="str">
        <f>IF(S10=0,"",VLOOKUP(S10,Gear!A:J,10,FALSE))</f>
        <v/>
      </c>
      <c r="V10" t="s">
        <v>158</v>
      </c>
    </row>
    <row r="11" spans="2:25" x14ac:dyDescent="0.2">
      <c r="B11" t="s">
        <v>154</v>
      </c>
      <c r="C11" s="346" t="str">
        <f>IF(DCC!B10&lt;4,DCC!A10,0)</f>
        <v>Eárendil</v>
      </c>
      <c r="D11" s="320" t="s">
        <v>156</v>
      </c>
      <c r="E11" s="350">
        <f>IF(C11=0,"",VLOOKUP(C11,DCC!A:B,2,FALSE))</f>
        <v>0</v>
      </c>
      <c r="F11" t="s">
        <v>158</v>
      </c>
      <c r="J11" t="s">
        <v>154</v>
      </c>
      <c r="K11" s="346">
        <f>IF(DCC!G10&gt;0,DCC!A10,0)</f>
        <v>0</v>
      </c>
      <c r="L11" s="320" t="s">
        <v>156</v>
      </c>
      <c r="M11" s="350" t="str">
        <f>IF(K11=0,"",VLOOKUP(K11,DCC!A:G,7,FALSE))</f>
        <v/>
      </c>
      <c r="N11" t="s">
        <v>158</v>
      </c>
      <c r="R11" t="s">
        <v>154</v>
      </c>
      <c r="S11" s="346">
        <f>IF(Gear!J10&gt;=$Y$2,Gear!A10,0)</f>
        <v>0</v>
      </c>
      <c r="T11" s="320" t="s">
        <v>156</v>
      </c>
      <c r="U11" s="350" t="str">
        <f>IF(S11=0,"",VLOOKUP(S11,Gear!A:J,10,FALSE))</f>
        <v/>
      </c>
      <c r="V11" t="s">
        <v>158</v>
      </c>
    </row>
    <row r="12" spans="2:25" x14ac:dyDescent="0.2">
      <c r="B12" t="s">
        <v>154</v>
      </c>
      <c r="C12" s="346" t="str">
        <f>IF(DCC!B11&lt;4,DCC!A11,0)</f>
        <v>Halfhorns</v>
      </c>
      <c r="D12" s="320" t="s">
        <v>156</v>
      </c>
      <c r="E12" s="350">
        <f>IF(C12=0,"",VLOOKUP(C12,DCC!A:B,2,FALSE))</f>
        <v>0</v>
      </c>
      <c r="F12" t="s">
        <v>158</v>
      </c>
      <c r="J12" t="s">
        <v>154</v>
      </c>
      <c r="K12" s="346">
        <f>IF(DCC!G11&gt;0,DCC!A11,0)</f>
        <v>0</v>
      </c>
      <c r="L12" s="320" t="s">
        <v>156</v>
      </c>
      <c r="M12" s="350" t="str">
        <f>IF(K12=0,"",VLOOKUP(K12,DCC!A:G,7,FALSE))</f>
        <v/>
      </c>
      <c r="N12" t="s">
        <v>158</v>
      </c>
      <c r="R12" t="s">
        <v>154</v>
      </c>
      <c r="S12" s="346">
        <f>IF(Gear!J11&gt;=$Y$2,Gear!A11,0)</f>
        <v>0</v>
      </c>
      <c r="T12" s="320" t="s">
        <v>156</v>
      </c>
      <c r="U12" s="350" t="str">
        <f>IF(S12=0,"",VLOOKUP(S12,Gear!A:J,10,FALSE))</f>
        <v/>
      </c>
      <c r="V12" t="s">
        <v>158</v>
      </c>
    </row>
    <row r="13" spans="2:25" x14ac:dyDescent="0.2">
      <c r="B13" t="s">
        <v>154</v>
      </c>
      <c r="C13" s="346" t="str">
        <f>IF(DCC!B12&lt;4,DCC!A12,0)</f>
        <v>Harkar</v>
      </c>
      <c r="D13" s="320" t="s">
        <v>156</v>
      </c>
      <c r="E13" s="350">
        <f>IF(C13=0,"",VLOOKUP(C13,DCC!A:B,2,FALSE))</f>
        <v>0</v>
      </c>
      <c r="F13" t="s">
        <v>158</v>
      </c>
      <c r="J13" t="s">
        <v>154</v>
      </c>
      <c r="K13" s="346">
        <f>IF(DCC!G12&gt;0,DCC!A12,0)</f>
        <v>0</v>
      </c>
      <c r="L13" s="320" t="s">
        <v>156</v>
      </c>
      <c r="M13" s="350" t="str">
        <f>IF(K13=0,"",VLOOKUP(K13,DCC!A:G,7,FALSE))</f>
        <v/>
      </c>
      <c r="N13" t="s">
        <v>158</v>
      </c>
      <c r="R13" t="s">
        <v>154</v>
      </c>
      <c r="S13" s="346">
        <f>IF(Gear!J12&gt;=$Y$2,Gear!A12,0)</f>
        <v>0</v>
      </c>
      <c r="T13" s="320" t="s">
        <v>156</v>
      </c>
      <c r="U13" s="350" t="str">
        <f>IF(S13=0,"",VLOOKUP(S13,Gear!A:J,10,FALSE))</f>
        <v/>
      </c>
      <c r="V13" t="s">
        <v>158</v>
      </c>
    </row>
    <row r="14" spans="2:25" x14ac:dyDescent="0.2">
      <c r="B14" t="s">
        <v>154</v>
      </c>
      <c r="C14" s="346" t="str">
        <f>IF(DCC!B13&lt;4,DCC!A13,0)</f>
        <v>Hlianna</v>
      </c>
      <c r="D14" s="320" t="s">
        <v>156</v>
      </c>
      <c r="E14" s="350">
        <f>IF(C14=0,"",VLOOKUP(C14,DCC!A:B,2,FALSE))</f>
        <v>0</v>
      </c>
      <c r="F14" t="s">
        <v>158</v>
      </c>
      <c r="J14" t="s">
        <v>154</v>
      </c>
      <c r="K14" s="346">
        <f>IF(DCC!G13&gt;0,DCC!A13,0)</f>
        <v>0</v>
      </c>
      <c r="L14" s="320" t="s">
        <v>156</v>
      </c>
      <c r="M14" s="350" t="str">
        <f>IF(K14=0,"",VLOOKUP(K14,DCC!A:G,7,FALSE))</f>
        <v/>
      </c>
      <c r="N14" t="s">
        <v>158</v>
      </c>
      <c r="R14" t="s">
        <v>154</v>
      </c>
      <c r="S14" s="346">
        <f>IF(Gear!J13&gt;=$Y$2,Gear!A13,0)</f>
        <v>0</v>
      </c>
      <c r="T14" s="320" t="s">
        <v>156</v>
      </c>
      <c r="U14" s="350" t="str">
        <f>IF(S14=0,"",VLOOKUP(S14,Gear!A:J,10,FALSE))</f>
        <v/>
      </c>
      <c r="V14" t="s">
        <v>158</v>
      </c>
    </row>
    <row r="15" spans="2:25" x14ac:dyDescent="0.2">
      <c r="B15" t="s">
        <v>154</v>
      </c>
      <c r="C15" s="346" t="str">
        <f>IF(DCC!B14&lt;4,DCC!A14,0)</f>
        <v>Holocené</v>
      </c>
      <c r="D15" s="320" t="s">
        <v>156</v>
      </c>
      <c r="E15" s="350">
        <f>IF(C15=0,"",VLOOKUP(C15,DCC!A:B,2,FALSE))</f>
        <v>0</v>
      </c>
      <c r="F15" t="s">
        <v>158</v>
      </c>
      <c r="J15" t="s">
        <v>154</v>
      </c>
      <c r="K15" s="346">
        <f>IF(DCC!G14&gt;0,DCC!A14,0)</f>
        <v>0</v>
      </c>
      <c r="L15" s="320" t="s">
        <v>156</v>
      </c>
      <c r="M15" s="350" t="str">
        <f>IF(K15=0,"",VLOOKUP(K15,DCC!A:G,7,FALSE))</f>
        <v/>
      </c>
      <c r="N15" t="s">
        <v>158</v>
      </c>
      <c r="R15" t="s">
        <v>154</v>
      </c>
      <c r="S15" s="346">
        <f>IF(Gear!J14&gt;=$Y$2,Gear!A14,0)</f>
        <v>0</v>
      </c>
      <c r="T15" s="320" t="s">
        <v>156</v>
      </c>
      <c r="U15" s="350" t="str">
        <f>IF(S15=0,"",VLOOKUP(S15,Gear!A:J,10,FALSE))</f>
        <v/>
      </c>
      <c r="V15" t="s">
        <v>158</v>
      </c>
    </row>
    <row r="16" spans="2:25" x14ac:dyDescent="0.2">
      <c r="B16" t="s">
        <v>154</v>
      </c>
      <c r="C16" s="346" t="str">
        <f>IF(DCC!B15&lt;4,DCC!A15,0)</f>
        <v>Horiox</v>
      </c>
      <c r="D16" s="320" t="s">
        <v>156</v>
      </c>
      <c r="E16" s="350">
        <f>IF(C16=0,"",VLOOKUP(C16,DCC!A:B,2,FALSE))</f>
        <v>0</v>
      </c>
      <c r="F16" t="s">
        <v>158</v>
      </c>
      <c r="J16" t="s">
        <v>154</v>
      </c>
      <c r="K16" s="346">
        <f>IF(DCC!G15&gt;0,DCC!A15,0)</f>
        <v>0</v>
      </c>
      <c r="L16" s="320" t="s">
        <v>156</v>
      </c>
      <c r="M16" s="350" t="str">
        <f>IF(K16=0,"",VLOOKUP(K16,DCC!A:G,7,FALSE))</f>
        <v/>
      </c>
      <c r="N16" t="s">
        <v>158</v>
      </c>
      <c r="R16" t="s">
        <v>154</v>
      </c>
      <c r="S16" s="346">
        <f>IF(Gear!J15&gt;=$Y$2,Gear!A15,0)</f>
        <v>0</v>
      </c>
      <c r="T16" s="320" t="s">
        <v>156</v>
      </c>
      <c r="U16" s="350" t="str">
        <f>IF(S16=0,"",VLOOKUP(S16,Gear!A:J,10,FALSE))</f>
        <v/>
      </c>
      <c r="V16" t="s">
        <v>158</v>
      </c>
    </row>
    <row r="17" spans="2:22" x14ac:dyDescent="0.2">
      <c r="B17" t="s">
        <v>154</v>
      </c>
      <c r="C17" s="346" t="str">
        <f>IF(DCC!B16&lt;4,DCC!A16,0)</f>
        <v>Hyperïon</v>
      </c>
      <c r="D17" s="320" t="s">
        <v>156</v>
      </c>
      <c r="E17" s="350">
        <f>IF(C17=0,"",VLOOKUP(C17,DCC!A:B,2,FALSE))</f>
        <v>0</v>
      </c>
      <c r="F17" t="s">
        <v>158</v>
      </c>
      <c r="J17" t="s">
        <v>154</v>
      </c>
      <c r="K17" s="346">
        <f>IF(DCC!G16&gt;0,DCC!A16,0)</f>
        <v>0</v>
      </c>
      <c r="L17" s="320" t="s">
        <v>156</v>
      </c>
      <c r="M17" s="350" t="str">
        <f>IF(K17=0,"",VLOOKUP(K17,DCC!A:G,7,FALSE))</f>
        <v/>
      </c>
      <c r="N17" t="s">
        <v>158</v>
      </c>
      <c r="R17" t="s">
        <v>154</v>
      </c>
      <c r="S17" s="346">
        <f>IF(Gear!J16&gt;=$Y$2,Gear!A16,0)</f>
        <v>0</v>
      </c>
      <c r="T17" s="320" t="s">
        <v>156</v>
      </c>
      <c r="U17" s="350" t="str">
        <f>IF(S17=0,"",VLOOKUP(S17,Gear!A:J,10,FALSE))</f>
        <v/>
      </c>
      <c r="V17" t="s">
        <v>158</v>
      </c>
    </row>
    <row r="18" spans="2:22" x14ac:dyDescent="0.2">
      <c r="B18" t="s">
        <v>154</v>
      </c>
      <c r="C18" s="346" t="str">
        <f>IF(DCC!B17&lt;4,DCC!A17,0)</f>
        <v>Izzabella</v>
      </c>
      <c r="D18" s="320" t="s">
        <v>156</v>
      </c>
      <c r="E18" s="350">
        <f>IF(C18=0,"",VLOOKUP(C18,DCC!A:B,2,FALSE))</f>
        <v>0</v>
      </c>
      <c r="F18" t="s">
        <v>158</v>
      </c>
      <c r="J18" t="s">
        <v>154</v>
      </c>
      <c r="K18" s="346">
        <f>IF(DCC!G17&gt;0,DCC!A17,0)</f>
        <v>0</v>
      </c>
      <c r="L18" s="320" t="s">
        <v>156</v>
      </c>
      <c r="M18" s="350" t="str">
        <f>IF(K18=0,"",VLOOKUP(K18,DCC!A:G,7,FALSE))</f>
        <v/>
      </c>
      <c r="N18" t="s">
        <v>158</v>
      </c>
      <c r="R18" t="s">
        <v>154</v>
      </c>
      <c r="S18" s="346">
        <f>IF(Gear!J17&gt;=$Y$2,Gear!A17,0)</f>
        <v>0</v>
      </c>
      <c r="T18" s="320" t="s">
        <v>156</v>
      </c>
      <c r="U18" s="350" t="str">
        <f>IF(S18=0,"",VLOOKUP(S18,Gear!A:J,10,FALSE))</f>
        <v/>
      </c>
      <c r="V18" t="s">
        <v>158</v>
      </c>
    </row>
    <row r="19" spans="2:22" x14ac:dyDescent="0.2">
      <c r="B19" t="s">
        <v>154</v>
      </c>
      <c r="C19" s="346" t="str">
        <f>IF(DCC!B18&lt;4,DCC!A18,0)</f>
        <v>Kinkiey</v>
      </c>
      <c r="D19" s="320" t="s">
        <v>156</v>
      </c>
      <c r="E19" s="350">
        <f>IF(C19=0,"",VLOOKUP(C19,DCC!A:B,2,FALSE))</f>
        <v>0</v>
      </c>
      <c r="F19" t="s">
        <v>158</v>
      </c>
      <c r="J19" t="s">
        <v>154</v>
      </c>
      <c r="K19" s="346">
        <f>IF(DCC!G18&gt;0,DCC!A18,0)</f>
        <v>0</v>
      </c>
      <c r="L19" s="320" t="s">
        <v>156</v>
      </c>
      <c r="M19" s="350" t="str">
        <f>IF(K19=0,"",VLOOKUP(K19,DCC!A:G,7,FALSE))</f>
        <v/>
      </c>
      <c r="N19" t="s">
        <v>158</v>
      </c>
      <c r="R19" t="s">
        <v>154</v>
      </c>
      <c r="S19" s="346">
        <f>IF(Gear!J18&gt;=$Y$2,Gear!A18,0)</f>
        <v>0</v>
      </c>
      <c r="T19" s="320" t="s">
        <v>156</v>
      </c>
      <c r="U19" s="350" t="str">
        <f>IF(S19=0,"",VLOOKUP(S19,Gear!A:J,10,FALSE))</f>
        <v/>
      </c>
      <c r="V19" t="s">
        <v>158</v>
      </c>
    </row>
    <row r="20" spans="2:22" x14ac:dyDescent="0.2">
      <c r="B20" t="s">
        <v>154</v>
      </c>
      <c r="C20" s="346" t="str">
        <f>IF(DCC!B19&lt;4,DCC!A19,0)</f>
        <v>Moldylock</v>
      </c>
      <c r="D20" s="320" t="s">
        <v>156</v>
      </c>
      <c r="E20" s="350">
        <f>IF(C20=0,"",VLOOKUP(C20,DCC!A:B,2,FALSE))</f>
        <v>0</v>
      </c>
      <c r="F20" t="s">
        <v>158</v>
      </c>
      <c r="J20" t="s">
        <v>154</v>
      </c>
      <c r="K20" s="346">
        <f>IF(DCC!G19&gt;0,DCC!A19,0)</f>
        <v>0</v>
      </c>
      <c r="L20" s="320" t="s">
        <v>156</v>
      </c>
      <c r="M20" s="350" t="str">
        <f>IF(K20=0,"",VLOOKUP(K20,DCC!A:G,7,FALSE))</f>
        <v/>
      </c>
      <c r="N20" t="s">
        <v>158</v>
      </c>
      <c r="R20" t="s">
        <v>154</v>
      </c>
      <c r="S20" s="346">
        <f>IF(Gear!J19&gt;=$Y$2,Gear!A19,0)</f>
        <v>0</v>
      </c>
      <c r="T20" s="320" t="s">
        <v>156</v>
      </c>
      <c r="U20" s="350" t="str">
        <f>IF(S20=0,"",VLOOKUP(S20,Gear!A:J,10,FALSE))</f>
        <v/>
      </c>
      <c r="V20" t="s">
        <v>158</v>
      </c>
    </row>
    <row r="21" spans="2:22" x14ac:dyDescent="0.2">
      <c r="B21" t="s">
        <v>154</v>
      </c>
      <c r="C21" s="346" t="str">
        <f>IF(DCC!B20&lt;4,DCC!A20,0)</f>
        <v>Muckyfloor</v>
      </c>
      <c r="D21" s="320" t="s">
        <v>156</v>
      </c>
      <c r="E21" s="350">
        <f>IF(C21=0,"",VLOOKUP(C21,DCC!A:B,2,FALSE))</f>
        <v>0</v>
      </c>
      <c r="F21" t="s">
        <v>158</v>
      </c>
      <c r="J21" t="s">
        <v>154</v>
      </c>
      <c r="K21" s="346">
        <f>IF(DCC!G20&gt;0,DCC!A20,0)</f>
        <v>0</v>
      </c>
      <c r="L21" s="320" t="s">
        <v>156</v>
      </c>
      <c r="M21" s="350" t="str">
        <f>IF(K21=0,"",VLOOKUP(K21,DCC!A:G,7,FALSE))</f>
        <v/>
      </c>
      <c r="N21" t="s">
        <v>158</v>
      </c>
      <c r="R21" t="s">
        <v>154</v>
      </c>
      <c r="S21" s="346">
        <f>IF(Gear!J20&gt;=$Y$2,Gear!A20,0)</f>
        <v>0</v>
      </c>
      <c r="T21" s="320" t="s">
        <v>156</v>
      </c>
      <c r="U21" s="350" t="str">
        <f>IF(S21=0,"",VLOOKUP(S21,Gear!A:J,10,FALSE))</f>
        <v/>
      </c>
      <c r="V21" t="s">
        <v>158</v>
      </c>
    </row>
    <row r="22" spans="2:22" x14ac:dyDescent="0.2">
      <c r="B22" t="s">
        <v>154</v>
      </c>
      <c r="C22" s="346" t="str">
        <f>IF(DCC!B21&lt;4,DCC!A21,0)</f>
        <v>Overqt</v>
      </c>
      <c r="D22" s="320" t="s">
        <v>156</v>
      </c>
      <c r="E22" s="350">
        <f>IF(C22=0,"",VLOOKUP(C22,DCC!A:B,2,FALSE))</f>
        <v>0</v>
      </c>
      <c r="F22" t="s">
        <v>158</v>
      </c>
      <c r="J22" t="s">
        <v>154</v>
      </c>
      <c r="K22" s="346">
        <f>IF(DCC!G21&gt;0,DCC!A21,0)</f>
        <v>0</v>
      </c>
      <c r="L22" s="320" t="s">
        <v>156</v>
      </c>
      <c r="M22" s="350" t="str">
        <f>IF(K22=0,"",VLOOKUP(K22,DCC!A:G,7,FALSE))</f>
        <v/>
      </c>
      <c r="N22" t="s">
        <v>158</v>
      </c>
      <c r="R22" t="s">
        <v>154</v>
      </c>
      <c r="S22" s="346">
        <f>IF(Gear!J21&gt;=$Y$2,Gear!A21,0)</f>
        <v>0</v>
      </c>
      <c r="T22" s="320" t="s">
        <v>156</v>
      </c>
      <c r="U22" s="350" t="str">
        <f>IF(S22=0,"",VLOOKUP(S22,Gear!A:J,10,FALSE))</f>
        <v/>
      </c>
      <c r="V22" t="s">
        <v>158</v>
      </c>
    </row>
    <row r="23" spans="2:22" x14ac:dyDescent="0.2">
      <c r="B23" t="s">
        <v>154</v>
      </c>
      <c r="C23" s="346" t="str">
        <f>IF(DCC!B22&lt;4,DCC!A22,0)</f>
        <v>Páula</v>
      </c>
      <c r="D23" s="320" t="s">
        <v>156</v>
      </c>
      <c r="E23" s="350">
        <f>IF(C23=0,"",VLOOKUP(C23,DCC!A:B,2,FALSE))</f>
        <v>0</v>
      </c>
      <c r="F23" t="s">
        <v>158</v>
      </c>
      <c r="J23" t="s">
        <v>154</v>
      </c>
      <c r="K23" s="346">
        <f>IF(DCC!G22&gt;0,DCC!A22,0)</f>
        <v>0</v>
      </c>
      <c r="L23" s="320" t="s">
        <v>156</v>
      </c>
      <c r="M23" s="350" t="str">
        <f>IF(K23=0,"",VLOOKUP(K23,DCC!A:G,7,FALSE))</f>
        <v/>
      </c>
      <c r="N23" t="s">
        <v>158</v>
      </c>
      <c r="R23" t="s">
        <v>154</v>
      </c>
      <c r="S23" s="346">
        <f>IF(Gear!J22&gt;=$Y$2,Gear!A22,0)</f>
        <v>0</v>
      </c>
      <c r="T23" s="320" t="s">
        <v>156</v>
      </c>
      <c r="U23" s="350" t="str">
        <f>IF(S23=0,"",VLOOKUP(S23,Gear!A:J,10,FALSE))</f>
        <v/>
      </c>
      <c r="V23" t="s">
        <v>158</v>
      </c>
    </row>
    <row r="24" spans="2:22" x14ac:dyDescent="0.2">
      <c r="B24" t="s">
        <v>154</v>
      </c>
      <c r="C24" s="346" t="str">
        <f>IF(DCC!B23&lt;4,DCC!A23,0)</f>
        <v>Píncushion</v>
      </c>
      <c r="D24" s="320" t="s">
        <v>156</v>
      </c>
      <c r="E24" s="350">
        <f>IF(C24=0,"",VLOOKUP(C24,DCC!A:B,2,FALSE))</f>
        <v>0</v>
      </c>
      <c r="F24" t="s">
        <v>158</v>
      </c>
      <c r="J24" t="s">
        <v>154</v>
      </c>
      <c r="K24" s="346">
        <f>IF(DCC!G23&gt;0,DCC!A23,0)</f>
        <v>0</v>
      </c>
      <c r="L24" s="320" t="s">
        <v>156</v>
      </c>
      <c r="M24" s="350" t="str">
        <f>IF(K24=0,"",VLOOKUP(K24,DCC!A:G,7,FALSE))</f>
        <v/>
      </c>
      <c r="N24" t="s">
        <v>158</v>
      </c>
      <c r="R24" t="s">
        <v>154</v>
      </c>
      <c r="S24" s="346">
        <f>IF(Gear!J23&gt;=$Y$2,Gear!A23,0)</f>
        <v>0</v>
      </c>
      <c r="T24" s="320" t="s">
        <v>156</v>
      </c>
      <c r="U24" s="350" t="str">
        <f>IF(S24=0,"",VLOOKUP(S24,Gear!A:J,10,FALSE))</f>
        <v/>
      </c>
      <c r="V24" t="s">
        <v>158</v>
      </c>
    </row>
    <row r="25" spans="2:22" x14ac:dyDescent="0.2">
      <c r="B25" t="s">
        <v>154</v>
      </c>
      <c r="C25" s="346" t="str">
        <f>IF(DCC!B24&lt;4,DCC!A24,0)</f>
        <v>Rougeblood</v>
      </c>
      <c r="D25" s="320" t="s">
        <v>156</v>
      </c>
      <c r="E25" s="350">
        <f>IF(C25=0,"",VLOOKUP(C25,DCC!A:B,2,FALSE))</f>
        <v>0</v>
      </c>
      <c r="F25" t="s">
        <v>158</v>
      </c>
      <c r="J25" t="s">
        <v>154</v>
      </c>
      <c r="K25" s="346">
        <f>IF(DCC!G24&gt;0,DCC!A24,0)</f>
        <v>0</v>
      </c>
      <c r="L25" s="320" t="s">
        <v>156</v>
      </c>
      <c r="M25" s="350" t="str">
        <f>IF(K25=0,"",VLOOKUP(K25,DCC!A:G,7,FALSE))</f>
        <v/>
      </c>
      <c r="N25" t="s">
        <v>158</v>
      </c>
      <c r="R25" t="s">
        <v>154</v>
      </c>
      <c r="S25" s="346">
        <f>IF(Gear!J24&gt;=$Y$2,Gear!A24,0)</f>
        <v>0</v>
      </c>
      <c r="T25" s="320" t="s">
        <v>156</v>
      </c>
      <c r="U25" s="350" t="str">
        <f>IF(S25=0,"",VLOOKUP(S25,Gear!A:J,10,FALSE))</f>
        <v/>
      </c>
      <c r="V25" t="s">
        <v>158</v>
      </c>
    </row>
    <row r="26" spans="2:22" x14ac:dyDescent="0.2">
      <c r="B26" t="s">
        <v>154</v>
      </c>
      <c r="C26" s="346" t="str">
        <f>IF(DCC!B25&lt;4,DCC!A25,0)</f>
        <v>Shinkai</v>
      </c>
      <c r="D26" s="320" t="s">
        <v>156</v>
      </c>
      <c r="E26" s="350">
        <f>IF(C26=0,"",VLOOKUP(C26,DCC!A:B,2,FALSE))</f>
        <v>0</v>
      </c>
      <c r="F26" t="s">
        <v>158</v>
      </c>
      <c r="J26" t="s">
        <v>154</v>
      </c>
      <c r="K26" s="346">
        <f>IF(DCC!G25&gt;0,DCC!A25,0)</f>
        <v>0</v>
      </c>
      <c r="L26" s="320" t="s">
        <v>156</v>
      </c>
      <c r="M26" s="350" t="str">
        <f>IF(K26=0,"",VLOOKUP(K26,DCC!A:G,7,FALSE))</f>
        <v/>
      </c>
      <c r="N26" t="s">
        <v>158</v>
      </c>
      <c r="R26" t="s">
        <v>154</v>
      </c>
      <c r="S26" s="346">
        <f>IF(Gear!J25&gt;=$Y$2,Gear!A25,0)</f>
        <v>0</v>
      </c>
      <c r="T26" s="320" t="s">
        <v>156</v>
      </c>
      <c r="U26" s="350" t="str">
        <f>IF(S26=0,"",VLOOKUP(S26,Gear!A:J,10,FALSE))</f>
        <v/>
      </c>
      <c r="V26" t="s">
        <v>158</v>
      </c>
    </row>
    <row r="27" spans="2:22" x14ac:dyDescent="0.2">
      <c r="B27" t="s">
        <v>154</v>
      </c>
      <c r="C27" s="346" t="str">
        <f>IF(DCC!B26&lt;4,DCC!A26,0)</f>
        <v>Snowies</v>
      </c>
      <c r="D27" s="320" t="s">
        <v>156</v>
      </c>
      <c r="E27" s="350">
        <f>IF(C27=0,"",VLOOKUP(C27,DCC!A:B,2,FALSE))</f>
        <v>0</v>
      </c>
      <c r="F27" t="s">
        <v>158</v>
      </c>
      <c r="J27" t="s">
        <v>154</v>
      </c>
      <c r="K27" s="346">
        <f>IF(DCC!G26&gt;0,DCC!A26,0)</f>
        <v>0</v>
      </c>
      <c r="L27" s="320" t="s">
        <v>156</v>
      </c>
      <c r="M27" s="350" t="str">
        <f>IF(K27=0,"",VLOOKUP(K27,DCC!A:G,7,FALSE))</f>
        <v/>
      </c>
      <c r="N27" t="s">
        <v>158</v>
      </c>
      <c r="R27" t="s">
        <v>154</v>
      </c>
      <c r="S27" s="346">
        <f>IF(Gear!J26&gt;=$Y$2,Gear!A26,0)</f>
        <v>0</v>
      </c>
      <c r="T27" s="320" t="s">
        <v>156</v>
      </c>
      <c r="U27" s="350" t="str">
        <f>IF(S27=0,"",VLOOKUP(S27,Gear!A:J,10,FALSE))</f>
        <v/>
      </c>
      <c r="V27" t="s">
        <v>158</v>
      </c>
    </row>
    <row r="28" spans="2:22" x14ac:dyDescent="0.2">
      <c r="B28" t="s">
        <v>154</v>
      </c>
      <c r="C28" s="346" t="str">
        <f>IF(DCC!B27&lt;4,DCC!A27,0)</f>
        <v>Thiana</v>
      </c>
      <c r="D28" s="320" t="s">
        <v>156</v>
      </c>
      <c r="E28" s="350">
        <f>IF(C28=0,"",VLOOKUP(C28,DCC!A:B,2,FALSE))</f>
        <v>0</v>
      </c>
      <c r="F28" t="s">
        <v>158</v>
      </c>
      <c r="J28" t="s">
        <v>154</v>
      </c>
      <c r="K28" s="346">
        <f>IF(DCC!G27&gt;0,DCC!A27,0)</f>
        <v>0</v>
      </c>
      <c r="L28" s="320" t="s">
        <v>156</v>
      </c>
      <c r="M28" s="350" t="str">
        <f>IF(K28=0,"",VLOOKUP(K28,DCC!A:G,7,FALSE))</f>
        <v/>
      </c>
      <c r="N28" t="s">
        <v>158</v>
      </c>
      <c r="R28" t="s">
        <v>154</v>
      </c>
      <c r="S28" s="346">
        <f>IF(Gear!J27&gt;=$Y$2,Gear!A27,0)</f>
        <v>0</v>
      </c>
      <c r="T28" s="320" t="s">
        <v>156</v>
      </c>
      <c r="U28" s="350" t="str">
        <f>IF(S28=0,"",VLOOKUP(S28,Gear!A:J,10,FALSE))</f>
        <v/>
      </c>
      <c r="V28" t="s">
        <v>158</v>
      </c>
    </row>
    <row r="29" spans="2:22" x14ac:dyDescent="0.2">
      <c r="B29" t="s">
        <v>154</v>
      </c>
      <c r="C29" s="346" t="str">
        <f>IF(DCC!B28&lt;4,DCC!A28,0)</f>
        <v>Wainesha</v>
      </c>
      <c r="D29" s="320" t="s">
        <v>156</v>
      </c>
      <c r="E29" s="350">
        <f>IF(C29=0,"",VLOOKUP(C29,DCC!A:B,2,FALSE))</f>
        <v>0</v>
      </c>
      <c r="F29" t="s">
        <v>158</v>
      </c>
      <c r="J29" t="s">
        <v>154</v>
      </c>
      <c r="K29" s="346">
        <f>IF(DCC!G28&gt;0,DCC!A28,0)</f>
        <v>0</v>
      </c>
      <c r="L29" s="320" t="s">
        <v>156</v>
      </c>
      <c r="M29" s="350" t="str">
        <f>IF(K29=0,"",VLOOKUP(K29,DCC!A:G,7,FALSE))</f>
        <v/>
      </c>
      <c r="N29" t="s">
        <v>158</v>
      </c>
      <c r="R29" t="s">
        <v>154</v>
      </c>
      <c r="S29" s="346">
        <f>IF(Gear!J28&gt;=$Y$2,Gear!A28,0)</f>
        <v>0</v>
      </c>
      <c r="T29" s="320" t="s">
        <v>156</v>
      </c>
      <c r="U29" s="350" t="str">
        <f>IF(S29=0,"",VLOOKUP(S29,Gear!A:J,10,FALSE))</f>
        <v/>
      </c>
      <c r="V29" t="s">
        <v>158</v>
      </c>
    </row>
    <row r="30" spans="2:22" x14ac:dyDescent="0.2">
      <c r="B30" t="s">
        <v>154</v>
      </c>
      <c r="C30" s="346" t="str">
        <f>IF(DCC!B29&lt;4,DCC!A29,0)</f>
        <v>Warjocky</v>
      </c>
      <c r="D30" s="320" t="s">
        <v>156</v>
      </c>
      <c r="E30" s="350">
        <f>IF(C30=0,"",VLOOKUP(C30,DCC!A:B,2,FALSE))</f>
        <v>0</v>
      </c>
      <c r="F30" t="s">
        <v>158</v>
      </c>
      <c r="J30" t="s">
        <v>154</v>
      </c>
      <c r="K30" s="346">
        <f>IF(DCC!G29&gt;0,DCC!A29,0)</f>
        <v>0</v>
      </c>
      <c r="L30" s="320" t="s">
        <v>156</v>
      </c>
      <c r="M30" s="350" t="str">
        <f>IF(K30=0,"",VLOOKUP(K30,DCC!A:G,7,FALSE))</f>
        <v/>
      </c>
      <c r="N30" t="s">
        <v>158</v>
      </c>
      <c r="R30" t="s">
        <v>154</v>
      </c>
      <c r="S30" s="346">
        <f>IF(Gear!J29&gt;=$Y$2,Gear!A29,0)</f>
        <v>0</v>
      </c>
      <c r="T30" s="320" t="s">
        <v>156</v>
      </c>
      <c r="U30" s="350" t="str">
        <f>IF(S30=0,"",VLOOKUP(S30,Gear!A:J,10,FALSE))</f>
        <v/>
      </c>
      <c r="V30" t="s">
        <v>158</v>
      </c>
    </row>
    <row r="31" spans="2:22" x14ac:dyDescent="0.2">
      <c r="B31" t="s">
        <v>154</v>
      </c>
      <c r="C31" s="346" t="str">
        <f>IF(DCC!B30&lt;4,DCC!A30,0)</f>
        <v>Xytree</v>
      </c>
      <c r="D31" s="320" t="s">
        <v>156</v>
      </c>
      <c r="E31" s="350">
        <f>IF(C31=0,"",VLOOKUP(C31,DCC!A:B,2,FALSE))</f>
        <v>0</v>
      </c>
      <c r="F31" t="s">
        <v>158</v>
      </c>
      <c r="J31" t="s">
        <v>154</v>
      </c>
      <c r="K31" s="346">
        <f>IF(DCC!G30&gt;0,DCC!A30,0)</f>
        <v>0</v>
      </c>
      <c r="L31" s="320" t="s">
        <v>156</v>
      </c>
      <c r="M31" s="350" t="str">
        <f>IF(K31=0,"",VLOOKUP(K31,DCC!A:G,7,FALSE))</f>
        <v/>
      </c>
      <c r="N31" t="s">
        <v>158</v>
      </c>
      <c r="R31" t="s">
        <v>154</v>
      </c>
      <c r="S31" s="346">
        <f>IF(Gear!J30&gt;=$Y$2,Gear!A30,0)</f>
        <v>0</v>
      </c>
      <c r="T31" s="320" t="s">
        <v>156</v>
      </c>
      <c r="U31" s="350" t="str">
        <f>IF(S31=0,"",VLOOKUP(S31,Gear!A:J,10,FALSE))</f>
        <v/>
      </c>
      <c r="V31" t="s">
        <v>158</v>
      </c>
    </row>
    <row r="32" spans="2:22" x14ac:dyDescent="0.2">
      <c r="B32" t="s">
        <v>154</v>
      </c>
      <c r="C32" s="346" t="str">
        <f>IF(DCC!B31&lt;4,DCC!A31,0)</f>
        <v>Zibe</v>
      </c>
      <c r="D32" s="320" t="s">
        <v>156</v>
      </c>
      <c r="E32" s="350">
        <f>IF(C32=0,"",VLOOKUP(C32,DCC!A:B,2,FALSE))</f>
        <v>0</v>
      </c>
      <c r="F32" t="s">
        <v>158</v>
      </c>
      <c r="J32" t="s">
        <v>154</v>
      </c>
      <c r="K32" s="346">
        <f>IF(DCC!G31&gt;0,DCC!A31,0)</f>
        <v>0</v>
      </c>
      <c r="L32" s="320" t="s">
        <v>156</v>
      </c>
      <c r="M32" s="350" t="str">
        <f>IF(K32=0,"",VLOOKUP(K32,DCC!A:G,7,FALSE))</f>
        <v/>
      </c>
      <c r="N32" t="s">
        <v>158</v>
      </c>
      <c r="R32" t="s">
        <v>154</v>
      </c>
      <c r="S32" s="346">
        <f>IF(Gear!J31&gt;=$Y$2,Gear!A31,0)</f>
        <v>0</v>
      </c>
      <c r="T32" s="320" t="s">
        <v>156</v>
      </c>
      <c r="U32" s="350" t="str">
        <f>IF(S32=0,"",VLOOKUP(S32,Gear!A:J,10,FALSE))</f>
        <v/>
      </c>
      <c r="V32" t="s">
        <v>158</v>
      </c>
    </row>
    <row r="33" spans="2:22" x14ac:dyDescent="0.2">
      <c r="B33" t="s">
        <v>154</v>
      </c>
      <c r="C33" s="346">
        <f>IF(DCC!B32&lt;4,DCC!A32,0)</f>
        <v>0</v>
      </c>
      <c r="D33" s="320" t="s">
        <v>156</v>
      </c>
      <c r="E33" s="350" t="str">
        <f>IF(C33=0,"",VLOOKUP(C33,DCC!A:B,2,FALSE))</f>
        <v/>
      </c>
      <c r="F33" t="s">
        <v>158</v>
      </c>
      <c r="J33" t="s">
        <v>154</v>
      </c>
      <c r="K33" s="346">
        <f>IF(DCC!G32&gt;0,DCC!A32,0)</f>
        <v>0</v>
      </c>
      <c r="L33" s="320" t="s">
        <v>156</v>
      </c>
      <c r="M33" s="350" t="str">
        <f>IF(K33=0,"",VLOOKUP(K33,DCC!A:G,7,FALSE))</f>
        <v/>
      </c>
      <c r="N33" t="s">
        <v>158</v>
      </c>
      <c r="R33" t="s">
        <v>154</v>
      </c>
      <c r="S33" s="346">
        <f>IF(Gear!J32&gt;=$Y$2,Gear!A32,0)</f>
        <v>0</v>
      </c>
      <c r="T33" s="320" t="s">
        <v>156</v>
      </c>
      <c r="U33" s="350" t="str">
        <f>IF(S33=0,"",VLOOKUP(S33,Gear!A:J,10,FALSE))</f>
        <v/>
      </c>
      <c r="V33" t="s">
        <v>158</v>
      </c>
    </row>
    <row r="34" spans="2:22" x14ac:dyDescent="0.2">
      <c r="B34" t="s">
        <v>154</v>
      </c>
      <c r="C34" s="346">
        <f>IF(DCC!B33&lt;4,DCC!A33,0)</f>
        <v>0</v>
      </c>
      <c r="D34" s="320" t="s">
        <v>156</v>
      </c>
      <c r="E34" s="350" t="str">
        <f>IF(C34=0,"",VLOOKUP(C34,DCC!A:B,2,FALSE))</f>
        <v/>
      </c>
      <c r="F34" t="s">
        <v>158</v>
      </c>
      <c r="J34" t="s">
        <v>154</v>
      </c>
      <c r="K34" s="346">
        <f>IF(DCC!G33&gt;0,DCC!A33,0)</f>
        <v>0</v>
      </c>
      <c r="L34" s="320" t="s">
        <v>156</v>
      </c>
      <c r="M34" s="350" t="str">
        <f>IF(K34=0,"",VLOOKUP(K34,DCC!A:G,7,FALSE))</f>
        <v/>
      </c>
      <c r="N34" t="s">
        <v>158</v>
      </c>
      <c r="R34" t="s">
        <v>154</v>
      </c>
      <c r="S34" s="346">
        <f>IF(Gear!J33&gt;=$Y$2,Gear!A33,0)</f>
        <v>0</v>
      </c>
      <c r="T34" s="320" t="s">
        <v>156</v>
      </c>
      <c r="U34" s="350" t="str">
        <f>IF(S34=0,"",VLOOKUP(S34,Gear!A:J,10,FALSE))</f>
        <v/>
      </c>
      <c r="V34" t="s">
        <v>158</v>
      </c>
    </row>
    <row r="35" spans="2:22" x14ac:dyDescent="0.2">
      <c r="B35" t="s">
        <v>154</v>
      </c>
      <c r="C35" s="346">
        <f>IF(DCC!B34&lt;4,DCC!A34,0)</f>
        <v>0</v>
      </c>
      <c r="D35" s="320" t="s">
        <v>156</v>
      </c>
      <c r="E35" s="350" t="str">
        <f>IF(C35=0,"",VLOOKUP(C35,DCC!A:B,2,FALSE))</f>
        <v/>
      </c>
      <c r="F35" t="s">
        <v>158</v>
      </c>
      <c r="J35" t="s">
        <v>154</v>
      </c>
      <c r="K35" s="346">
        <f>IF(DCC!G34&gt;0,DCC!A34,0)</f>
        <v>0</v>
      </c>
      <c r="L35" s="320" t="s">
        <v>156</v>
      </c>
      <c r="M35" s="350" t="str">
        <f>IF(K35=0,"",VLOOKUP(K35,DCC!A:G,7,FALSE))</f>
        <v/>
      </c>
      <c r="N35" t="s">
        <v>158</v>
      </c>
      <c r="R35" t="s">
        <v>154</v>
      </c>
      <c r="S35" s="346">
        <f>IF(Gear!J34&gt;=$Y$2,Gear!A34,0)</f>
        <v>0</v>
      </c>
      <c r="T35" s="320" t="s">
        <v>156</v>
      </c>
      <c r="U35" s="350" t="str">
        <f>IF(S35=0,"",VLOOKUP(S35,Gear!A:J,10,FALSE))</f>
        <v/>
      </c>
      <c r="V35" t="s">
        <v>158</v>
      </c>
    </row>
    <row r="36" spans="2:22" x14ac:dyDescent="0.2">
      <c r="B36" t="s">
        <v>154</v>
      </c>
      <c r="C36" s="346">
        <f>IF(DCC!B35&lt;4,DCC!A35,0)</f>
        <v>0</v>
      </c>
      <c r="D36" s="320" t="s">
        <v>156</v>
      </c>
      <c r="E36" s="350" t="str">
        <f>IF(C36=0,"",VLOOKUP(C36,DCC!A:B,2,FALSE))</f>
        <v/>
      </c>
      <c r="F36" t="s">
        <v>158</v>
      </c>
      <c r="J36" t="s">
        <v>154</v>
      </c>
      <c r="K36" s="346">
        <f>IF(DCC!G35&gt;0,DCC!A35,0)</f>
        <v>0</v>
      </c>
      <c r="L36" s="320" t="s">
        <v>156</v>
      </c>
      <c r="M36" s="350" t="str">
        <f>IF(K36=0,"",VLOOKUP(K36,DCC!A:G,7,FALSE))</f>
        <v/>
      </c>
      <c r="N36" t="s">
        <v>158</v>
      </c>
      <c r="R36" t="s">
        <v>154</v>
      </c>
      <c r="S36" s="346">
        <f>IF(Gear!J35&gt;=$Y$2,Gear!A35,0)</f>
        <v>0</v>
      </c>
      <c r="T36" s="320" t="s">
        <v>156</v>
      </c>
      <c r="U36" s="350" t="str">
        <f>IF(S36=0,"",VLOOKUP(S36,Gear!A:J,10,FALSE))</f>
        <v/>
      </c>
      <c r="V36" t="s">
        <v>158</v>
      </c>
    </row>
    <row r="37" spans="2:22" x14ac:dyDescent="0.2">
      <c r="B37" t="s">
        <v>154</v>
      </c>
      <c r="C37" s="346">
        <f>IF(DCC!B36&lt;4,DCC!A36,0)</f>
        <v>0</v>
      </c>
      <c r="D37" s="320" t="s">
        <v>156</v>
      </c>
      <c r="E37" s="350" t="str">
        <f>IF(C37=0,"",VLOOKUP(C37,DCC!A:B,2,FALSE))</f>
        <v/>
      </c>
      <c r="F37" t="s">
        <v>158</v>
      </c>
      <c r="J37" t="s">
        <v>154</v>
      </c>
      <c r="K37" s="346">
        <f>IF(DCC!G36&gt;0,DCC!A36,0)</f>
        <v>0</v>
      </c>
      <c r="L37" s="320" t="s">
        <v>156</v>
      </c>
      <c r="M37" s="350" t="str">
        <f>IF(K37=0,"",VLOOKUP(K37,DCC!A:G,7,FALSE))</f>
        <v/>
      </c>
      <c r="N37" t="s">
        <v>158</v>
      </c>
      <c r="R37" t="s">
        <v>154</v>
      </c>
      <c r="S37" s="346">
        <f>IF(Gear!J36&gt;=$Y$2,Gear!A36,0)</f>
        <v>0</v>
      </c>
      <c r="T37" s="320" t="s">
        <v>156</v>
      </c>
      <c r="U37" s="350" t="str">
        <f>IF(S37=0,"",VLOOKUP(S37,Gear!A:J,10,FALSE))</f>
        <v/>
      </c>
      <c r="V37" t="s">
        <v>158</v>
      </c>
    </row>
    <row r="38" spans="2:22" x14ac:dyDescent="0.2">
      <c r="B38" t="s">
        <v>154</v>
      </c>
      <c r="C38" s="346">
        <f>IF(DCC!B37&lt;4,DCC!A37,0)</f>
        <v>0</v>
      </c>
      <c r="D38" s="320" t="s">
        <v>156</v>
      </c>
      <c r="E38" s="350" t="str">
        <f>IF(C38=0,"",VLOOKUP(C38,DCC!A:B,2,FALSE))</f>
        <v/>
      </c>
      <c r="F38" t="s">
        <v>158</v>
      </c>
      <c r="J38" t="s">
        <v>154</v>
      </c>
      <c r="K38" s="346">
        <f>IF(DCC!G37&gt;0,DCC!A37,0)</f>
        <v>0</v>
      </c>
      <c r="L38" s="320" t="s">
        <v>156</v>
      </c>
      <c r="M38" s="350" t="str">
        <f>IF(K38=0,"",VLOOKUP(K38,DCC!A:G,7,FALSE))</f>
        <v/>
      </c>
      <c r="N38" t="s">
        <v>158</v>
      </c>
      <c r="R38" t="s">
        <v>154</v>
      </c>
      <c r="S38" s="346">
        <f>IF(Gear!J37&gt;=$Y$2,Gear!A37,0)</f>
        <v>0</v>
      </c>
      <c r="T38" s="320" t="s">
        <v>156</v>
      </c>
      <c r="U38" s="350" t="str">
        <f>IF(S38=0,"",VLOOKUP(S38,Gear!A:J,10,FALSE))</f>
        <v/>
      </c>
      <c r="V38" t="s">
        <v>158</v>
      </c>
    </row>
    <row r="39" spans="2:22" x14ac:dyDescent="0.2">
      <c r="B39" t="s">
        <v>154</v>
      </c>
      <c r="C39" s="346">
        <f>IF(DCC!B38&lt;4,DCC!A38,0)</f>
        <v>0</v>
      </c>
      <c r="D39" s="320" t="s">
        <v>156</v>
      </c>
      <c r="E39" s="350" t="str">
        <f>IF(C39=0,"",VLOOKUP(C39,DCC!A:B,2,FALSE))</f>
        <v/>
      </c>
      <c r="F39" t="s">
        <v>158</v>
      </c>
      <c r="J39" t="s">
        <v>154</v>
      </c>
      <c r="K39" s="346">
        <f>IF(DCC!G38&gt;0,DCC!A38,0)</f>
        <v>0</v>
      </c>
      <c r="L39" s="320" t="s">
        <v>156</v>
      </c>
      <c r="M39" s="350" t="str">
        <f>IF(K39=0,"",VLOOKUP(K39,DCC!A:G,7,FALSE))</f>
        <v/>
      </c>
      <c r="N39" t="s">
        <v>158</v>
      </c>
      <c r="R39" t="s">
        <v>154</v>
      </c>
      <c r="S39" s="346">
        <f>IF(Gear!J38&gt;=$Y$2,Gear!A38,0)</f>
        <v>0</v>
      </c>
      <c r="T39" s="320" t="s">
        <v>156</v>
      </c>
      <c r="U39" s="350" t="str">
        <f>IF(S39=0,"",VLOOKUP(S39,Gear!A:J,10,FALSE))</f>
        <v/>
      </c>
      <c r="V39" t="s">
        <v>158</v>
      </c>
    </row>
    <row r="40" spans="2:22" x14ac:dyDescent="0.2">
      <c r="B40" t="s">
        <v>154</v>
      </c>
      <c r="C40" s="346">
        <f>IF(DCC!B39&lt;4,DCC!A39,0)</f>
        <v>0</v>
      </c>
      <c r="D40" s="320" t="s">
        <v>156</v>
      </c>
      <c r="E40" s="350" t="str">
        <f>IF(C40=0,"",VLOOKUP(C40,DCC!A:B,2,FALSE))</f>
        <v/>
      </c>
      <c r="F40" t="s">
        <v>158</v>
      </c>
      <c r="J40" t="s">
        <v>154</v>
      </c>
      <c r="K40" s="346">
        <f>IF(DCC!G39&gt;0,DCC!A39,0)</f>
        <v>0</v>
      </c>
      <c r="L40" s="320" t="s">
        <v>156</v>
      </c>
      <c r="M40" s="350" t="str">
        <f>IF(K40=0,"",VLOOKUP(K40,DCC!A:G,7,FALSE))</f>
        <v/>
      </c>
      <c r="N40" t="s">
        <v>158</v>
      </c>
      <c r="R40" t="s">
        <v>154</v>
      </c>
      <c r="S40" s="346">
        <f>IF(Gear!J39&gt;=$Y$2,Gear!A39,0)</f>
        <v>0</v>
      </c>
      <c r="T40" s="320" t="s">
        <v>156</v>
      </c>
      <c r="U40" s="350" t="str">
        <f>IF(S40=0,"",VLOOKUP(S40,Gear!A:J,10,FALSE))</f>
        <v/>
      </c>
      <c r="V40" t="s">
        <v>158</v>
      </c>
    </row>
    <row r="41" spans="2:22" x14ac:dyDescent="0.2">
      <c r="B41" t="s">
        <v>154</v>
      </c>
      <c r="C41" s="346">
        <f>IF(DCC!B40&lt;4,DCC!A40,0)</f>
        <v>0</v>
      </c>
      <c r="D41" s="320" t="s">
        <v>156</v>
      </c>
      <c r="E41" s="350" t="str">
        <f>IF(C41=0,"",VLOOKUP(C41,DCC!A:B,2,FALSE))</f>
        <v/>
      </c>
      <c r="F41" t="s">
        <v>158</v>
      </c>
      <c r="J41" t="s">
        <v>154</v>
      </c>
      <c r="K41" s="346">
        <f>IF(DCC!G40&gt;0,DCC!A40,0)</f>
        <v>0</v>
      </c>
      <c r="L41" s="320" t="s">
        <v>156</v>
      </c>
      <c r="M41" s="350" t="str">
        <f>IF(K41=0,"",VLOOKUP(K41,DCC!A:G,7,FALSE))</f>
        <v/>
      </c>
      <c r="N41" t="s">
        <v>158</v>
      </c>
      <c r="R41" t="s">
        <v>154</v>
      </c>
      <c r="S41" s="346">
        <f>IF(Gear!J40&gt;=$Y$2,Gear!A40,0)</f>
        <v>0</v>
      </c>
      <c r="T41" s="320" t="s">
        <v>156</v>
      </c>
      <c r="U41" s="350" t="str">
        <f>IF(S41=0,"",VLOOKUP(S41,Gear!A:J,10,FALSE))</f>
        <v/>
      </c>
      <c r="V41" t="s">
        <v>158</v>
      </c>
    </row>
    <row r="42" spans="2:22" x14ac:dyDescent="0.2">
      <c r="B42" t="s">
        <v>154</v>
      </c>
      <c r="C42" s="346">
        <f>IF(DCC!B41&lt;4,DCC!A41,0)</f>
        <v>0</v>
      </c>
      <c r="D42" s="320" t="s">
        <v>156</v>
      </c>
      <c r="E42" s="350" t="str">
        <f>IF(C42=0,"",VLOOKUP(C42,DCC!A:B,2,FALSE))</f>
        <v/>
      </c>
      <c r="F42" t="s">
        <v>158</v>
      </c>
      <c r="J42" t="s">
        <v>154</v>
      </c>
      <c r="K42" s="346">
        <f>IF(DCC!G41&gt;0,DCC!A41,0)</f>
        <v>0</v>
      </c>
      <c r="L42" s="320" t="s">
        <v>156</v>
      </c>
      <c r="M42" s="350" t="str">
        <f>IF(K42=0,"",VLOOKUP(K42,DCC!A:G,7,FALSE))</f>
        <v/>
      </c>
      <c r="N42" t="s">
        <v>158</v>
      </c>
      <c r="R42" t="s">
        <v>154</v>
      </c>
      <c r="S42" s="346">
        <f>IF(Gear!J41&gt;=$Y$2,Gear!A41,0)</f>
        <v>0</v>
      </c>
      <c r="T42" s="320" t="s">
        <v>156</v>
      </c>
      <c r="U42" s="350" t="str">
        <f>IF(S42=0,"",VLOOKUP(S42,Gear!A:J,10,FALSE))</f>
        <v/>
      </c>
      <c r="V42" t="s">
        <v>158</v>
      </c>
    </row>
    <row r="43" spans="2:22" x14ac:dyDescent="0.2">
      <c r="B43" t="s">
        <v>154</v>
      </c>
      <c r="C43" s="346">
        <f>IF(DCC!B42&lt;4,DCC!A42,0)</f>
        <v>0</v>
      </c>
      <c r="D43" s="320" t="s">
        <v>156</v>
      </c>
      <c r="E43" s="350" t="str">
        <f>IF(C43=0,"",VLOOKUP(C43,DCC!A:B,2,FALSE))</f>
        <v/>
      </c>
      <c r="F43" t="s">
        <v>158</v>
      </c>
      <c r="J43" t="s">
        <v>154</v>
      </c>
      <c r="K43" s="346">
        <f>IF(DCC!G42&gt;0,DCC!A42,0)</f>
        <v>0</v>
      </c>
      <c r="L43" s="320" t="s">
        <v>156</v>
      </c>
      <c r="M43" s="350" t="str">
        <f>IF(K43=0,"",VLOOKUP(K43,DCC!A:G,7,FALSE))</f>
        <v/>
      </c>
      <c r="N43" t="s">
        <v>158</v>
      </c>
      <c r="R43" t="s">
        <v>154</v>
      </c>
      <c r="S43" s="346">
        <f>IF(Gear!J42&gt;=$Y$2,Gear!A42,0)</f>
        <v>0</v>
      </c>
      <c r="T43" s="320" t="s">
        <v>156</v>
      </c>
      <c r="U43" s="350" t="str">
        <f>IF(S43=0,"",VLOOKUP(S43,Gear!A:J,10,FALSE))</f>
        <v/>
      </c>
      <c r="V43" t="s">
        <v>158</v>
      </c>
    </row>
    <row r="44" spans="2:22" x14ac:dyDescent="0.2">
      <c r="B44" t="s">
        <v>154</v>
      </c>
      <c r="C44" s="346">
        <f>IF(DCC!B43&lt;4,DCC!A43,0)</f>
        <v>0</v>
      </c>
      <c r="D44" s="320" t="s">
        <v>156</v>
      </c>
      <c r="E44" s="350" t="str">
        <f>IF(C44=0,"",VLOOKUP(C44,DCC!A:B,2,FALSE))</f>
        <v/>
      </c>
      <c r="F44" t="s">
        <v>158</v>
      </c>
      <c r="J44" t="s">
        <v>154</v>
      </c>
      <c r="K44" s="346">
        <f>IF(DCC!G43&gt;0,DCC!A43,0)</f>
        <v>0</v>
      </c>
      <c r="L44" s="320" t="s">
        <v>156</v>
      </c>
      <c r="M44" s="350" t="str">
        <f>IF(K44=0,"",VLOOKUP(K44,DCC!A:G,7,FALSE))</f>
        <v/>
      </c>
      <c r="N44" t="s">
        <v>158</v>
      </c>
      <c r="R44" t="s">
        <v>154</v>
      </c>
      <c r="S44" s="346">
        <f>IF(Gear!J43&gt;=$Y$2,Gear!A43,0)</f>
        <v>0</v>
      </c>
      <c r="T44" s="320" t="s">
        <v>156</v>
      </c>
      <c r="U44" s="350" t="str">
        <f>IF(S44=0,"",VLOOKUP(S44,Gear!A:J,10,FALSE))</f>
        <v/>
      </c>
      <c r="V44" t="s">
        <v>158</v>
      </c>
    </row>
    <row r="45" spans="2:22" x14ac:dyDescent="0.2">
      <c r="B45" t="s">
        <v>154</v>
      </c>
      <c r="C45" s="346">
        <f>IF(DCC!B44&lt;4,DCC!A44,0)</f>
        <v>0</v>
      </c>
      <c r="D45" s="320" t="s">
        <v>156</v>
      </c>
      <c r="E45" s="350" t="str">
        <f>IF(C45=0,"",VLOOKUP(C45,DCC!A:B,2,FALSE))</f>
        <v/>
      </c>
      <c r="F45" t="s">
        <v>158</v>
      </c>
      <c r="J45" t="s">
        <v>154</v>
      </c>
      <c r="K45" s="346">
        <f>IF(DCC!G44&gt;0,DCC!A44,0)</f>
        <v>0</v>
      </c>
      <c r="L45" s="320" t="s">
        <v>156</v>
      </c>
      <c r="M45" s="350" t="str">
        <f>IF(K45=0,"",VLOOKUP(K45,DCC!A:G,7,FALSE))</f>
        <v/>
      </c>
      <c r="N45" t="s">
        <v>158</v>
      </c>
      <c r="R45" t="s">
        <v>154</v>
      </c>
      <c r="S45" s="346">
        <f>IF(Gear!J44&gt;=$Y$2,Gear!A44,0)</f>
        <v>0</v>
      </c>
      <c r="T45" s="320" t="s">
        <v>156</v>
      </c>
      <c r="U45" s="350" t="str">
        <f>IF(S45=0,"",VLOOKUP(S45,Gear!A:J,10,FALSE))</f>
        <v/>
      </c>
      <c r="V45" t="s">
        <v>158</v>
      </c>
    </row>
    <row r="46" spans="2:22" x14ac:dyDescent="0.2">
      <c r="B46" t="s">
        <v>154</v>
      </c>
      <c r="C46" s="346">
        <f>IF(DCC!B45&lt;4,DCC!A45,0)</f>
        <v>0</v>
      </c>
      <c r="D46" s="320" t="s">
        <v>156</v>
      </c>
      <c r="E46" s="350" t="str">
        <f>IF(C46=0,"",VLOOKUP(C46,DCC!A:B,2,FALSE))</f>
        <v/>
      </c>
      <c r="F46" t="s">
        <v>158</v>
      </c>
      <c r="J46" t="s">
        <v>154</v>
      </c>
      <c r="K46" s="346">
        <f>IF(DCC!G45&gt;0,DCC!A45,0)</f>
        <v>0</v>
      </c>
      <c r="L46" s="320" t="s">
        <v>156</v>
      </c>
      <c r="M46" s="350" t="str">
        <f>IF(K46=0,"",VLOOKUP(K46,DCC!A:G,7,FALSE))</f>
        <v/>
      </c>
      <c r="N46" t="s">
        <v>158</v>
      </c>
      <c r="R46" t="s">
        <v>154</v>
      </c>
      <c r="S46" s="346">
        <f>IF(Gear!J45&gt;=$Y$2,Gear!A45,0)</f>
        <v>0</v>
      </c>
      <c r="T46" s="320" t="s">
        <v>156</v>
      </c>
      <c r="U46" s="350" t="str">
        <f>IF(S46=0,"",VLOOKUP(S46,Gear!A:J,10,FALSE))</f>
        <v/>
      </c>
      <c r="V46" t="s">
        <v>158</v>
      </c>
    </row>
    <row r="47" spans="2:22" x14ac:dyDescent="0.2">
      <c r="B47" t="s">
        <v>154</v>
      </c>
      <c r="C47" s="346">
        <f>IF(DCC!B46&lt;4,DCC!A46,0)</f>
        <v>0</v>
      </c>
      <c r="D47" s="320" t="s">
        <v>156</v>
      </c>
      <c r="E47" s="350" t="str">
        <f>IF(C47=0,"",VLOOKUP(C47,DCC!A:B,2,FALSE))</f>
        <v/>
      </c>
      <c r="F47" t="s">
        <v>158</v>
      </c>
      <c r="J47" t="s">
        <v>154</v>
      </c>
      <c r="K47" s="346">
        <f>IF(DCC!G46&gt;0,DCC!A46,0)</f>
        <v>0</v>
      </c>
      <c r="L47" s="320" t="s">
        <v>156</v>
      </c>
      <c r="M47" s="350" t="str">
        <f>IF(K47=0,"",VLOOKUP(K47,DCC!A:G,7,FALSE))</f>
        <v/>
      </c>
      <c r="N47" t="s">
        <v>158</v>
      </c>
      <c r="R47" t="s">
        <v>154</v>
      </c>
      <c r="S47" s="346">
        <f>IF(Gear!J46&gt;=$Y$2,Gear!A46,0)</f>
        <v>0</v>
      </c>
      <c r="T47" s="320" t="s">
        <v>156</v>
      </c>
      <c r="U47" s="350" t="str">
        <f>IF(S47=0,"",VLOOKUP(S47,Gear!A:J,10,FALSE))</f>
        <v/>
      </c>
      <c r="V47" t="s">
        <v>158</v>
      </c>
    </row>
    <row r="48" spans="2:22" x14ac:dyDescent="0.2">
      <c r="B48" t="s">
        <v>154</v>
      </c>
      <c r="C48" s="346">
        <f>IF(DCC!B47&lt;4,DCC!A47,0)</f>
        <v>0</v>
      </c>
      <c r="D48" s="320" t="s">
        <v>156</v>
      </c>
      <c r="E48" s="350" t="str">
        <f>IF(C48=0,"",VLOOKUP(C48,DCC!A:B,2,FALSE))</f>
        <v/>
      </c>
      <c r="F48" t="s">
        <v>158</v>
      </c>
      <c r="J48" t="s">
        <v>154</v>
      </c>
      <c r="K48" s="346">
        <f>IF(DCC!G47&gt;0,DCC!A47,0)</f>
        <v>0</v>
      </c>
      <c r="L48" s="320" t="s">
        <v>156</v>
      </c>
      <c r="M48" s="350" t="str">
        <f>IF(K48=0,"",VLOOKUP(K48,DCC!A:G,7,FALSE))</f>
        <v/>
      </c>
      <c r="N48" t="s">
        <v>158</v>
      </c>
      <c r="R48" t="s">
        <v>154</v>
      </c>
      <c r="S48" s="346">
        <f>IF(Gear!J47&gt;=$Y$2,Gear!A47,0)</f>
        <v>0</v>
      </c>
      <c r="T48" s="320" t="s">
        <v>156</v>
      </c>
      <c r="U48" s="350" t="str">
        <f>IF(S48=0,"",VLOOKUP(S48,Gear!A:J,10,FALSE))</f>
        <v/>
      </c>
      <c r="V48" t="s">
        <v>158</v>
      </c>
    </row>
    <row r="49" spans="2:22" x14ac:dyDescent="0.2">
      <c r="B49" t="s">
        <v>154</v>
      </c>
      <c r="C49" s="346">
        <f>IF(DCC!B48&lt;4,DCC!A48,0)</f>
        <v>0</v>
      </c>
      <c r="D49" s="320" t="s">
        <v>156</v>
      </c>
      <c r="E49" s="350" t="str">
        <f>IF(C49=0,"",VLOOKUP(C49,DCC!A:B,2,FALSE))</f>
        <v/>
      </c>
      <c r="F49" t="s">
        <v>158</v>
      </c>
      <c r="J49" t="s">
        <v>154</v>
      </c>
      <c r="K49" s="346">
        <f>IF(DCC!G48&gt;0,DCC!A48,0)</f>
        <v>0</v>
      </c>
      <c r="L49" s="320" t="s">
        <v>156</v>
      </c>
      <c r="M49" s="350" t="str">
        <f>IF(K49=0,"",VLOOKUP(K49,DCC!A:G,7,FALSE))</f>
        <v/>
      </c>
      <c r="N49" t="s">
        <v>158</v>
      </c>
      <c r="R49" t="s">
        <v>154</v>
      </c>
      <c r="S49" s="346">
        <f>IF(Gear!J48&gt;=$Y$2,Gear!A48,0)</f>
        <v>0</v>
      </c>
      <c r="T49" s="320" t="s">
        <v>156</v>
      </c>
      <c r="U49" s="350" t="str">
        <f>IF(S49=0,"",VLOOKUP(S49,Gear!A:J,10,FALSE))</f>
        <v/>
      </c>
      <c r="V49" t="s">
        <v>158</v>
      </c>
    </row>
    <row r="50" spans="2:22" x14ac:dyDescent="0.2">
      <c r="B50" t="s">
        <v>154</v>
      </c>
      <c r="C50" s="346">
        <f>IF(DCC!B49&lt;4,DCC!A49,0)</f>
        <v>0</v>
      </c>
      <c r="D50" s="320" t="s">
        <v>156</v>
      </c>
      <c r="E50" s="350" t="str">
        <f>IF(C50=0,"",VLOOKUP(C50,DCC!A:B,2,FALSE))</f>
        <v/>
      </c>
      <c r="F50" t="s">
        <v>158</v>
      </c>
      <c r="J50" t="s">
        <v>154</v>
      </c>
      <c r="K50" s="346">
        <f>IF(DCC!G49&gt;0,DCC!A49,0)</f>
        <v>0</v>
      </c>
      <c r="L50" s="320" t="s">
        <v>156</v>
      </c>
      <c r="M50" s="350" t="str">
        <f>IF(K50=0,"",VLOOKUP(K50,DCC!A:G,7,FALSE))</f>
        <v/>
      </c>
      <c r="N50" t="s">
        <v>158</v>
      </c>
      <c r="R50" t="s">
        <v>154</v>
      </c>
      <c r="S50" s="346">
        <f>IF(Gear!J49&gt;=$Y$2,Gear!A49,0)</f>
        <v>0</v>
      </c>
      <c r="T50" s="320" t="s">
        <v>156</v>
      </c>
      <c r="U50" s="350" t="str">
        <f>IF(S50=0,"",VLOOKUP(S50,Gear!A:J,10,FALSE))</f>
        <v/>
      </c>
      <c r="V50" t="s">
        <v>158</v>
      </c>
    </row>
    <row r="51" spans="2:22" x14ac:dyDescent="0.2">
      <c r="B51" t="s">
        <v>154</v>
      </c>
      <c r="C51" s="346">
        <f>IF(DCC!B50&lt;4,DCC!A50,0)</f>
        <v>0</v>
      </c>
      <c r="D51" s="320" t="s">
        <v>156</v>
      </c>
      <c r="E51" s="350" t="str">
        <f>IF(C51=0,"",VLOOKUP(C51,DCC!A:B,2,FALSE))</f>
        <v/>
      </c>
      <c r="F51" t="s">
        <v>158</v>
      </c>
      <c r="J51" t="s">
        <v>154</v>
      </c>
      <c r="K51" s="346">
        <f>IF(DCC!G50&gt;0,DCC!A50,0)</f>
        <v>0</v>
      </c>
      <c r="L51" s="320" t="s">
        <v>156</v>
      </c>
      <c r="M51" s="350" t="str">
        <f>IF(K51=0,"",VLOOKUP(K51,DCC!A:G,7,FALSE))</f>
        <v/>
      </c>
      <c r="N51" t="s">
        <v>158</v>
      </c>
      <c r="R51" t="s">
        <v>154</v>
      </c>
      <c r="S51" s="346">
        <f>IF(Gear!J50&gt;=$Y$2,Gear!A50,0)</f>
        <v>0</v>
      </c>
      <c r="T51" s="320" t="s">
        <v>156</v>
      </c>
      <c r="U51" s="350" t="str">
        <f>IF(S51=0,"",VLOOKUP(S51,Gear!A:J,10,FALSE))</f>
        <v/>
      </c>
      <c r="V51" t="s">
        <v>158</v>
      </c>
    </row>
    <row r="52" spans="2:22" x14ac:dyDescent="0.2">
      <c r="B52" t="s">
        <v>154</v>
      </c>
      <c r="C52" s="346">
        <f>IF(DCC!B51&lt;4,DCC!A51,0)</f>
        <v>0</v>
      </c>
      <c r="D52" s="320" t="s">
        <v>156</v>
      </c>
      <c r="E52" s="350" t="str">
        <f>IF(C52=0,"",VLOOKUP(C52,DCC!A:B,2,FALSE))</f>
        <v/>
      </c>
      <c r="F52" t="s">
        <v>158</v>
      </c>
      <c r="J52" t="s">
        <v>154</v>
      </c>
      <c r="K52" s="346">
        <f>IF(DCC!G51&gt;0,DCC!A51,0)</f>
        <v>0</v>
      </c>
      <c r="L52" s="320" t="s">
        <v>156</v>
      </c>
      <c r="M52" s="350" t="str">
        <f>IF(K52=0,"",VLOOKUP(K52,DCC!A:G,7,FALSE))</f>
        <v/>
      </c>
      <c r="N52" t="s">
        <v>158</v>
      </c>
      <c r="R52" t="s">
        <v>154</v>
      </c>
      <c r="S52" s="346">
        <f>IF(Gear!J51&gt;=$Y$2,Gear!A51,0)</f>
        <v>0</v>
      </c>
      <c r="T52" s="320" t="s">
        <v>156</v>
      </c>
      <c r="U52" s="350" t="str">
        <f>IF(S52=0,"",VLOOKUP(S52,Gear!A:J,10,FALSE))</f>
        <v/>
      </c>
      <c r="V52" t="s">
        <v>158</v>
      </c>
    </row>
    <row r="53" spans="2:22" x14ac:dyDescent="0.2">
      <c r="B53" t="s">
        <v>154</v>
      </c>
      <c r="C53" s="346">
        <f>IF(DCC!B52&lt;4,DCC!A52,0)</f>
        <v>0</v>
      </c>
      <c r="D53" s="320" t="s">
        <v>156</v>
      </c>
      <c r="E53" s="350" t="str">
        <f>IF(C53=0,"",VLOOKUP(C53,DCC!A:B,2,FALSE))</f>
        <v/>
      </c>
      <c r="F53" t="s">
        <v>158</v>
      </c>
      <c r="J53" t="s">
        <v>154</v>
      </c>
      <c r="K53" s="346">
        <f>IF(DCC!G52&gt;0,DCC!A52,0)</f>
        <v>0</v>
      </c>
      <c r="L53" s="320" t="s">
        <v>156</v>
      </c>
      <c r="M53" s="350" t="str">
        <f>IF(K53=0,"",VLOOKUP(K53,DCC!A:G,7,FALSE))</f>
        <v/>
      </c>
      <c r="N53" t="s">
        <v>158</v>
      </c>
      <c r="R53" t="s">
        <v>154</v>
      </c>
      <c r="S53" s="346">
        <f>IF(Gear!J52&gt;=$Y$2,Gear!A52,0)</f>
        <v>0</v>
      </c>
      <c r="T53" s="320" t="s">
        <v>156</v>
      </c>
      <c r="U53" s="350" t="str">
        <f>IF(S53=0,"",VLOOKUP(S53,Gear!A:J,10,FALSE))</f>
        <v/>
      </c>
      <c r="V53" t="s">
        <v>158</v>
      </c>
    </row>
    <row r="54" spans="2:22" x14ac:dyDescent="0.2">
      <c r="B54" t="s">
        <v>154</v>
      </c>
      <c r="C54" s="346">
        <f>IF(DCC!B53&lt;4,DCC!A53,0)</f>
        <v>0</v>
      </c>
      <c r="D54" s="320" t="s">
        <v>156</v>
      </c>
      <c r="E54" s="350" t="str">
        <f>IF(C54=0,"",VLOOKUP(C54,DCC!A:B,2,FALSE))</f>
        <v/>
      </c>
      <c r="F54" t="s">
        <v>158</v>
      </c>
      <c r="J54" t="s">
        <v>154</v>
      </c>
      <c r="K54" s="346">
        <f>IF(DCC!G53&gt;0,DCC!A53,0)</f>
        <v>0</v>
      </c>
      <c r="L54" s="320" t="s">
        <v>156</v>
      </c>
      <c r="M54" s="350" t="str">
        <f>IF(K54=0,"",VLOOKUP(K54,DCC!A:G,7,FALSE))</f>
        <v/>
      </c>
      <c r="N54" t="s">
        <v>158</v>
      </c>
      <c r="R54" t="s">
        <v>154</v>
      </c>
      <c r="S54" s="346">
        <f>IF(Gear!J53&gt;=$Y$2,Gear!A53,0)</f>
        <v>0</v>
      </c>
      <c r="T54" s="320" t="s">
        <v>156</v>
      </c>
      <c r="U54" s="350" t="str">
        <f>IF(S54=0,"",VLOOKUP(S54,Gear!A:J,10,FALSE))</f>
        <v/>
      </c>
      <c r="V54" t="s">
        <v>158</v>
      </c>
    </row>
    <row r="55" spans="2:22" x14ac:dyDescent="0.2">
      <c r="B55" t="s">
        <v>154</v>
      </c>
      <c r="C55" s="346">
        <f>IF(DCC!B54&lt;4,DCC!A54,0)</f>
        <v>0</v>
      </c>
      <c r="D55" s="320" t="s">
        <v>156</v>
      </c>
      <c r="E55" s="350" t="str">
        <f>IF(C55=0,"",VLOOKUP(C55,DCC!A:B,2,FALSE))</f>
        <v/>
      </c>
      <c r="F55" t="s">
        <v>158</v>
      </c>
      <c r="J55" t="s">
        <v>154</v>
      </c>
      <c r="K55" s="346">
        <f>IF(DCC!G54&gt;0,DCC!A54,0)</f>
        <v>0</v>
      </c>
      <c r="L55" s="320" t="s">
        <v>156</v>
      </c>
      <c r="M55" s="350" t="str">
        <f>IF(K55=0,"",VLOOKUP(K55,DCC!A:G,7,FALSE))</f>
        <v/>
      </c>
      <c r="N55" t="s">
        <v>158</v>
      </c>
      <c r="R55" t="s">
        <v>154</v>
      </c>
      <c r="S55" s="346">
        <f>IF(Gear!J54&gt;=$Y$2,Gear!A54,0)</f>
        <v>0</v>
      </c>
      <c r="T55" s="320" t="s">
        <v>156</v>
      </c>
      <c r="U55" s="350" t="str">
        <f>IF(S55=0,"",VLOOKUP(S55,Gear!A:J,10,FALSE))</f>
        <v/>
      </c>
      <c r="V55" t="s">
        <v>158</v>
      </c>
    </row>
    <row r="56" spans="2:22" x14ac:dyDescent="0.2">
      <c r="B56" t="s">
        <v>154</v>
      </c>
      <c r="C56" s="346">
        <f>IF(DCC!B55&lt;4,DCC!A55,0)</f>
        <v>0</v>
      </c>
      <c r="D56" s="320" t="s">
        <v>156</v>
      </c>
      <c r="E56" s="350" t="str">
        <f>IF(C56=0,"",VLOOKUP(C56,DCC!A:B,2,FALSE))</f>
        <v/>
      </c>
      <c r="F56" t="s">
        <v>158</v>
      </c>
      <c r="J56" t="s">
        <v>154</v>
      </c>
      <c r="K56" s="346">
        <f>IF(DCC!G55&gt;0,DCC!A55,0)</f>
        <v>0</v>
      </c>
      <c r="L56" s="320" t="s">
        <v>156</v>
      </c>
      <c r="M56" s="350" t="str">
        <f>IF(K56=0,"",VLOOKUP(K56,DCC!A:G,7,FALSE))</f>
        <v/>
      </c>
      <c r="N56" t="s">
        <v>158</v>
      </c>
      <c r="R56" t="s">
        <v>154</v>
      </c>
      <c r="S56" s="346">
        <f>IF(Gear!J55&gt;=$Y$2,Gear!A55,0)</f>
        <v>0</v>
      </c>
      <c r="T56" s="320" t="s">
        <v>156</v>
      </c>
      <c r="U56" s="350" t="str">
        <f>IF(S56=0,"",VLOOKUP(S56,Gear!A:J,10,FALSE))</f>
        <v/>
      </c>
      <c r="V56" t="s">
        <v>158</v>
      </c>
    </row>
    <row r="57" spans="2:22" x14ac:dyDescent="0.2">
      <c r="B57" t="s">
        <v>154</v>
      </c>
      <c r="C57" s="346">
        <f>IF(DCC!B56&lt;4,DCC!A56,0)</f>
        <v>0</v>
      </c>
      <c r="D57" s="320" t="s">
        <v>156</v>
      </c>
      <c r="E57" s="350" t="str">
        <f>IF(C57=0,"",VLOOKUP(C57,DCC!A:B,2,FALSE))</f>
        <v/>
      </c>
      <c r="F57" t="s">
        <v>158</v>
      </c>
      <c r="J57" t="s">
        <v>154</v>
      </c>
      <c r="K57" s="346">
        <f>IF(DCC!G56&gt;0,DCC!A56,0)</f>
        <v>0</v>
      </c>
      <c r="L57" s="320" t="s">
        <v>156</v>
      </c>
      <c r="M57" s="350" t="str">
        <f>IF(K57=0,"",VLOOKUP(K57,DCC!A:G,7,FALSE))</f>
        <v/>
      </c>
      <c r="N57" t="s">
        <v>158</v>
      </c>
      <c r="R57" t="s">
        <v>154</v>
      </c>
      <c r="S57" s="346">
        <f>IF(Gear!J56&gt;=$Y$2,Gear!A56,0)</f>
        <v>0</v>
      </c>
      <c r="T57" s="320" t="s">
        <v>156</v>
      </c>
      <c r="U57" s="350" t="str">
        <f>IF(S57=0,"",VLOOKUP(S57,Gear!A:J,10,FALSE))</f>
        <v/>
      </c>
      <c r="V57" t="s">
        <v>158</v>
      </c>
    </row>
    <row r="58" spans="2:22" x14ac:dyDescent="0.2">
      <c r="B58" t="s">
        <v>154</v>
      </c>
      <c r="C58" s="346">
        <f>IF(DCC!B57&lt;4,DCC!A57,0)</f>
        <v>0</v>
      </c>
      <c r="D58" s="320" t="s">
        <v>156</v>
      </c>
      <c r="E58" s="350" t="str">
        <f>IF(C58=0,"",VLOOKUP(C58,DCC!A:B,2,FALSE))</f>
        <v/>
      </c>
      <c r="F58" t="s">
        <v>158</v>
      </c>
      <c r="J58" t="s">
        <v>154</v>
      </c>
      <c r="K58" s="346">
        <f>IF(DCC!G57&gt;0,DCC!A57,0)</f>
        <v>0</v>
      </c>
      <c r="L58" s="320" t="s">
        <v>156</v>
      </c>
      <c r="M58" s="350" t="str">
        <f>IF(K58=0,"",VLOOKUP(K58,DCC!A:G,7,FALSE))</f>
        <v/>
      </c>
      <c r="N58" t="s">
        <v>158</v>
      </c>
      <c r="R58" t="s">
        <v>154</v>
      </c>
      <c r="S58" s="346">
        <f>IF(Gear!J57&gt;=$Y$2,Gear!A57,0)</f>
        <v>0</v>
      </c>
      <c r="T58" s="320" t="s">
        <v>156</v>
      </c>
      <c r="U58" s="350" t="str">
        <f>IF(S58=0,"",VLOOKUP(S58,Gear!A:J,10,FALSE))</f>
        <v/>
      </c>
      <c r="V58" t="s">
        <v>158</v>
      </c>
    </row>
    <row r="59" spans="2:22" x14ac:dyDescent="0.2">
      <c r="B59" t="s">
        <v>154</v>
      </c>
      <c r="C59" s="346">
        <f>IF(DCC!B58&lt;4,DCC!A58,0)</f>
        <v>0</v>
      </c>
      <c r="D59" s="320" t="s">
        <v>156</v>
      </c>
      <c r="E59" s="350" t="str">
        <f>IF(C59=0,"",VLOOKUP(C59,DCC!A:B,2,FALSE))</f>
        <v/>
      </c>
      <c r="F59" t="s">
        <v>158</v>
      </c>
      <c r="J59" t="s">
        <v>154</v>
      </c>
      <c r="K59" s="346">
        <f>IF(DCC!G58&gt;0,DCC!A58,0)</f>
        <v>0</v>
      </c>
      <c r="L59" s="320" t="s">
        <v>156</v>
      </c>
      <c r="M59" s="350" t="str">
        <f>IF(K59=0,"",VLOOKUP(K59,DCC!A:G,7,FALSE))</f>
        <v/>
      </c>
      <c r="N59" t="s">
        <v>158</v>
      </c>
      <c r="R59" t="s">
        <v>154</v>
      </c>
      <c r="S59" s="346">
        <f>IF(Gear!J58&gt;=$Y$2,Gear!A58,0)</f>
        <v>0</v>
      </c>
      <c r="T59" s="320" t="s">
        <v>156</v>
      </c>
      <c r="U59" s="350" t="str">
        <f>IF(S59=0,"",VLOOKUP(S59,Gear!A:J,10,FALSE))</f>
        <v/>
      </c>
      <c r="V59" t="s">
        <v>158</v>
      </c>
    </row>
    <row r="60" spans="2:22" x14ac:dyDescent="0.2">
      <c r="B60" t="s">
        <v>154</v>
      </c>
      <c r="C60" s="346">
        <f>IF(DCC!B59&lt;4,DCC!A59,0)</f>
        <v>0</v>
      </c>
      <c r="D60" s="320" t="s">
        <v>156</v>
      </c>
      <c r="E60" s="350" t="str">
        <f>IF(C60=0,"",VLOOKUP(C60,DCC!A:B,2,FALSE))</f>
        <v/>
      </c>
      <c r="F60" t="s">
        <v>158</v>
      </c>
      <c r="J60" t="s">
        <v>154</v>
      </c>
      <c r="K60" s="346">
        <f>IF(DCC!G59&gt;0,DCC!A59,0)</f>
        <v>0</v>
      </c>
      <c r="L60" s="320" t="s">
        <v>156</v>
      </c>
      <c r="M60" s="350" t="str">
        <f>IF(K60=0,"",VLOOKUP(K60,DCC!A:G,7,FALSE))</f>
        <v/>
      </c>
      <c r="N60" t="s">
        <v>158</v>
      </c>
      <c r="R60" t="s">
        <v>154</v>
      </c>
      <c r="S60" s="346">
        <f>IF(Gear!J59&gt;=$Y$2,Gear!A59,0)</f>
        <v>0</v>
      </c>
      <c r="T60" s="320" t="s">
        <v>156</v>
      </c>
      <c r="U60" s="350" t="str">
        <f>IF(S60=0,"",VLOOKUP(S60,Gear!A:J,10,FALSE))</f>
        <v/>
      </c>
      <c r="V60" t="s">
        <v>158</v>
      </c>
    </row>
    <row r="61" spans="2:22" x14ac:dyDescent="0.2">
      <c r="B61" t="s">
        <v>154</v>
      </c>
      <c r="C61" s="346">
        <f>IF(DCC!B60&lt;4,DCC!A60,0)</f>
        <v>0</v>
      </c>
      <c r="D61" s="320" t="s">
        <v>156</v>
      </c>
      <c r="E61" s="350" t="str">
        <f>IF(C61=0,"",VLOOKUP(C61,DCC!A:B,2,FALSE))</f>
        <v/>
      </c>
      <c r="F61" t="s">
        <v>158</v>
      </c>
      <c r="J61" t="s">
        <v>154</v>
      </c>
      <c r="K61" s="346">
        <f>IF(DCC!G60&gt;0,DCC!A60,0)</f>
        <v>0</v>
      </c>
      <c r="L61" s="320" t="s">
        <v>156</v>
      </c>
      <c r="M61" s="350" t="str">
        <f>IF(K61=0,"",VLOOKUP(K61,DCC!A:G,7,FALSE))</f>
        <v/>
      </c>
      <c r="N61" t="s">
        <v>158</v>
      </c>
      <c r="R61" t="s">
        <v>154</v>
      </c>
      <c r="S61" s="346">
        <f>IF(Gear!J60&gt;=$Y$2,Gear!A60,0)</f>
        <v>0</v>
      </c>
      <c r="T61" s="320" t="s">
        <v>156</v>
      </c>
      <c r="U61" s="350" t="str">
        <f>IF(S61=0,"",VLOOKUP(S61,Gear!A:J,10,FALSE))</f>
        <v/>
      </c>
      <c r="V61" t="s">
        <v>158</v>
      </c>
    </row>
    <row r="62" spans="2:22" ht="13.5" thickBot="1" x14ac:dyDescent="0.25">
      <c r="B62" t="s">
        <v>154</v>
      </c>
      <c r="C62" s="347">
        <f>IF(DCC!B61&lt;4,DCC!A61,0)</f>
        <v>0</v>
      </c>
      <c r="D62" s="352" t="s">
        <v>156</v>
      </c>
      <c r="E62" s="351" t="str">
        <f>IF(C62=0,"",VLOOKUP(C62,DCC!A:B,2,FALSE))</f>
        <v/>
      </c>
      <c r="F62" t="s">
        <v>158</v>
      </c>
      <c r="J62" t="s">
        <v>154</v>
      </c>
      <c r="K62" s="347">
        <f>IF(DCC!G61&gt;0,DCC!A61,0)</f>
        <v>0</v>
      </c>
      <c r="L62" s="352" t="s">
        <v>156</v>
      </c>
      <c r="M62" s="351" t="str">
        <f>IF(K62=0,"",VLOOKUP(K62,DCC!A:G,7,FALSE))</f>
        <v/>
      </c>
      <c r="N62" t="s">
        <v>158</v>
      </c>
      <c r="R62" t="s">
        <v>154</v>
      </c>
      <c r="S62" s="347">
        <f>IF(Gear!J61&gt;=$Y$2,Gear!A61,0)</f>
        <v>0</v>
      </c>
      <c r="T62" s="352" t="s">
        <v>156</v>
      </c>
      <c r="U62" s="351" t="str">
        <f>IF(S62=0,"",VLOOKUP(S62,Gear!A:J,10,FALSE))</f>
        <v/>
      </c>
      <c r="V62" t="s">
        <v>158</v>
      </c>
    </row>
    <row r="63" spans="2:22" ht="15" x14ac:dyDescent="0.25">
      <c r="B63" s="260" t="s">
        <v>160</v>
      </c>
      <c r="C63" s="353"/>
      <c r="E63" s="354"/>
      <c r="J63" s="260" t="s">
        <v>160</v>
      </c>
      <c r="K63" s="353"/>
      <c r="M63" s="354"/>
      <c r="R63" s="260" t="s">
        <v>160</v>
      </c>
      <c r="S63" s="353"/>
      <c r="U63" s="354"/>
    </row>
    <row r="1048574" spans="5:5" x14ac:dyDescent="0.2">
      <c r="E1048574" s="23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workbookViewId="0">
      <selection activeCell="E25" sqref="E25"/>
    </sheetView>
  </sheetViews>
  <sheetFormatPr defaultRowHeight="12.75" x14ac:dyDescent="0.2"/>
  <cols>
    <col min="1" max="1" width="3.85546875" customWidth="1"/>
    <col min="2" max="2" width="0" hidden="1" customWidth="1"/>
    <col min="3" max="3" width="20.140625" style="231" bestFit="1" customWidth="1"/>
    <col min="4" max="4" width="11" hidden="1" customWidth="1"/>
    <col min="5" max="5" width="9.140625" style="231"/>
    <col min="6" max="6" width="0" hidden="1" customWidth="1"/>
    <col min="7" max="7" width="18" style="231" bestFit="1" customWidth="1"/>
    <col min="8" max="8" width="0" hidden="1" customWidth="1"/>
  </cols>
  <sheetData>
    <row r="1" spans="2:10" ht="13.5" thickBot="1" x14ac:dyDescent="0.25"/>
    <row r="2" spans="2:10" x14ac:dyDescent="0.2">
      <c r="B2" t="s">
        <v>153</v>
      </c>
      <c r="C2" s="370" t="str">
        <f>RA!$AB$42</f>
        <v>------------</v>
      </c>
      <c r="D2" s="371" t="s">
        <v>155</v>
      </c>
      <c r="E2" s="372" t="s">
        <v>165</v>
      </c>
      <c r="F2" s="371" t="s">
        <v>155</v>
      </c>
      <c r="G2" s="372" t="s">
        <v>187</v>
      </c>
      <c r="H2" t="s">
        <v>157</v>
      </c>
      <c r="I2" s="356" t="s">
        <v>183</v>
      </c>
      <c r="J2" s="357" t="s">
        <v>186</v>
      </c>
    </row>
    <row r="3" spans="2:10" x14ac:dyDescent="0.2">
      <c r="B3" t="s">
        <v>188</v>
      </c>
      <c r="C3" s="365" t="s">
        <v>4</v>
      </c>
      <c r="D3" s="367" t="s">
        <v>155</v>
      </c>
      <c r="E3" s="362">
        <f>I3</f>
        <v>21</v>
      </c>
      <c r="F3" s="367" t="s">
        <v>155</v>
      </c>
      <c r="G3" s="362" t="str">
        <f>RA!$AB$42</f>
        <v>------------</v>
      </c>
      <c r="H3" t="s">
        <v>157</v>
      </c>
      <c r="I3" s="358">
        <f>SUM(I4:I16)</f>
        <v>21</v>
      </c>
      <c r="J3" s="359">
        <f>SUM(J4:J16)</f>
        <v>0</v>
      </c>
    </row>
    <row r="4" spans="2:10" x14ac:dyDescent="0.2">
      <c r="B4" t="s">
        <v>154</v>
      </c>
      <c r="C4" s="362" t="s">
        <v>15</v>
      </c>
      <c r="D4" s="368" t="s">
        <v>156</v>
      </c>
      <c r="E4" s="287" t="s">
        <v>77</v>
      </c>
      <c r="F4" s="368" t="s">
        <v>156</v>
      </c>
      <c r="G4" s="287">
        <f>(IF(J4&lt;16,1,0)*IF(I4&gt;2,0,1))+(IF(I4&lt;2,1,0)*IF(J4&lt;8,1,0))</f>
        <v>0</v>
      </c>
      <c r="H4" t="s">
        <v>158</v>
      </c>
      <c r="I4" s="358">
        <f>COUNTIFS('Members Data'!$C$2:$C$61,Rec!C4,'Members Data'!$D$2:$D$61,Rec!E4)</f>
        <v>3</v>
      </c>
      <c r="J4" s="359">
        <f>Sign!B10</f>
        <v>0</v>
      </c>
    </row>
    <row r="5" spans="2:10" x14ac:dyDescent="0.2">
      <c r="B5" t="s">
        <v>154</v>
      </c>
      <c r="C5" s="362" t="s">
        <v>16</v>
      </c>
      <c r="D5" s="369" t="s">
        <v>156</v>
      </c>
      <c r="E5" s="287" t="s">
        <v>76</v>
      </c>
      <c r="F5" s="369" t="s">
        <v>156</v>
      </c>
      <c r="G5" s="287">
        <f t="shared" ref="G5:G16" si="0">(IF(J5&lt;16,1,0)*IF(I5&gt;2,0,1))+(IF(I5&lt;2,1,0)*IF(J5&lt;8,1,0))</f>
        <v>2</v>
      </c>
      <c r="H5" t="s">
        <v>158</v>
      </c>
      <c r="I5" s="358">
        <f>COUNTIFS('Members Data'!$C$2:$C$61,Rec!C5,'Members Data'!$D$2:$D$61,Rec!E5)</f>
        <v>0</v>
      </c>
      <c r="J5" s="359">
        <f>Sign!B14</f>
        <v>0</v>
      </c>
    </row>
    <row r="6" spans="2:10" x14ac:dyDescent="0.2">
      <c r="B6" t="s">
        <v>154</v>
      </c>
      <c r="C6" s="362" t="s">
        <v>16</v>
      </c>
      <c r="D6" s="369" t="s">
        <v>156</v>
      </c>
      <c r="E6" s="287" t="s">
        <v>77</v>
      </c>
      <c r="F6" s="369" t="s">
        <v>156</v>
      </c>
      <c r="G6" s="287">
        <f t="shared" si="0"/>
        <v>2</v>
      </c>
      <c r="H6" t="s">
        <v>158</v>
      </c>
      <c r="I6" s="358">
        <f>COUNTIFS('Members Data'!$C$2:$C$61,Rec!C6,'Members Data'!$D$2:$D$61,Rec!E6)</f>
        <v>0</v>
      </c>
      <c r="J6" s="359">
        <f>Sign!B15</f>
        <v>0</v>
      </c>
    </row>
    <row r="7" spans="2:10" x14ac:dyDescent="0.2">
      <c r="B7" t="s">
        <v>154</v>
      </c>
      <c r="C7" s="362" t="s">
        <v>17</v>
      </c>
      <c r="D7" s="369" t="s">
        <v>156</v>
      </c>
      <c r="E7" s="287" t="s">
        <v>76</v>
      </c>
      <c r="F7" s="369" t="s">
        <v>156</v>
      </c>
      <c r="G7" s="287">
        <f t="shared" si="0"/>
        <v>0</v>
      </c>
      <c r="H7" t="s">
        <v>158</v>
      </c>
      <c r="I7" s="358">
        <f>COUNTIFS('Members Data'!$C$2:$C$61,Rec!C7,'Members Data'!$D$2:$D$61,Rec!E7)</f>
        <v>3</v>
      </c>
      <c r="J7" s="359">
        <f>Sign!B19</f>
        <v>0</v>
      </c>
    </row>
    <row r="8" spans="2:10" x14ac:dyDescent="0.2">
      <c r="B8" t="s">
        <v>154</v>
      </c>
      <c r="C8" s="362" t="s">
        <v>18</v>
      </c>
      <c r="D8" s="369" t="s">
        <v>156</v>
      </c>
      <c r="E8" s="287" t="s">
        <v>76</v>
      </c>
      <c r="F8" s="369" t="s">
        <v>156</v>
      </c>
      <c r="G8" s="287">
        <f t="shared" si="0"/>
        <v>1</v>
      </c>
      <c r="H8" t="s">
        <v>158</v>
      </c>
      <c r="I8" s="358">
        <f>COUNTIFS('Members Data'!$C$2:$C$61,Rec!C8,'Members Data'!$D$2:$D$61,Rec!E8)</f>
        <v>2</v>
      </c>
      <c r="J8" s="359">
        <f>Sign!B22</f>
        <v>0</v>
      </c>
    </row>
    <row r="9" spans="2:10" x14ac:dyDescent="0.2">
      <c r="B9" t="s">
        <v>154</v>
      </c>
      <c r="C9" s="362" t="s">
        <v>182</v>
      </c>
      <c r="D9" s="369" t="s">
        <v>156</v>
      </c>
      <c r="E9" s="287" t="s">
        <v>77</v>
      </c>
      <c r="F9" s="369" t="s">
        <v>156</v>
      </c>
      <c r="G9" s="287">
        <f t="shared" si="0"/>
        <v>2</v>
      </c>
      <c r="H9" t="s">
        <v>158</v>
      </c>
      <c r="I9" s="358">
        <f>COUNTIFS('Members Data'!$C$2:$C$61,Rec!C9,'Members Data'!$D$2:$D$61,Rec!E9)</f>
        <v>1</v>
      </c>
      <c r="J9" s="359">
        <f>Sign!B26</f>
        <v>0</v>
      </c>
    </row>
    <row r="10" spans="2:10" x14ac:dyDescent="0.2">
      <c r="B10" t="s">
        <v>154</v>
      </c>
      <c r="C10" s="362" t="s">
        <v>19</v>
      </c>
      <c r="D10" s="369" t="s">
        <v>156</v>
      </c>
      <c r="E10" s="287" t="s">
        <v>77</v>
      </c>
      <c r="F10" s="369" t="s">
        <v>156</v>
      </c>
      <c r="G10" s="287">
        <f t="shared" si="0"/>
        <v>1</v>
      </c>
      <c r="H10" t="s">
        <v>158</v>
      </c>
      <c r="I10" s="358">
        <f>COUNTIFS('Members Data'!$C$2:$C$61,Rec!C10,'Members Data'!$D$2:$D$61,Rec!E10)</f>
        <v>2</v>
      </c>
      <c r="J10" s="359">
        <f>Sign!B31</f>
        <v>0</v>
      </c>
    </row>
    <row r="11" spans="2:10" x14ac:dyDescent="0.2">
      <c r="B11" t="s">
        <v>154</v>
      </c>
      <c r="C11" s="362" t="s">
        <v>20</v>
      </c>
      <c r="D11" s="369" t="s">
        <v>156</v>
      </c>
      <c r="E11" s="287" t="s">
        <v>76</v>
      </c>
      <c r="F11" s="369" t="s">
        <v>156</v>
      </c>
      <c r="G11" s="287">
        <f t="shared" si="0"/>
        <v>2</v>
      </c>
      <c r="H11" t="s">
        <v>158</v>
      </c>
      <c r="I11" s="358">
        <f>COUNTIFS('Members Data'!$C$2:$C$61,Rec!C11,'Members Data'!$D$2:$D$61,Rec!E11)</f>
        <v>1</v>
      </c>
      <c r="J11" s="359">
        <f>Sign!B35</f>
        <v>0</v>
      </c>
    </row>
    <row r="12" spans="2:10" x14ac:dyDescent="0.2">
      <c r="B12" t="s">
        <v>154</v>
      </c>
      <c r="C12" s="362" t="s">
        <v>21</v>
      </c>
      <c r="D12" s="369" t="s">
        <v>156</v>
      </c>
      <c r="E12" s="287" t="s">
        <v>77</v>
      </c>
      <c r="F12" s="369" t="s">
        <v>156</v>
      </c>
      <c r="G12" s="287">
        <f t="shared" si="0"/>
        <v>0</v>
      </c>
      <c r="H12" t="s">
        <v>158</v>
      </c>
      <c r="I12" s="358">
        <f>COUNTIFS('Members Data'!$C$2:$C$61,Rec!C12,'Members Data'!$D$2:$D$61,Rec!E12)</f>
        <v>3</v>
      </c>
      <c r="J12" s="359">
        <f>Sign!B39</f>
        <v>0</v>
      </c>
    </row>
    <row r="13" spans="2:10" x14ac:dyDescent="0.2">
      <c r="B13" t="s">
        <v>154</v>
      </c>
      <c r="C13" s="362" t="s">
        <v>22</v>
      </c>
      <c r="D13" s="369" t="s">
        <v>156</v>
      </c>
      <c r="E13" s="287" t="s">
        <v>76</v>
      </c>
      <c r="F13" s="369" t="s">
        <v>156</v>
      </c>
      <c r="G13" s="287">
        <f t="shared" si="0"/>
        <v>2</v>
      </c>
      <c r="H13" t="s">
        <v>158</v>
      </c>
      <c r="I13" s="358">
        <f>COUNTIFS('Members Data'!$C$2:$C$61,Rec!C13,'Members Data'!$D$2:$D$61,Rec!E13)</f>
        <v>1</v>
      </c>
      <c r="J13" s="359">
        <f>Sign!B42</f>
        <v>0</v>
      </c>
    </row>
    <row r="14" spans="2:10" x14ac:dyDescent="0.2">
      <c r="B14" t="s">
        <v>154</v>
      </c>
      <c r="C14" s="362" t="s">
        <v>22</v>
      </c>
      <c r="D14" s="369" t="s">
        <v>156</v>
      </c>
      <c r="E14" s="287" t="s">
        <v>77</v>
      </c>
      <c r="F14" s="369" t="s">
        <v>156</v>
      </c>
      <c r="G14" s="287">
        <f t="shared" si="0"/>
        <v>2</v>
      </c>
      <c r="H14" t="s">
        <v>158</v>
      </c>
      <c r="I14" s="358">
        <f>COUNTIFS('Members Data'!$C$2:$C$61,Rec!C14,'Members Data'!$D$2:$D$61,Rec!E14)</f>
        <v>0</v>
      </c>
      <c r="J14" s="359">
        <f>Sign!B43</f>
        <v>0</v>
      </c>
    </row>
    <row r="15" spans="2:10" x14ac:dyDescent="0.2">
      <c r="B15" t="s">
        <v>154</v>
      </c>
      <c r="C15" s="362" t="s">
        <v>30</v>
      </c>
      <c r="D15" s="369" t="s">
        <v>156</v>
      </c>
      <c r="E15" s="287" t="s">
        <v>76</v>
      </c>
      <c r="F15" s="369" t="s">
        <v>156</v>
      </c>
      <c r="G15" s="287">
        <f t="shared" si="0"/>
        <v>0</v>
      </c>
      <c r="H15" t="s">
        <v>158</v>
      </c>
      <c r="I15" s="358">
        <f>COUNTIFS('Members Data'!$C$2:$C$61,Rec!C15,'Members Data'!$D$2:$D$61,Rec!E15)</f>
        <v>3</v>
      </c>
      <c r="J15" s="359">
        <f>Sign!B47</f>
        <v>0</v>
      </c>
    </row>
    <row r="16" spans="2:10" x14ac:dyDescent="0.2">
      <c r="B16" t="s">
        <v>154</v>
      </c>
      <c r="C16" s="362" t="s">
        <v>24</v>
      </c>
      <c r="D16" s="369" t="s">
        <v>156</v>
      </c>
      <c r="E16" s="287" t="s">
        <v>77</v>
      </c>
      <c r="F16" s="369" t="s">
        <v>156</v>
      </c>
      <c r="G16" s="287">
        <f t="shared" si="0"/>
        <v>1</v>
      </c>
      <c r="H16" t="s">
        <v>158</v>
      </c>
      <c r="I16" s="358">
        <f>COUNTIFS('Members Data'!$C$2:$C$61,Rec!C16,'Members Data'!$D$2:$D$61,Rec!E16)</f>
        <v>2</v>
      </c>
      <c r="J16" s="359">
        <f>Sign!B51</f>
        <v>0</v>
      </c>
    </row>
    <row r="17" spans="2:10" x14ac:dyDescent="0.2">
      <c r="B17" t="s">
        <v>154</v>
      </c>
      <c r="C17" s="362" t="str">
        <f>RA!$AB$42</f>
        <v>------------</v>
      </c>
      <c r="D17" s="369" t="s">
        <v>156</v>
      </c>
      <c r="E17" s="362" t="str">
        <f>RA!$AB$42</f>
        <v>------------</v>
      </c>
      <c r="F17" s="369" t="s">
        <v>156</v>
      </c>
      <c r="G17" s="362" t="str">
        <f>RA!$AB$42</f>
        <v>------------</v>
      </c>
      <c r="H17" t="s">
        <v>158</v>
      </c>
      <c r="I17" s="358"/>
      <c r="J17" s="359"/>
    </row>
    <row r="18" spans="2:10" x14ac:dyDescent="0.2">
      <c r="B18" t="s">
        <v>188</v>
      </c>
      <c r="C18" s="365" t="s">
        <v>184</v>
      </c>
      <c r="D18" s="367" t="s">
        <v>155</v>
      </c>
      <c r="E18" s="362">
        <f>I18</f>
        <v>7</v>
      </c>
      <c r="F18" s="367" t="s">
        <v>155</v>
      </c>
      <c r="G18" s="362" t="str">
        <f>RA!$AB$42</f>
        <v>------------</v>
      </c>
      <c r="H18" t="s">
        <v>157</v>
      </c>
      <c r="I18" s="358">
        <f>SUM(I19:I23)</f>
        <v>7</v>
      </c>
      <c r="J18" s="359">
        <f>SUM(J19:J23)</f>
        <v>0</v>
      </c>
    </row>
    <row r="19" spans="2:10" x14ac:dyDescent="0.2">
      <c r="B19" t="s">
        <v>154</v>
      </c>
      <c r="C19" s="362" t="s">
        <v>16</v>
      </c>
      <c r="D19" s="369" t="s">
        <v>156</v>
      </c>
      <c r="E19" s="287" t="str">
        <f>$C$18</f>
        <v>HEALER</v>
      </c>
      <c r="F19" s="369" t="s">
        <v>156</v>
      </c>
      <c r="G19" s="287">
        <f>(IF(J19&lt;16,1,0)*IF(I19&gt;2,0,1))+(IF(I19&lt;2,1,0)*IF(J19&lt;8,1,0))</f>
        <v>2</v>
      </c>
      <c r="H19" t="s">
        <v>158</v>
      </c>
      <c r="I19" s="358">
        <f>COUNTIFS('Members Data'!$C$2:$C$61,Rec!C19,'Members Data'!$D$2:$D$61,Rec!E19)</f>
        <v>1</v>
      </c>
      <c r="J19" s="359">
        <f>Sign!B16</f>
        <v>0</v>
      </c>
    </row>
    <row r="20" spans="2:10" x14ac:dyDescent="0.2">
      <c r="B20" t="s">
        <v>154</v>
      </c>
      <c r="C20" s="362" t="s">
        <v>182</v>
      </c>
      <c r="D20" s="369" t="s">
        <v>156</v>
      </c>
      <c r="E20" s="287" t="str">
        <f>$C$18</f>
        <v>HEALER</v>
      </c>
      <c r="F20" s="369" t="s">
        <v>156</v>
      </c>
      <c r="G20" s="287">
        <f>(IF(J20&lt;16,1,0)*IF(I20&gt;2,0,1))+(IF(I20&lt;2,1,0)*IF(J20&lt;8,1,0))</f>
        <v>2</v>
      </c>
      <c r="H20" t="s">
        <v>158</v>
      </c>
      <c r="I20" s="358">
        <f>COUNTIFS('Members Data'!$C$2:$C$61,Rec!C20,'Members Data'!$D$2:$D$61,Rec!E20)</f>
        <v>0</v>
      </c>
      <c r="J20" s="359">
        <f>Sign!B27</f>
        <v>0</v>
      </c>
    </row>
    <row r="21" spans="2:10" x14ac:dyDescent="0.2">
      <c r="B21" t="s">
        <v>154</v>
      </c>
      <c r="C21" s="362" t="s">
        <v>19</v>
      </c>
      <c r="D21" s="369" t="s">
        <v>156</v>
      </c>
      <c r="E21" s="287" t="str">
        <f>$C$18</f>
        <v>HEALER</v>
      </c>
      <c r="F21" s="369" t="s">
        <v>156</v>
      </c>
      <c r="G21" s="287">
        <f>(IF(J21&lt;16,1,0)*IF(I21&gt;2,0,1))+(IF(I21&lt;2,1,0)*IF(J21&lt;8,1,0))</f>
        <v>0</v>
      </c>
      <c r="H21" t="s">
        <v>158</v>
      </c>
      <c r="I21" s="358">
        <f>COUNTIFS('Members Data'!$C$2:$C$61,Rec!C21,'Members Data'!$D$2:$D$61,Rec!E21)</f>
        <v>3</v>
      </c>
      <c r="J21" s="359">
        <f>Sign!B32</f>
        <v>0</v>
      </c>
    </row>
    <row r="22" spans="2:10" x14ac:dyDescent="0.2">
      <c r="B22" t="s">
        <v>154</v>
      </c>
      <c r="C22" s="362" t="s">
        <v>20</v>
      </c>
      <c r="D22" s="369" t="s">
        <v>156</v>
      </c>
      <c r="E22" s="287" t="str">
        <f>$C$18</f>
        <v>HEALER</v>
      </c>
      <c r="F22" s="369" t="s">
        <v>156</v>
      </c>
      <c r="G22" s="287">
        <f>(IF(J22&lt;16,1,0)*IF(I22&gt;2,0,1))+(IF(I22&lt;2,1,0)*IF(J22&lt;8,1,0))</f>
        <v>1</v>
      </c>
      <c r="H22" t="s">
        <v>158</v>
      </c>
      <c r="I22" s="358">
        <f>COUNTIFS('Members Data'!$C$2:$C$61,Rec!C22,'Members Data'!$D$2:$D$61,Rec!E22)</f>
        <v>2</v>
      </c>
      <c r="J22" s="359">
        <f>Sign!B36</f>
        <v>0</v>
      </c>
    </row>
    <row r="23" spans="2:10" x14ac:dyDescent="0.2">
      <c r="B23" t="s">
        <v>154</v>
      </c>
      <c r="C23" s="362" t="s">
        <v>22</v>
      </c>
      <c r="D23" s="369" t="s">
        <v>156</v>
      </c>
      <c r="E23" s="287" t="str">
        <f>$C$18</f>
        <v>HEALER</v>
      </c>
      <c r="F23" s="369" t="s">
        <v>156</v>
      </c>
      <c r="G23" s="287">
        <f>(IF(J23&lt;16,1,0)*IF(I23&gt;2,0,1))+(IF(I23&lt;2,1,0)*IF(J23&lt;8,1,0))</f>
        <v>2</v>
      </c>
      <c r="H23" t="s">
        <v>158</v>
      </c>
      <c r="I23" s="358">
        <f>COUNTIFS('Members Data'!$C$2:$C$61,Rec!C23,'Members Data'!$D$2:$D$61,Rec!E23)</f>
        <v>1</v>
      </c>
      <c r="J23" s="359">
        <f>Sign!B44</f>
        <v>0</v>
      </c>
    </row>
    <row r="24" spans="2:10" x14ac:dyDescent="0.2">
      <c r="B24" t="s">
        <v>154</v>
      </c>
      <c r="C24" s="362" t="str">
        <f>RA!$AB$42</f>
        <v>------------</v>
      </c>
      <c r="D24" s="369" t="s">
        <v>156</v>
      </c>
      <c r="E24" s="362" t="str">
        <f>RA!$AB$42</f>
        <v>------------</v>
      </c>
      <c r="F24" s="369" t="s">
        <v>156</v>
      </c>
      <c r="G24" s="362" t="str">
        <f>RA!$AB$42</f>
        <v>------------</v>
      </c>
      <c r="H24" t="s">
        <v>158</v>
      </c>
      <c r="I24" s="358"/>
      <c r="J24" s="359"/>
    </row>
    <row r="25" spans="2:10" x14ac:dyDescent="0.2">
      <c r="B25" t="s">
        <v>188</v>
      </c>
      <c r="C25" s="365" t="s">
        <v>185</v>
      </c>
      <c r="D25" s="367" t="s">
        <v>155</v>
      </c>
      <c r="E25" s="362">
        <f>I25</f>
        <v>2</v>
      </c>
      <c r="F25" s="367" t="s">
        <v>155</v>
      </c>
      <c r="G25" s="362" t="str">
        <f>RA!$AB$42</f>
        <v>------------</v>
      </c>
      <c r="H25" t="s">
        <v>157</v>
      </c>
      <c r="I25" s="358">
        <f>SUM(I26:I30)</f>
        <v>2</v>
      </c>
      <c r="J25" s="359">
        <f>SUM(J26:J30)</f>
        <v>0</v>
      </c>
    </row>
    <row r="26" spans="2:10" x14ac:dyDescent="0.2">
      <c r="B26" t="s">
        <v>154</v>
      </c>
      <c r="C26" s="362" t="s">
        <v>15</v>
      </c>
      <c r="D26" s="369" t="s">
        <v>156</v>
      </c>
      <c r="E26" s="287" t="str">
        <f>$C$25</f>
        <v>TANK</v>
      </c>
      <c r="F26" s="369" t="s">
        <v>156</v>
      </c>
      <c r="G26" s="287">
        <f>((IF(J26&lt;16,1,0)*IF(I26&gt;2,0,1)))*IF($I$25&lt;6,1,0)</f>
        <v>1</v>
      </c>
      <c r="H26" t="s">
        <v>158</v>
      </c>
      <c r="I26" s="358">
        <f>COUNTIFS('Members Data'!$C$2:$C$61,Rec!C26,'Members Data'!$D$2:$D$61,Rec!E26)</f>
        <v>1</v>
      </c>
      <c r="J26" s="359">
        <f>Sign!B9</f>
        <v>0</v>
      </c>
    </row>
    <row r="27" spans="2:10" x14ac:dyDescent="0.2">
      <c r="B27" t="s">
        <v>154</v>
      </c>
      <c r="C27" s="362" t="s">
        <v>16</v>
      </c>
      <c r="D27" s="320" t="s">
        <v>156</v>
      </c>
      <c r="E27" s="287" t="str">
        <f>$C$25</f>
        <v>TANK</v>
      </c>
      <c r="F27" s="320" t="s">
        <v>156</v>
      </c>
      <c r="G27" s="287">
        <f>((IF(J27&lt;16,1,0)*IF(I27&gt;2,0,1)))*IF($I$25&lt;6,1,0)</f>
        <v>1</v>
      </c>
      <c r="H27" t="s">
        <v>158</v>
      </c>
      <c r="I27" s="358">
        <f>COUNTIFS('Members Data'!$C$2:$C$61,Rec!C27,'Members Data'!$D$2:$D$61,Rec!E27)</f>
        <v>1</v>
      </c>
      <c r="J27" s="359">
        <f>Sign!B13</f>
        <v>0</v>
      </c>
    </row>
    <row r="28" spans="2:10" x14ac:dyDescent="0.2">
      <c r="B28" t="s">
        <v>154</v>
      </c>
      <c r="C28" s="362" t="s">
        <v>182</v>
      </c>
      <c r="D28" s="320" t="s">
        <v>156</v>
      </c>
      <c r="E28" s="287" t="str">
        <f>$C$25</f>
        <v>TANK</v>
      </c>
      <c r="F28" s="320" t="s">
        <v>156</v>
      </c>
      <c r="G28" s="287">
        <f>((IF(J28&lt;16,1,0)*IF(I28&gt;2,0,1)))*IF($I$25&lt;6,1,0)</f>
        <v>1</v>
      </c>
      <c r="H28" t="s">
        <v>158</v>
      </c>
      <c r="I28" s="358">
        <f>COUNTIFS('Members Data'!$C$2:$C$61,Rec!C28,'Members Data'!$D$2:$D$61,Rec!E28)</f>
        <v>0</v>
      </c>
      <c r="J28" s="359">
        <f>Sign!B25</f>
        <v>0</v>
      </c>
    </row>
    <row r="29" spans="2:10" x14ac:dyDescent="0.2">
      <c r="B29" t="s">
        <v>154</v>
      </c>
      <c r="C29" s="362" t="s">
        <v>19</v>
      </c>
      <c r="D29" s="320" t="s">
        <v>156</v>
      </c>
      <c r="E29" s="287" t="str">
        <f>$C$25</f>
        <v>TANK</v>
      </c>
      <c r="F29" s="320" t="s">
        <v>156</v>
      </c>
      <c r="G29" s="287">
        <f>((IF(J29&lt;16,1,0)*IF(I29&gt;2,0,1)))*IF($I$25&lt;6,1,0)</f>
        <v>1</v>
      </c>
      <c r="H29" t="s">
        <v>158</v>
      </c>
      <c r="I29" s="358">
        <f>COUNTIFS('Members Data'!$C$2:$C$61,Rec!C29,'Members Data'!$D$2:$D$61,Rec!E29)</f>
        <v>0</v>
      </c>
      <c r="J29" s="359">
        <f>Sign!B30</f>
        <v>0</v>
      </c>
    </row>
    <row r="30" spans="2:10" ht="13.5" thickBot="1" x14ac:dyDescent="0.25">
      <c r="B30" t="s">
        <v>154</v>
      </c>
      <c r="C30" s="363" t="s">
        <v>24</v>
      </c>
      <c r="D30" s="320" t="s">
        <v>156</v>
      </c>
      <c r="E30" s="364" t="str">
        <f>$C$25</f>
        <v>TANK</v>
      </c>
      <c r="F30" s="320" t="s">
        <v>156</v>
      </c>
      <c r="G30" s="364">
        <f>((IF(J30&lt;16,1,0)*IF(I30&gt;2,0,1)))*IF($I$25&lt;6,1,0)</f>
        <v>1</v>
      </c>
      <c r="H30" t="s">
        <v>158</v>
      </c>
      <c r="I30" s="360">
        <f>COUNTIFS('Members Data'!$C$2:$C$61,Rec!C30,'Members Data'!$D$2:$D$61,Rec!E30)</f>
        <v>0</v>
      </c>
      <c r="J30" s="361">
        <f>Sign!B50</f>
        <v>0</v>
      </c>
    </row>
    <row r="31" spans="2:10" ht="15" x14ac:dyDescent="0.25">
      <c r="B31" s="260" t="s">
        <v>160</v>
      </c>
    </row>
    <row r="33" spans="5:7" x14ac:dyDescent="0.2">
      <c r="E33" s="231" t="s">
        <v>6</v>
      </c>
      <c r="F33" s="366"/>
      <c r="G33" s="231">
        <f>SUM(G4:G30)</f>
        <v>27</v>
      </c>
    </row>
    <row r="34" spans="5:7" x14ac:dyDescent="0.2">
      <c r="E34" s="231" t="s">
        <v>189</v>
      </c>
      <c r="G34" s="231">
        <f>G33+E25+E18+E3</f>
        <v>57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163"/>
  <sheetViews>
    <sheetView workbookViewId="0">
      <pane xSplit="1" ySplit="1" topLeftCell="C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J14" sqref="J14"/>
    </sheetView>
  </sheetViews>
  <sheetFormatPr defaultRowHeight="15" customHeight="1" x14ac:dyDescent="0.2"/>
  <cols>
    <col min="1" max="1" width="14.140625" style="1" customWidth="1"/>
    <col min="2" max="2" width="14.140625" style="1" hidden="1" customWidth="1"/>
    <col min="3" max="3" width="22.140625" style="156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9.140625" style="1"/>
  </cols>
  <sheetData>
    <row r="1" spans="1:28" ht="31.5" customHeight="1" thickBot="1" x14ac:dyDescent="0.25">
      <c r="A1" s="44" t="s">
        <v>26</v>
      </c>
      <c r="B1" s="79" t="s">
        <v>48</v>
      </c>
      <c r="C1" s="458" t="s">
        <v>124</v>
      </c>
      <c r="D1" s="466" t="s">
        <v>54</v>
      </c>
      <c r="E1" s="465" t="s">
        <v>55</v>
      </c>
      <c r="F1" s="465" t="s">
        <v>56</v>
      </c>
      <c r="G1" s="80" t="s">
        <v>57</v>
      </c>
      <c r="H1" s="465" t="s">
        <v>58</v>
      </c>
      <c r="I1" s="469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 x14ac:dyDescent="0.2">
      <c r="A2" s="48" t="str">
        <f>'Members Data'!A2</f>
        <v>Aishani</v>
      </c>
      <c r="B2" s="221">
        <v>40774</v>
      </c>
      <c r="C2" s="459" t="s">
        <v>109</v>
      </c>
      <c r="D2" s="453" t="s">
        <v>60</v>
      </c>
      <c r="E2" s="456">
        <v>0</v>
      </c>
      <c r="F2" s="456">
        <v>0</v>
      </c>
      <c r="G2" s="453" t="s">
        <v>60</v>
      </c>
      <c r="H2" s="456">
        <v>0</v>
      </c>
      <c r="I2" s="456">
        <v>0</v>
      </c>
      <c r="J2" s="9">
        <f t="shared" ref="J2:J52" si="0">(IF(D2="no",TRUE)*0.1)+(E2*0.4)+(F2*0.1)+(IF(G2="no",TRUE)*0.2)+(H2*0.4)+(I2*0.1)</f>
        <v>0</v>
      </c>
      <c r="K2" s="9">
        <f>VLOOKUP(Gear!A2,'Look-up'!A:B,2,FALSE)</f>
        <v>8517</v>
      </c>
      <c r="L2" s="8">
        <f>IF(K2&lt;'Short &amp; Simple'!$E$49,0,VLOOKUP(K2,'Short &amp; Simple'!$E$49:$F$58,2))</f>
        <v>6</v>
      </c>
      <c r="M2" s="505"/>
      <c r="N2" s="505"/>
      <c r="O2" s="505"/>
      <c r="P2" s="157">
        <f>IF(SUM($M2:$O2)=0,0,SUM($M2:$O2)/COUNTIF($M2:$O2, "&gt;0"))</f>
        <v>0</v>
      </c>
      <c r="Q2" s="164" t="e">
        <f>Gear!P2/VLOOKUP(C2,'Short &amp; Simple'!$H$32:$I$67,2,FALSE)</f>
        <v>#DIV/0!</v>
      </c>
      <c r="R2" s="8" t="e">
        <f t="shared" ref="R2:R33" si="1">IF(Q2&gt;=$X$4,"Gladiator",IF(Q2&gt;=$X$3,"Venturer","Traveler"))</f>
        <v>#DIV/0!</v>
      </c>
      <c r="T2" s="341" t="s">
        <v>83</v>
      </c>
      <c r="V2" s="271">
        <f>COUNTIF(R2:R61,"Traveler")</f>
        <v>23</v>
      </c>
      <c r="W2" s="272" t="s">
        <v>33</v>
      </c>
      <c r="X2" s="273">
        <f>'Short &amp; Simple'!F67/100</f>
        <v>0</v>
      </c>
    </row>
    <row r="3" spans="1:28" ht="15" customHeight="1" x14ac:dyDescent="0.2">
      <c r="A3" s="48" t="str">
        <f>'Members Data'!A3</f>
        <v>Altezza</v>
      </c>
      <c r="B3" s="221">
        <v>40774</v>
      </c>
      <c r="C3" s="460" t="s">
        <v>98</v>
      </c>
      <c r="D3" s="453" t="s">
        <v>60</v>
      </c>
      <c r="E3" s="456">
        <v>0</v>
      </c>
      <c r="F3" s="456">
        <v>0</v>
      </c>
      <c r="G3" s="453" t="s">
        <v>60</v>
      </c>
      <c r="H3" s="456">
        <v>0</v>
      </c>
      <c r="I3" s="456">
        <v>0</v>
      </c>
      <c r="J3" s="9">
        <f t="shared" si="0"/>
        <v>0</v>
      </c>
      <c r="K3" s="9">
        <f>VLOOKUP(Gear!A3,'Look-up'!A:B,2,FALSE)</f>
        <v>8583</v>
      </c>
      <c r="L3" s="8">
        <f>IF(K3&lt;'Short &amp; Simple'!$E$49,0,VLOOKUP(K3,'Short &amp; Simple'!$E$49:$F$58,2))</f>
        <v>7</v>
      </c>
      <c r="M3" s="505"/>
      <c r="N3" s="505"/>
      <c r="O3" s="505"/>
      <c r="P3" s="157">
        <f t="shared" ref="P3:P66" si="2">IF(SUM($M3:$O3)=0,0,SUM($M3:$O3)/COUNTIF($M3:$O3, "&gt;0"))</f>
        <v>0</v>
      </c>
      <c r="Q3" s="160">
        <f>Gear!P3/VLOOKUP(C3,'Short &amp; Simple'!$H$32:$I$67,2,FALSE)</f>
        <v>0</v>
      </c>
      <c r="R3" s="8" t="str">
        <f t="shared" si="1"/>
        <v>Traveler</v>
      </c>
      <c r="T3" s="341" t="s">
        <v>84</v>
      </c>
      <c r="V3" s="274">
        <f>COUNTIF(R2:R61,"Venturer")</f>
        <v>0</v>
      </c>
      <c r="W3" s="275" t="s">
        <v>31</v>
      </c>
      <c r="X3" s="276">
        <f>'Short &amp; Simple'!F68/100</f>
        <v>0.65</v>
      </c>
    </row>
    <row r="4" spans="1:28" ht="15" customHeight="1" x14ac:dyDescent="0.2">
      <c r="A4" s="48" t="str">
        <f>'Members Data'!A4</f>
        <v>Boeyah</v>
      </c>
      <c r="B4" s="221">
        <v>40774</v>
      </c>
      <c r="C4" s="460" t="s">
        <v>94</v>
      </c>
      <c r="D4" s="453" t="s">
        <v>60</v>
      </c>
      <c r="E4" s="456">
        <v>0</v>
      </c>
      <c r="F4" s="456">
        <v>0</v>
      </c>
      <c r="G4" s="453" t="s">
        <v>60</v>
      </c>
      <c r="H4" s="456">
        <v>0</v>
      </c>
      <c r="I4" s="456">
        <v>0</v>
      </c>
      <c r="J4" s="9">
        <f t="shared" si="0"/>
        <v>0</v>
      </c>
      <c r="K4" s="9">
        <f>VLOOKUP(Gear!A4,'Look-up'!A:B,2,FALSE)</f>
        <v>8509</v>
      </c>
      <c r="L4" s="8">
        <f>IF(K4&lt;'Short &amp; Simple'!$E$49,0,VLOOKUP(K4,'Short &amp; Simple'!$E$49:$F$58,2))</f>
        <v>6</v>
      </c>
      <c r="M4" s="505"/>
      <c r="N4" s="505"/>
      <c r="O4" s="505"/>
      <c r="P4" s="157">
        <f t="shared" si="2"/>
        <v>0</v>
      </c>
      <c r="Q4" s="160">
        <f>Gear!P4/VLOOKUP(C4,'Short &amp; Simple'!$H$32:$I$67,2,FALSE)</f>
        <v>0</v>
      </c>
      <c r="R4" s="8" t="str">
        <f t="shared" si="1"/>
        <v>Traveler</v>
      </c>
      <c r="T4" s="341" t="s">
        <v>85</v>
      </c>
      <c r="V4" s="274">
        <f>COUNTIF(R2:R61,"Gladiator")</f>
        <v>0</v>
      </c>
      <c r="W4" s="275" t="s">
        <v>120</v>
      </c>
      <c r="X4" s="276">
        <f>'Short &amp; Simple'!F69/100</f>
        <v>0.8</v>
      </c>
      <c r="AB4" s="173"/>
    </row>
    <row r="5" spans="1:28" ht="15" customHeight="1" x14ac:dyDescent="0.2">
      <c r="A5" s="48" t="str">
        <f>'Members Data'!A5</f>
        <v>Bofe</v>
      </c>
      <c r="B5" s="221">
        <v>40774</v>
      </c>
      <c r="C5" s="460" t="s">
        <v>83</v>
      </c>
      <c r="D5" s="453" t="s">
        <v>60</v>
      </c>
      <c r="E5" s="456">
        <v>0</v>
      </c>
      <c r="F5" s="456">
        <v>0</v>
      </c>
      <c r="G5" s="453" t="s">
        <v>60</v>
      </c>
      <c r="H5" s="456">
        <v>0</v>
      </c>
      <c r="I5" s="456">
        <v>0</v>
      </c>
      <c r="J5" s="9">
        <f t="shared" si="0"/>
        <v>0</v>
      </c>
      <c r="K5" s="9">
        <f>VLOOKUP(Gear!A5,'Look-up'!A:B,2,FALSE)</f>
        <v>8606</v>
      </c>
      <c r="L5" s="8">
        <f>IF(K5&lt;'Short &amp; Simple'!$E$49,0,VLOOKUP(K5,'Short &amp; Simple'!$E$49:$F$58,2))</f>
        <v>7</v>
      </c>
      <c r="M5" s="505"/>
      <c r="N5" s="505"/>
      <c r="O5" s="505"/>
      <c r="P5" s="157">
        <f t="shared" si="2"/>
        <v>0</v>
      </c>
      <c r="Q5" s="160">
        <f>Gear!P5/VLOOKUP(C5,'Short &amp; Simple'!$H$32:$I$67,2,FALSE)</f>
        <v>0</v>
      </c>
      <c r="R5" s="8" t="str">
        <f t="shared" si="1"/>
        <v>Traveler</v>
      </c>
      <c r="T5" s="341" t="s">
        <v>86</v>
      </c>
      <c r="V5" s="274"/>
      <c r="W5" s="275"/>
      <c r="X5" s="277"/>
      <c r="AB5" s="173"/>
    </row>
    <row r="6" spans="1:28" ht="15" customHeight="1" thickBot="1" x14ac:dyDescent="0.25">
      <c r="A6" s="48" t="str">
        <f>'Members Data'!A6</f>
        <v>Brownale</v>
      </c>
      <c r="B6" s="221">
        <v>40774</v>
      </c>
      <c r="C6" s="460" t="s">
        <v>171</v>
      </c>
      <c r="D6" s="453" t="s">
        <v>60</v>
      </c>
      <c r="E6" s="456">
        <v>0</v>
      </c>
      <c r="F6" s="456">
        <v>0</v>
      </c>
      <c r="G6" s="453" t="s">
        <v>60</v>
      </c>
      <c r="H6" s="456">
        <v>0</v>
      </c>
      <c r="I6" s="456">
        <v>0</v>
      </c>
      <c r="J6" s="9">
        <f t="shared" si="0"/>
        <v>0</v>
      </c>
      <c r="K6" s="9">
        <f>VLOOKUP(Gear!A6,'Look-up'!A:B,2,FALSE)</f>
        <v>8502</v>
      </c>
      <c r="L6" s="8">
        <f>IF(K6&lt;'Short &amp; Simple'!$E$49,0,VLOOKUP(K6,'Short &amp; Simple'!$E$49:$F$58,2))</f>
        <v>6</v>
      </c>
      <c r="M6" s="505"/>
      <c r="N6" s="505"/>
      <c r="O6" s="505"/>
      <c r="P6" s="157">
        <f t="shared" si="2"/>
        <v>0</v>
      </c>
      <c r="Q6" s="160">
        <f>Gear!P6/VLOOKUP(C6,'Short &amp; Simple'!$H$32:$I$67,2,FALSE)</f>
        <v>0</v>
      </c>
      <c r="R6" s="8" t="str">
        <f t="shared" si="1"/>
        <v>Traveler</v>
      </c>
      <c r="T6" s="341" t="s">
        <v>88</v>
      </c>
      <c r="V6" s="278">
        <f>(100/X6)*W6</f>
        <v>0</v>
      </c>
      <c r="W6" s="279">
        <f>COUNTIF(J2:J61,"&gt;0")</f>
        <v>0</v>
      </c>
      <c r="X6" s="280">
        <f>60 -COUNTIF(A2:A61, "=0")</f>
        <v>30</v>
      </c>
      <c r="AB6" s="173"/>
    </row>
    <row r="7" spans="1:28" ht="15" customHeight="1" thickTop="1" x14ac:dyDescent="0.2">
      <c r="A7" s="48" t="str">
        <f>'Members Data'!A7</f>
        <v>Càrétàkér</v>
      </c>
      <c r="B7" s="221">
        <v>40774</v>
      </c>
      <c r="C7" s="460" t="s">
        <v>92</v>
      </c>
      <c r="D7" s="453" t="s">
        <v>60</v>
      </c>
      <c r="E7" s="456">
        <v>0</v>
      </c>
      <c r="F7" s="456">
        <v>0</v>
      </c>
      <c r="G7" s="453" t="s">
        <v>60</v>
      </c>
      <c r="H7" s="456">
        <v>0</v>
      </c>
      <c r="I7" s="456">
        <v>0</v>
      </c>
      <c r="J7" s="9">
        <f t="shared" si="0"/>
        <v>0</v>
      </c>
      <c r="K7" s="9">
        <f>VLOOKUP(Gear!A7,'Look-up'!A:B,2,FALSE)</f>
        <v>8012</v>
      </c>
      <c r="L7" s="8">
        <f>IF(K7&lt;'Short &amp; Simple'!$E$49,0,VLOOKUP(K7,'Short &amp; Simple'!$E$49:$F$58,2))</f>
        <v>1</v>
      </c>
      <c r="M7" s="505"/>
      <c r="N7" s="505"/>
      <c r="O7" s="505"/>
      <c r="P7" s="157">
        <f t="shared" si="2"/>
        <v>0</v>
      </c>
      <c r="Q7" s="160">
        <f>Gear!P7/VLOOKUP(C7,'Short &amp; Simple'!$H$32:$I$67,2,FALSE)</f>
        <v>0</v>
      </c>
      <c r="R7" s="8" t="str">
        <f t="shared" si="1"/>
        <v>Traveler</v>
      </c>
      <c r="T7" s="341" t="s">
        <v>87</v>
      </c>
      <c r="V7" s="231"/>
    </row>
    <row r="8" spans="1:28" ht="15" customHeight="1" x14ac:dyDescent="0.2">
      <c r="A8" s="48" t="str">
        <f>'Members Data'!A8</f>
        <v>Celechon</v>
      </c>
      <c r="B8" s="221">
        <v>40774</v>
      </c>
      <c r="C8" s="460" t="s">
        <v>173</v>
      </c>
      <c r="D8" s="453" t="s">
        <v>60</v>
      </c>
      <c r="E8" s="456">
        <v>0</v>
      </c>
      <c r="F8" s="456">
        <v>0</v>
      </c>
      <c r="G8" s="453" t="s">
        <v>60</v>
      </c>
      <c r="H8" s="456">
        <v>0</v>
      </c>
      <c r="I8" s="456">
        <v>0</v>
      </c>
      <c r="J8" s="9">
        <f t="shared" si="0"/>
        <v>0</v>
      </c>
      <c r="K8" s="9">
        <f>VLOOKUP(Gear!A8,'Look-up'!A:B,2,FALSE)</f>
        <v>8527</v>
      </c>
      <c r="L8" s="8">
        <f>IF(K8&lt;'Short &amp; Simple'!$E$49,0,VLOOKUP(K8,'Short &amp; Simple'!$E$49:$F$58,2))</f>
        <v>6</v>
      </c>
      <c r="M8" s="505"/>
      <c r="N8" s="505"/>
      <c r="O8" s="505"/>
      <c r="P8" s="157">
        <f t="shared" si="2"/>
        <v>0</v>
      </c>
      <c r="Q8" s="160">
        <f>Gear!P8/VLOOKUP(C8,'Short &amp; Simple'!$H$32:$I$67,2,FALSE)</f>
        <v>0</v>
      </c>
      <c r="R8" s="8" t="str">
        <f t="shared" si="1"/>
        <v>Traveler</v>
      </c>
      <c r="T8" s="341" t="s">
        <v>89</v>
      </c>
      <c r="V8" s="438">
        <f>COUNTIF(L2:L61,"6")</f>
        <v>7</v>
      </c>
      <c r="W8" s="275" t="s">
        <v>202</v>
      </c>
    </row>
    <row r="9" spans="1:28" ht="15" customHeight="1" x14ac:dyDescent="0.2">
      <c r="A9" s="48" t="str">
        <f>'Members Data'!A9</f>
        <v>Dumface</v>
      </c>
      <c r="B9" s="221">
        <v>40774</v>
      </c>
      <c r="C9" s="460" t="s">
        <v>110</v>
      </c>
      <c r="D9" s="453" t="s">
        <v>60</v>
      </c>
      <c r="E9" s="456">
        <v>0</v>
      </c>
      <c r="F9" s="456">
        <v>0</v>
      </c>
      <c r="G9" s="453" t="s">
        <v>60</v>
      </c>
      <c r="H9" s="456">
        <v>0</v>
      </c>
      <c r="I9" s="456">
        <v>0</v>
      </c>
      <c r="J9" s="9">
        <f t="shared" si="0"/>
        <v>0</v>
      </c>
      <c r="K9" s="9">
        <f>VLOOKUP(Gear!A9,'Look-up'!A:B,2,FALSE)</f>
        <v>8279</v>
      </c>
      <c r="L9" s="8">
        <f>IF(K9&lt;'Short &amp; Simple'!$E$49,0,VLOOKUP(K9,'Short &amp; Simple'!$E$49:$F$58,2))</f>
        <v>4</v>
      </c>
      <c r="M9" s="505"/>
      <c r="N9" s="505"/>
      <c r="O9" s="505"/>
      <c r="P9" s="157">
        <f t="shared" si="2"/>
        <v>0</v>
      </c>
      <c r="Q9" s="160">
        <f>Gear!P9/VLOOKUP(C9,'Short &amp; Simple'!$H$32:$I$67,2,FALSE)</f>
        <v>0</v>
      </c>
      <c r="R9" s="8" t="str">
        <f t="shared" si="1"/>
        <v>Traveler</v>
      </c>
      <c r="T9" s="341" t="s">
        <v>91</v>
      </c>
      <c r="V9" s="438">
        <f>COUNTIF(L2:L61,"5")</f>
        <v>5</v>
      </c>
      <c r="W9" s="275" t="s">
        <v>203</v>
      </c>
    </row>
    <row r="10" spans="1:28" ht="15" customHeight="1" x14ac:dyDescent="0.2">
      <c r="A10" s="48" t="str">
        <f>'Members Data'!A10</f>
        <v>Eárendil</v>
      </c>
      <c r="B10" s="221">
        <v>40774</v>
      </c>
      <c r="C10" s="460" t="s">
        <v>95</v>
      </c>
      <c r="D10" s="453" t="s">
        <v>60</v>
      </c>
      <c r="E10" s="456">
        <v>0</v>
      </c>
      <c r="F10" s="456">
        <v>0</v>
      </c>
      <c r="G10" s="453" t="s">
        <v>60</v>
      </c>
      <c r="H10" s="456">
        <v>0</v>
      </c>
      <c r="I10" s="456">
        <v>0</v>
      </c>
      <c r="J10" s="9">
        <f t="shared" si="0"/>
        <v>0</v>
      </c>
      <c r="K10" s="9">
        <f>VLOOKUP(Gear!A10,'Look-up'!A:B,2,FALSE)</f>
        <v>8640</v>
      </c>
      <c r="L10" s="8">
        <f>IF(K10&lt;'Short &amp; Simple'!$E$49,0,VLOOKUP(K10,'Short &amp; Simple'!$E$49:$F$58,2))</f>
        <v>7</v>
      </c>
      <c r="M10" s="505"/>
      <c r="N10" s="505"/>
      <c r="O10" s="505"/>
      <c r="P10" s="157">
        <f t="shared" si="2"/>
        <v>0</v>
      </c>
      <c r="Q10" s="160">
        <f>Gear!P10/VLOOKUP(C10,'Short &amp; Simple'!$H$32:$I$67,2,FALSE)</f>
        <v>0</v>
      </c>
      <c r="R10" s="8" t="str">
        <f t="shared" si="1"/>
        <v>Traveler</v>
      </c>
      <c r="T10" s="341" t="s">
        <v>90</v>
      </c>
      <c r="V10" s="438">
        <f>COUNTIF(L2:L61,"4")</f>
        <v>4</v>
      </c>
      <c r="W10" s="275" t="s">
        <v>204</v>
      </c>
    </row>
    <row r="11" spans="1:28" ht="15" customHeight="1" x14ac:dyDescent="0.2">
      <c r="A11" s="48" t="str">
        <f>'Members Data'!A11</f>
        <v>Halfhorns</v>
      </c>
      <c r="B11" s="221">
        <v>40774</v>
      </c>
      <c r="C11" s="460" t="s">
        <v>83</v>
      </c>
      <c r="D11" s="453" t="s">
        <v>60</v>
      </c>
      <c r="E11" s="456">
        <v>0</v>
      </c>
      <c r="F11" s="456">
        <v>0</v>
      </c>
      <c r="G11" s="453" t="s">
        <v>60</v>
      </c>
      <c r="H11" s="456">
        <v>0</v>
      </c>
      <c r="I11" s="456">
        <v>0</v>
      </c>
      <c r="J11" s="9">
        <f t="shared" si="0"/>
        <v>0</v>
      </c>
      <c r="K11" s="9">
        <f>VLOOKUP(Gear!A11,'Look-up'!A:B,2,FALSE)</f>
        <v>8244</v>
      </c>
      <c r="L11" s="8">
        <f>IF(K11&lt;'Short &amp; Simple'!$E$49,0,VLOOKUP(K11,'Short &amp; Simple'!$E$49:$F$58,2))</f>
        <v>3</v>
      </c>
      <c r="M11" s="505"/>
      <c r="N11" s="505"/>
      <c r="O11" s="505"/>
      <c r="P11" s="157">
        <f t="shared" si="2"/>
        <v>0</v>
      </c>
      <c r="Q11" s="160">
        <f>Gear!P11/VLOOKUP(C11,'Short &amp; Simple'!$H$32:$I$67,2,FALSE)</f>
        <v>0</v>
      </c>
      <c r="R11" s="8" t="str">
        <f t="shared" si="1"/>
        <v>Traveler</v>
      </c>
      <c r="T11" s="341" t="s">
        <v>92</v>
      </c>
      <c r="V11" s="438">
        <f>COUNTIF(L2:L61,"3")</f>
        <v>1</v>
      </c>
      <c r="W11" s="275" t="s">
        <v>205</v>
      </c>
    </row>
    <row r="12" spans="1:28" ht="15" customHeight="1" x14ac:dyDescent="0.2">
      <c r="A12" s="48" t="str">
        <f>'Members Data'!A12</f>
        <v>Harkar</v>
      </c>
      <c r="B12" s="221">
        <v>40774</v>
      </c>
      <c r="C12" s="460" t="s">
        <v>100</v>
      </c>
      <c r="D12" s="453" t="s">
        <v>60</v>
      </c>
      <c r="E12" s="456">
        <v>0</v>
      </c>
      <c r="F12" s="456">
        <v>0</v>
      </c>
      <c r="G12" s="453" t="s">
        <v>60</v>
      </c>
      <c r="H12" s="456">
        <v>0</v>
      </c>
      <c r="I12" s="456">
        <v>0</v>
      </c>
      <c r="J12" s="9">
        <f t="shared" si="0"/>
        <v>0</v>
      </c>
      <c r="K12" s="9">
        <f>VLOOKUP(Gear!A12,'Look-up'!A:B,2,FALSE)</f>
        <v>8643</v>
      </c>
      <c r="L12" s="8">
        <f>IF(K12&lt;'Short &amp; Simple'!$E$49,0,VLOOKUP(K12,'Short &amp; Simple'!$E$49:$F$58,2))</f>
        <v>7</v>
      </c>
      <c r="M12" s="505"/>
      <c r="N12" s="505"/>
      <c r="O12" s="505"/>
      <c r="P12" s="157">
        <f t="shared" si="2"/>
        <v>0</v>
      </c>
      <c r="Q12" s="160">
        <f>Gear!P12/VLOOKUP(C12,'Short &amp; Simple'!$H$32:$I$67,2,FALSE)</f>
        <v>0</v>
      </c>
      <c r="R12" s="8" t="str">
        <f t="shared" si="1"/>
        <v>Traveler</v>
      </c>
      <c r="T12" s="341" t="s">
        <v>173</v>
      </c>
      <c r="V12" s="438">
        <f>COUNTIF(L2:L61,"2")</f>
        <v>4</v>
      </c>
      <c r="W12" s="275" t="s">
        <v>206</v>
      </c>
    </row>
    <row r="13" spans="1:28" ht="15" customHeight="1" x14ac:dyDescent="0.2">
      <c r="A13" s="48" t="str">
        <f>'Members Data'!A13</f>
        <v>Hlianna</v>
      </c>
      <c r="B13" s="221">
        <v>40774</v>
      </c>
      <c r="C13" s="460" t="s">
        <v>96</v>
      </c>
      <c r="D13" s="453" t="s">
        <v>60</v>
      </c>
      <c r="E13" s="456">
        <v>0</v>
      </c>
      <c r="F13" s="456">
        <v>0</v>
      </c>
      <c r="G13" s="453" t="s">
        <v>60</v>
      </c>
      <c r="H13" s="456">
        <v>0</v>
      </c>
      <c r="I13" s="456">
        <v>0</v>
      </c>
      <c r="J13" s="9">
        <f t="shared" si="0"/>
        <v>0</v>
      </c>
      <c r="K13" s="9">
        <f>VLOOKUP(Gear!A13,'Look-up'!A:B,2,FALSE)</f>
        <v>8084</v>
      </c>
      <c r="L13" s="8">
        <f>IF(K13&lt;'Short &amp; Simple'!$E$49,0,VLOOKUP(K13,'Short &amp; Simple'!$E$49:$F$58,2))</f>
        <v>2</v>
      </c>
      <c r="M13" s="505"/>
      <c r="N13" s="505"/>
      <c r="O13" s="505"/>
      <c r="P13" s="157">
        <f t="shared" si="2"/>
        <v>0</v>
      </c>
      <c r="Q13" s="160">
        <f>Gear!P13/VLOOKUP(C13,'Short &amp; Simple'!$H$32:$I$67,2,FALSE)</f>
        <v>0</v>
      </c>
      <c r="R13" s="8" t="str">
        <f t="shared" si="1"/>
        <v>Traveler</v>
      </c>
      <c r="T13" s="341" t="s">
        <v>93</v>
      </c>
      <c r="V13" s="438">
        <f>COUNTIF(L2:L61,"1")</f>
        <v>1</v>
      </c>
      <c r="W13" s="275" t="s">
        <v>207</v>
      </c>
    </row>
    <row r="14" spans="1:28" ht="15" customHeight="1" x14ac:dyDescent="0.2">
      <c r="A14" s="48" t="str">
        <f>'Members Data'!A14</f>
        <v>Holocené</v>
      </c>
      <c r="B14" s="221">
        <v>40774</v>
      </c>
      <c r="C14" s="460" t="s">
        <v>93</v>
      </c>
      <c r="D14" s="453" t="s">
        <v>60</v>
      </c>
      <c r="E14" s="456">
        <v>0</v>
      </c>
      <c r="F14" s="456">
        <v>0</v>
      </c>
      <c r="G14" s="453" t="s">
        <v>60</v>
      </c>
      <c r="H14" s="456">
        <v>0</v>
      </c>
      <c r="I14" s="456">
        <v>0</v>
      </c>
      <c r="J14" s="9">
        <f t="shared" si="0"/>
        <v>0</v>
      </c>
      <c r="K14" s="9">
        <f>VLOOKUP(Gear!A14,'Look-up'!A:B,2,FALSE)</f>
        <v>8455</v>
      </c>
      <c r="L14" s="8">
        <f>IF(K14&lt;'Short &amp; Simple'!$E$49,0,VLOOKUP(K14,'Short &amp; Simple'!$E$49:$F$58,2))</f>
        <v>5</v>
      </c>
      <c r="M14" s="505"/>
      <c r="N14" s="505"/>
      <c r="O14" s="505"/>
      <c r="P14" s="157">
        <f t="shared" si="2"/>
        <v>0</v>
      </c>
      <c r="Q14" s="160">
        <f>Gear!P14/VLOOKUP(C14,'Short &amp; Simple'!$H$32:$I$67,2,FALSE)</f>
        <v>0</v>
      </c>
      <c r="R14" s="8" t="str">
        <f t="shared" si="1"/>
        <v>Traveler</v>
      </c>
      <c r="T14" s="341" t="s">
        <v>94</v>
      </c>
      <c r="V14" s="438">
        <f>COUNTIF(L2:L61,"0")</f>
        <v>31</v>
      </c>
      <c r="W14" s="275" t="s">
        <v>208</v>
      </c>
    </row>
    <row r="15" spans="1:28" ht="15" customHeight="1" x14ac:dyDescent="0.2">
      <c r="A15" s="48" t="str">
        <f>'Members Data'!A15</f>
        <v>Horiox</v>
      </c>
      <c r="B15" s="221">
        <v>40774</v>
      </c>
      <c r="C15" s="460" t="s">
        <v>108</v>
      </c>
      <c r="D15" s="453" t="s">
        <v>60</v>
      </c>
      <c r="E15" s="456">
        <v>0</v>
      </c>
      <c r="F15" s="456">
        <v>0</v>
      </c>
      <c r="G15" s="453" t="s">
        <v>60</v>
      </c>
      <c r="H15" s="456">
        <v>0</v>
      </c>
      <c r="I15" s="456">
        <v>0</v>
      </c>
      <c r="J15" s="9">
        <f t="shared" si="0"/>
        <v>0</v>
      </c>
      <c r="K15" s="9">
        <f>VLOOKUP(Gear!A15,'Look-up'!A:B,2,FALSE)</f>
        <v>8123</v>
      </c>
      <c r="L15" s="8">
        <f>IF(K15&lt;'Short &amp; Simple'!$E$49,0,VLOOKUP(K15,'Short &amp; Simple'!$E$49:$F$58,2))</f>
        <v>2</v>
      </c>
      <c r="M15" s="505"/>
      <c r="N15" s="505"/>
      <c r="O15" s="505"/>
      <c r="P15" s="157">
        <f t="shared" si="2"/>
        <v>0</v>
      </c>
      <c r="Q15" s="160" t="e">
        <f>Gear!P15/VLOOKUP(C15,'Short &amp; Simple'!$H$32:$I$67,2,FALSE)</f>
        <v>#DIV/0!</v>
      </c>
      <c r="R15" s="8" t="e">
        <f t="shared" si="1"/>
        <v>#DIV/0!</v>
      </c>
      <c r="T15" s="341" t="s">
        <v>95</v>
      </c>
      <c r="V15" s="231"/>
    </row>
    <row r="16" spans="1:28" ht="15" customHeight="1" x14ac:dyDescent="0.2">
      <c r="A16" s="48" t="str">
        <f>'Members Data'!A16</f>
        <v>Hyperïon</v>
      </c>
      <c r="B16" s="221">
        <v>40774</v>
      </c>
      <c r="C16" s="460" t="s">
        <v>93</v>
      </c>
      <c r="D16" s="453" t="s">
        <v>60</v>
      </c>
      <c r="E16" s="456">
        <v>0</v>
      </c>
      <c r="F16" s="456">
        <v>0</v>
      </c>
      <c r="G16" s="453" t="s">
        <v>60</v>
      </c>
      <c r="H16" s="456">
        <v>0</v>
      </c>
      <c r="I16" s="456">
        <v>0</v>
      </c>
      <c r="J16" s="9">
        <f t="shared" si="0"/>
        <v>0</v>
      </c>
      <c r="K16" s="9">
        <f>VLOOKUP(Gear!A16,'Look-up'!A:B,2,FALSE)</f>
        <v>8108</v>
      </c>
      <c r="L16" s="8">
        <f>IF(K16&lt;'Short &amp; Simple'!$E$49,0,VLOOKUP(K16,'Short &amp; Simple'!$E$49:$F$58,2))</f>
        <v>2</v>
      </c>
      <c r="M16" s="505"/>
      <c r="N16" s="505"/>
      <c r="O16" s="505"/>
      <c r="P16" s="157">
        <f t="shared" si="2"/>
        <v>0</v>
      </c>
      <c r="Q16" s="160">
        <f>Gear!P16/VLOOKUP(C16,'Short &amp; Simple'!$H$32:$I$67,2,FALSE)</f>
        <v>0</v>
      </c>
      <c r="R16" s="8" t="str">
        <f t="shared" si="1"/>
        <v>Traveler</v>
      </c>
      <c r="T16" s="341" t="s">
        <v>96</v>
      </c>
      <c r="V16" s="231"/>
    </row>
    <row r="17" spans="1:22" ht="15" customHeight="1" x14ac:dyDescent="0.2">
      <c r="A17" s="48" t="str">
        <f>'Members Data'!A17</f>
        <v>Izzabella</v>
      </c>
      <c r="B17" s="221">
        <v>40774</v>
      </c>
      <c r="C17" s="460" t="s">
        <v>106</v>
      </c>
      <c r="D17" s="453" t="s">
        <v>60</v>
      </c>
      <c r="E17" s="456">
        <v>0</v>
      </c>
      <c r="F17" s="456">
        <v>0</v>
      </c>
      <c r="G17" s="453" t="s">
        <v>60</v>
      </c>
      <c r="H17" s="456">
        <v>0</v>
      </c>
      <c r="I17" s="456">
        <v>0</v>
      </c>
      <c r="J17" s="9">
        <f t="shared" si="0"/>
        <v>0</v>
      </c>
      <c r="K17" s="9">
        <f>VLOOKUP(Gear!A17,'Look-up'!A:B,2,FALSE)</f>
        <v>8513</v>
      </c>
      <c r="L17" s="8">
        <f>IF(K17&lt;'Short &amp; Simple'!$E$49,0,VLOOKUP(K17,'Short &amp; Simple'!$E$49:$F$58,2))</f>
        <v>6</v>
      </c>
      <c r="M17" s="505"/>
      <c r="N17" s="505"/>
      <c r="O17" s="505"/>
      <c r="P17" s="157">
        <f t="shared" si="2"/>
        <v>0</v>
      </c>
      <c r="Q17" s="160" t="e">
        <f>Gear!P17/VLOOKUP(C17,'Short &amp; Simple'!$H$32:$I$67,2,FALSE)</f>
        <v>#DIV/0!</v>
      </c>
      <c r="R17" s="8" t="e">
        <f t="shared" si="1"/>
        <v>#DIV/0!</v>
      </c>
      <c r="T17" s="341" t="s">
        <v>97</v>
      </c>
    </row>
    <row r="18" spans="1:22" ht="15" customHeight="1" x14ac:dyDescent="0.2">
      <c r="A18" s="48" t="str">
        <f>'Members Data'!A18</f>
        <v>Kinkiey</v>
      </c>
      <c r="B18" s="221">
        <v>40774</v>
      </c>
      <c r="C18" s="460" t="s">
        <v>108</v>
      </c>
      <c r="D18" s="453" t="s">
        <v>60</v>
      </c>
      <c r="E18" s="456">
        <v>0</v>
      </c>
      <c r="F18" s="456">
        <v>0</v>
      </c>
      <c r="G18" s="453" t="s">
        <v>60</v>
      </c>
      <c r="H18" s="456">
        <v>0</v>
      </c>
      <c r="I18" s="456">
        <v>0</v>
      </c>
      <c r="J18" s="9">
        <f t="shared" si="0"/>
        <v>0</v>
      </c>
      <c r="K18" s="9">
        <f>VLOOKUP(Gear!A18,'Look-up'!A:B,2,FALSE)</f>
        <v>8337</v>
      </c>
      <c r="L18" s="8">
        <f>IF(K18&lt;'Short &amp; Simple'!$E$49,0,VLOOKUP(K18,'Short &amp; Simple'!$E$49:$F$58,2))</f>
        <v>4</v>
      </c>
      <c r="M18" s="505"/>
      <c r="N18" s="505"/>
      <c r="O18" s="505"/>
      <c r="P18" s="157">
        <f t="shared" si="2"/>
        <v>0</v>
      </c>
      <c r="Q18" s="160" t="e">
        <f>Gear!P18/VLOOKUP(C18,'Short &amp; Simple'!$H$32:$I$67,2,FALSE)</f>
        <v>#DIV/0!</v>
      </c>
      <c r="R18" s="8" t="e">
        <f t="shared" si="1"/>
        <v>#DIV/0!</v>
      </c>
      <c r="T18" s="341" t="s">
        <v>98</v>
      </c>
    </row>
    <row r="19" spans="1:22" ht="15" customHeight="1" x14ac:dyDescent="0.2">
      <c r="A19" s="48" t="str">
        <f>'Members Data'!A19</f>
        <v>Moldylock</v>
      </c>
      <c r="B19" s="221">
        <v>40774</v>
      </c>
      <c r="C19" s="460" t="s">
        <v>100</v>
      </c>
      <c r="D19" s="453" t="s">
        <v>60</v>
      </c>
      <c r="E19" s="456">
        <v>0</v>
      </c>
      <c r="F19" s="456">
        <v>0</v>
      </c>
      <c r="G19" s="453" t="s">
        <v>60</v>
      </c>
      <c r="H19" s="456">
        <v>0</v>
      </c>
      <c r="I19" s="456">
        <v>0</v>
      </c>
      <c r="J19" s="9">
        <f t="shared" si="0"/>
        <v>0</v>
      </c>
      <c r="K19" s="9">
        <f>VLOOKUP(Gear!A19,'Look-up'!A:B,2,FALSE)</f>
        <v>8403</v>
      </c>
      <c r="L19" s="8">
        <f>IF(K19&lt;'Short &amp; Simple'!$E$49,0,VLOOKUP(K19,'Short &amp; Simple'!$E$49:$F$58,2))</f>
        <v>5</v>
      </c>
      <c r="M19" s="505"/>
      <c r="N19" s="505"/>
      <c r="O19" s="505"/>
      <c r="P19" s="157">
        <f t="shared" si="2"/>
        <v>0</v>
      </c>
      <c r="Q19" s="160">
        <f>Gear!P19/VLOOKUP(C19,'Short &amp; Simple'!$H$32:$I$67,2,FALSE)</f>
        <v>0</v>
      </c>
      <c r="R19" s="8" t="str">
        <f t="shared" si="1"/>
        <v>Traveler</v>
      </c>
      <c r="T19" s="341" t="s">
        <v>99</v>
      </c>
    </row>
    <row r="20" spans="1:22" ht="15" customHeight="1" x14ac:dyDescent="0.2">
      <c r="A20" s="48" t="str">
        <f>'Members Data'!A20</f>
        <v>Muckyfloor</v>
      </c>
      <c r="B20" s="221">
        <v>40774</v>
      </c>
      <c r="C20" s="460" t="s">
        <v>83</v>
      </c>
      <c r="D20" s="453" t="s">
        <v>60</v>
      </c>
      <c r="E20" s="456">
        <v>0</v>
      </c>
      <c r="F20" s="456">
        <v>0</v>
      </c>
      <c r="G20" s="453" t="s">
        <v>60</v>
      </c>
      <c r="H20" s="456">
        <v>0</v>
      </c>
      <c r="I20" s="456">
        <v>0</v>
      </c>
      <c r="J20" s="9">
        <f t="shared" si="0"/>
        <v>0</v>
      </c>
      <c r="K20" s="9">
        <f>VLOOKUP(Gear!A20,'Look-up'!A:B,2,FALSE)</f>
        <v>8340</v>
      </c>
      <c r="L20" s="8">
        <f>IF(K20&lt;'Short &amp; Simple'!$E$49,0,VLOOKUP(K20,'Short &amp; Simple'!$E$49:$F$58,2))</f>
        <v>4</v>
      </c>
      <c r="M20" s="505"/>
      <c r="N20" s="505"/>
      <c r="O20" s="505"/>
      <c r="P20" s="157">
        <f t="shared" si="2"/>
        <v>0</v>
      </c>
      <c r="Q20" s="160">
        <f>Gear!P20/VLOOKUP(C20,'Short &amp; Simple'!$H$32:$I$67,2,FALSE)</f>
        <v>0</v>
      </c>
      <c r="R20" s="8" t="str">
        <f t="shared" si="1"/>
        <v>Traveler</v>
      </c>
      <c r="T20" s="341" t="s">
        <v>101</v>
      </c>
    </row>
    <row r="21" spans="1:22" ht="15" customHeight="1" x14ac:dyDescent="0.2">
      <c r="A21" s="48" t="str">
        <f>'Members Data'!A21</f>
        <v>Overqt</v>
      </c>
      <c r="B21" s="221">
        <v>40774</v>
      </c>
      <c r="C21" s="460" t="s">
        <v>108</v>
      </c>
      <c r="D21" s="453" t="s">
        <v>60</v>
      </c>
      <c r="E21" s="456">
        <v>0</v>
      </c>
      <c r="F21" s="456">
        <v>0</v>
      </c>
      <c r="G21" s="453" t="s">
        <v>60</v>
      </c>
      <c r="H21" s="456">
        <v>0</v>
      </c>
      <c r="I21" s="456">
        <v>0</v>
      </c>
      <c r="J21" s="9">
        <f t="shared" si="0"/>
        <v>0</v>
      </c>
      <c r="K21" s="9">
        <f>VLOOKUP(Gear!A21,'Look-up'!A:B,2,FALSE)</f>
        <v>8383</v>
      </c>
      <c r="L21" s="8">
        <f>IF(K21&lt;'Short &amp; Simple'!$E$49,0,VLOOKUP(K21,'Short &amp; Simple'!$E$49:$F$58,2))</f>
        <v>5</v>
      </c>
      <c r="M21" s="505"/>
      <c r="N21" s="505"/>
      <c r="O21" s="505"/>
      <c r="P21" s="157">
        <f t="shared" si="2"/>
        <v>0</v>
      </c>
      <c r="Q21" s="160" t="e">
        <f>Gear!P21/VLOOKUP(C21,'Short &amp; Simple'!$H$32:$I$67,2,FALSE)</f>
        <v>#DIV/0!</v>
      </c>
      <c r="R21" s="8" t="e">
        <f t="shared" si="1"/>
        <v>#DIV/0!</v>
      </c>
      <c r="T21" s="341" t="s">
        <v>102</v>
      </c>
    </row>
    <row r="22" spans="1:22" ht="15" customHeight="1" x14ac:dyDescent="0.2">
      <c r="A22" s="48" t="str">
        <f>'Members Data'!A22</f>
        <v>Páula</v>
      </c>
      <c r="B22" s="221">
        <v>40774</v>
      </c>
      <c r="C22" s="460" t="s">
        <v>90</v>
      </c>
      <c r="D22" s="453" t="s">
        <v>60</v>
      </c>
      <c r="E22" s="456">
        <v>0</v>
      </c>
      <c r="F22" s="456">
        <v>0</v>
      </c>
      <c r="G22" s="453" t="s">
        <v>60</v>
      </c>
      <c r="H22" s="456">
        <v>0</v>
      </c>
      <c r="I22" s="456">
        <v>0</v>
      </c>
      <c r="J22" s="9">
        <f t="shared" si="0"/>
        <v>0</v>
      </c>
      <c r="K22" s="9">
        <f>VLOOKUP(Gear!A22,'Look-up'!A:B,2,FALSE)</f>
        <v>8660</v>
      </c>
      <c r="L22" s="8">
        <f>IF(K22&lt;'Short &amp; Simple'!$E$49,0,VLOOKUP(K22,'Short &amp; Simple'!$E$49:$F$58,2))</f>
        <v>7</v>
      </c>
      <c r="M22" s="505"/>
      <c r="N22" s="505"/>
      <c r="O22" s="505"/>
      <c r="P22" s="157">
        <f t="shared" si="2"/>
        <v>0</v>
      </c>
      <c r="Q22" s="160">
        <f>Gear!P22/VLOOKUP(C22,'Short &amp; Simple'!$H$32:$I$67,2,FALSE)</f>
        <v>0</v>
      </c>
      <c r="R22" s="8" t="str">
        <f t="shared" si="1"/>
        <v>Traveler</v>
      </c>
      <c r="T22" s="341" t="s">
        <v>100</v>
      </c>
    </row>
    <row r="23" spans="1:22" ht="15" customHeight="1" x14ac:dyDescent="0.2">
      <c r="A23" s="48" t="str">
        <f>'Members Data'!A23</f>
        <v>Píncushion</v>
      </c>
      <c r="B23" s="221">
        <v>40774</v>
      </c>
      <c r="C23" s="460" t="s">
        <v>88</v>
      </c>
      <c r="D23" s="453" t="s">
        <v>60</v>
      </c>
      <c r="E23" s="456">
        <v>0</v>
      </c>
      <c r="F23" s="456">
        <v>0</v>
      </c>
      <c r="G23" s="453" t="s">
        <v>60</v>
      </c>
      <c r="H23" s="456">
        <v>0</v>
      </c>
      <c r="I23" s="456">
        <v>0</v>
      </c>
      <c r="J23" s="9">
        <f t="shared" si="0"/>
        <v>0</v>
      </c>
      <c r="K23" s="9">
        <f>VLOOKUP(Gear!A23,'Look-up'!A:B,2,FALSE)</f>
        <v>8604</v>
      </c>
      <c r="L23" s="8">
        <f>IF(K23&lt;'Short &amp; Simple'!$E$49,0,VLOOKUP(K23,'Short &amp; Simple'!$E$49:$F$58,2))</f>
        <v>7</v>
      </c>
      <c r="M23" s="505"/>
      <c r="N23" s="505"/>
      <c r="O23" s="505"/>
      <c r="P23" s="157">
        <f t="shared" si="2"/>
        <v>0</v>
      </c>
      <c r="Q23" s="160">
        <f>Gear!P23/VLOOKUP(C23,'Short &amp; Simple'!$H$32:$I$67,2,FALSE)</f>
        <v>0</v>
      </c>
      <c r="R23" s="8" t="str">
        <f t="shared" si="1"/>
        <v>Traveler</v>
      </c>
      <c r="T23" s="341" t="s">
        <v>103</v>
      </c>
    </row>
    <row r="24" spans="1:22" ht="15" customHeight="1" x14ac:dyDescent="0.2">
      <c r="A24" s="48" t="str">
        <f>'Members Data'!A24</f>
        <v>Rougeblood</v>
      </c>
      <c r="B24" s="221">
        <v>40774</v>
      </c>
      <c r="C24" s="460" t="s">
        <v>97</v>
      </c>
      <c r="D24" s="453" t="s">
        <v>60</v>
      </c>
      <c r="E24" s="456">
        <v>0</v>
      </c>
      <c r="F24" s="456">
        <v>0</v>
      </c>
      <c r="G24" s="453" t="s">
        <v>60</v>
      </c>
      <c r="H24" s="456">
        <v>0</v>
      </c>
      <c r="I24" s="456">
        <v>0</v>
      </c>
      <c r="J24" s="9">
        <f t="shared" si="0"/>
        <v>0</v>
      </c>
      <c r="K24" s="9">
        <f>VLOOKUP(Gear!A24,'Look-up'!A:B,2,FALSE)</f>
        <v>8082</v>
      </c>
      <c r="L24" s="8">
        <f>IF(K24&lt;'Short &amp; Simple'!$E$49,0,VLOOKUP(K24,'Short &amp; Simple'!$E$49:$F$58,2))</f>
        <v>2</v>
      </c>
      <c r="M24" s="505"/>
      <c r="N24" s="505"/>
      <c r="O24" s="505"/>
      <c r="P24" s="157">
        <f t="shared" si="2"/>
        <v>0</v>
      </c>
      <c r="Q24" s="160">
        <f>Gear!P24/VLOOKUP(C24,'Short &amp; Simple'!$H$32:$I$67,2,FALSE)</f>
        <v>0</v>
      </c>
      <c r="R24" s="8" t="str">
        <f t="shared" si="1"/>
        <v>Traveler</v>
      </c>
      <c r="T24" s="341" t="s">
        <v>104</v>
      </c>
    </row>
    <row r="25" spans="1:22" ht="15" customHeight="1" x14ac:dyDescent="0.2">
      <c r="A25" s="48" t="str">
        <f>'Members Data'!A25</f>
        <v>Shinkai</v>
      </c>
      <c r="B25" s="221">
        <v>40774</v>
      </c>
      <c r="C25" s="460" t="s">
        <v>104</v>
      </c>
      <c r="D25" s="453" t="s">
        <v>60</v>
      </c>
      <c r="E25" s="456">
        <v>0</v>
      </c>
      <c r="F25" s="456">
        <v>0</v>
      </c>
      <c r="G25" s="453" t="s">
        <v>60</v>
      </c>
      <c r="H25" s="456">
        <v>0</v>
      </c>
      <c r="I25" s="456">
        <v>0</v>
      </c>
      <c r="J25" s="9">
        <f t="shared" si="0"/>
        <v>0</v>
      </c>
      <c r="K25" s="9">
        <f>VLOOKUP(Gear!A25,'Look-up'!A:B,2,FALSE)</f>
        <v>8563</v>
      </c>
      <c r="L25" s="8">
        <f>IF(K25&lt;'Short &amp; Simple'!$E$49,0,VLOOKUP(K25,'Short &amp; Simple'!$E$49:$F$58,2))</f>
        <v>6</v>
      </c>
      <c r="M25" s="505"/>
      <c r="N25" s="505"/>
      <c r="O25" s="505"/>
      <c r="P25" s="157">
        <f t="shared" si="2"/>
        <v>0</v>
      </c>
      <c r="Q25" s="160">
        <f>Gear!P25/VLOOKUP(C25,'Short &amp; Simple'!$H$32:$I$67,2,FALSE)</f>
        <v>0</v>
      </c>
      <c r="R25" s="8" t="str">
        <f t="shared" si="1"/>
        <v>Traveler</v>
      </c>
      <c r="T25" s="341"/>
    </row>
    <row r="26" spans="1:22" ht="15" customHeight="1" x14ac:dyDescent="0.2">
      <c r="A26" s="48" t="str">
        <f>'Members Data'!A26</f>
        <v>Snowies</v>
      </c>
      <c r="B26" s="221">
        <v>40774</v>
      </c>
      <c r="C26" s="460" t="s">
        <v>106</v>
      </c>
      <c r="D26" s="453" t="s">
        <v>60</v>
      </c>
      <c r="E26" s="456">
        <v>0</v>
      </c>
      <c r="F26" s="456">
        <v>0</v>
      </c>
      <c r="G26" s="453" t="s">
        <v>60</v>
      </c>
      <c r="H26" s="456">
        <v>0</v>
      </c>
      <c r="I26" s="456">
        <v>0</v>
      </c>
      <c r="J26" s="9">
        <f t="shared" si="0"/>
        <v>0</v>
      </c>
      <c r="K26" s="9">
        <f>VLOOKUP(Gear!A26,'Look-up'!A:B,2,FALSE)</f>
        <v>8537</v>
      </c>
      <c r="L26" s="8">
        <f>IF(K26&lt;'Short &amp; Simple'!$E$49,0,VLOOKUP(K26,'Short &amp; Simple'!$E$49:$F$58,2))</f>
        <v>6</v>
      </c>
      <c r="M26" s="505"/>
      <c r="N26" s="505"/>
      <c r="O26" s="505"/>
      <c r="P26" s="157">
        <f>IF(SUM($M26:$O26)=0,0,SUM($M26:$O26)/COUNTIF($M26:$O26, "&gt;0"))</f>
        <v>0</v>
      </c>
      <c r="Q26" s="160" t="e">
        <f>Gear!P26/VLOOKUP(C26,'Short &amp; Simple'!$H$32:$I$67,2,FALSE)</f>
        <v>#DIV/0!</v>
      </c>
      <c r="R26" s="8" t="e">
        <f t="shared" si="1"/>
        <v>#DIV/0!</v>
      </c>
      <c r="T26" s="341" t="s">
        <v>107</v>
      </c>
    </row>
    <row r="27" spans="1:22" ht="15" customHeight="1" x14ac:dyDescent="0.2">
      <c r="A27" s="48" t="str">
        <f>'Members Data'!A27</f>
        <v>Thiana</v>
      </c>
      <c r="B27" s="221">
        <v>40774</v>
      </c>
      <c r="C27" s="460" t="s">
        <v>103</v>
      </c>
      <c r="D27" s="453" t="s">
        <v>60</v>
      </c>
      <c r="E27" s="456">
        <v>0</v>
      </c>
      <c r="F27" s="456">
        <v>0</v>
      </c>
      <c r="G27" s="453" t="s">
        <v>60</v>
      </c>
      <c r="H27" s="456">
        <v>0</v>
      </c>
      <c r="I27" s="456">
        <v>0</v>
      </c>
      <c r="J27" s="9">
        <f t="shared" si="0"/>
        <v>0</v>
      </c>
      <c r="K27" s="9">
        <f>VLOOKUP(Gear!A27,'Look-up'!A:B,2,FALSE)</f>
        <v>7009</v>
      </c>
      <c r="L27" s="8">
        <f>IF(K27&lt;'Short &amp; Simple'!$E$49,0,VLOOKUP(K27,'Short &amp; Simple'!$E$49:$F$58,2))</f>
        <v>0</v>
      </c>
      <c r="M27" s="505"/>
      <c r="N27" s="505"/>
      <c r="O27" s="505"/>
      <c r="P27" s="157">
        <f>IF(SUM($M27:$O27)=0,0,SUM($M27:$O27)/COUNTIF($M27:$O27, "&gt;0"))</f>
        <v>0</v>
      </c>
      <c r="Q27" s="160">
        <f>Gear!P27/VLOOKUP(C27,'Short &amp; Simple'!$H$32:$I$67,2,FALSE)</f>
        <v>0</v>
      </c>
      <c r="R27" s="8" t="str">
        <f t="shared" si="1"/>
        <v>Traveler</v>
      </c>
      <c r="T27" s="341" t="s">
        <v>172</v>
      </c>
    </row>
    <row r="28" spans="1:22" ht="15" customHeight="1" x14ac:dyDescent="0.2">
      <c r="A28" s="48" t="str">
        <f>'Members Data'!A28</f>
        <v>Wainesha</v>
      </c>
      <c r="B28" s="221">
        <v>40774</v>
      </c>
      <c r="C28" s="460" t="s">
        <v>88</v>
      </c>
      <c r="D28" s="453" t="s">
        <v>60</v>
      </c>
      <c r="E28" s="456">
        <v>0</v>
      </c>
      <c r="F28" s="456">
        <v>0</v>
      </c>
      <c r="G28" s="453" t="s">
        <v>60</v>
      </c>
      <c r="H28" s="456">
        <v>0</v>
      </c>
      <c r="I28" s="456">
        <v>0</v>
      </c>
      <c r="J28" s="9">
        <f t="shared" si="0"/>
        <v>0</v>
      </c>
      <c r="K28" s="9">
        <f>VLOOKUP(Gear!A28,'Look-up'!A:B,2,FALSE)</f>
        <v>8407</v>
      </c>
      <c r="L28" s="8">
        <f>IF(K28&lt;'Short &amp; Simple'!$E$49,0,VLOOKUP(K28,'Short &amp; Simple'!$E$49:$F$58,2))</f>
        <v>5</v>
      </c>
      <c r="M28" s="505"/>
      <c r="N28" s="505"/>
      <c r="O28" s="505"/>
      <c r="P28" s="157">
        <f t="shared" si="2"/>
        <v>0</v>
      </c>
      <c r="Q28" s="160">
        <f>Gear!P28/VLOOKUP(C28,'Short &amp; Simple'!$H$32:$I$67,2,FALSE)</f>
        <v>0</v>
      </c>
      <c r="R28" s="8" t="str">
        <f t="shared" si="1"/>
        <v>Traveler</v>
      </c>
      <c r="T28" s="341" t="s">
        <v>108</v>
      </c>
    </row>
    <row r="29" spans="1:22" ht="15" customHeight="1" x14ac:dyDescent="0.2">
      <c r="A29" s="48" t="str">
        <f>'Members Data'!A29</f>
        <v>Warjocky</v>
      </c>
      <c r="B29" s="221">
        <v>40774</v>
      </c>
      <c r="C29" s="460" t="s">
        <v>100</v>
      </c>
      <c r="D29" s="453" t="s">
        <v>60</v>
      </c>
      <c r="E29" s="456">
        <v>0</v>
      </c>
      <c r="F29" s="456">
        <v>0</v>
      </c>
      <c r="G29" s="453" t="s">
        <v>60</v>
      </c>
      <c r="H29" s="456">
        <v>0</v>
      </c>
      <c r="I29" s="456">
        <v>0</v>
      </c>
      <c r="J29" s="9">
        <f t="shared" si="0"/>
        <v>0</v>
      </c>
      <c r="K29" s="9">
        <f>VLOOKUP(Gear!A29,'Look-up'!A:B,2,FALSE)</f>
        <v>8462</v>
      </c>
      <c r="L29" s="8">
        <f>IF(K29&lt;'Short &amp; Simple'!$E$49,0,VLOOKUP(K29,'Short &amp; Simple'!$E$49:$F$58,2))</f>
        <v>5</v>
      </c>
      <c r="M29" s="505"/>
      <c r="N29" s="505"/>
      <c r="O29" s="505"/>
      <c r="P29" s="157">
        <f t="shared" si="2"/>
        <v>0</v>
      </c>
      <c r="Q29" s="160">
        <f>Gear!P29/VLOOKUP(C29,'Short &amp; Simple'!$H$32:$I$67,2,FALSE)</f>
        <v>0</v>
      </c>
      <c r="R29" s="8" t="str">
        <f t="shared" si="1"/>
        <v>Traveler</v>
      </c>
      <c r="T29" s="341" t="s">
        <v>106</v>
      </c>
    </row>
    <row r="30" spans="1:22" ht="15" customHeight="1" x14ac:dyDescent="0.2">
      <c r="A30" s="48" t="str">
        <f>'Members Data'!A30</f>
        <v>Xytree</v>
      </c>
      <c r="B30" s="221">
        <v>40774</v>
      </c>
      <c r="C30" s="460" t="s">
        <v>107</v>
      </c>
      <c r="D30" s="453" t="s">
        <v>60</v>
      </c>
      <c r="E30" s="456">
        <v>0</v>
      </c>
      <c r="F30" s="456">
        <v>0</v>
      </c>
      <c r="G30" s="453" t="s">
        <v>60</v>
      </c>
      <c r="H30" s="456">
        <v>0</v>
      </c>
      <c r="I30" s="456">
        <v>0</v>
      </c>
      <c r="J30" s="9">
        <f t="shared" si="0"/>
        <v>0</v>
      </c>
      <c r="K30" s="9">
        <f>VLOOKUP(Gear!A30,'Look-up'!A:B,2,FALSE)</f>
        <v>8640</v>
      </c>
      <c r="L30" s="8">
        <f>IF(K30&lt;'Short &amp; Simple'!$E$49,0,VLOOKUP(K30,'Short &amp; Simple'!$E$49:$F$58,2))</f>
        <v>7</v>
      </c>
      <c r="M30" s="505"/>
      <c r="N30" s="505"/>
      <c r="O30" s="505"/>
      <c r="P30" s="157">
        <f t="shared" si="2"/>
        <v>0</v>
      </c>
      <c r="Q30" s="160" t="e">
        <f>Gear!P30/VLOOKUP(C30,'Short &amp; Simple'!$H$32:$I$67,2,FALSE)</f>
        <v>#DIV/0!</v>
      </c>
      <c r="R30" s="8" t="e">
        <f t="shared" si="1"/>
        <v>#DIV/0!</v>
      </c>
      <c r="T30" s="341" t="s">
        <v>105</v>
      </c>
      <c r="V30" s="231"/>
    </row>
    <row r="31" spans="1:22" ht="15" customHeight="1" x14ac:dyDescent="0.2">
      <c r="A31" s="48" t="str">
        <f>'Members Data'!A31</f>
        <v>Zibe</v>
      </c>
      <c r="B31" s="221">
        <v>40774</v>
      </c>
      <c r="C31" s="460" t="s">
        <v>89</v>
      </c>
      <c r="D31" s="453" t="s">
        <v>60</v>
      </c>
      <c r="E31" s="456">
        <v>0</v>
      </c>
      <c r="F31" s="456">
        <v>0</v>
      </c>
      <c r="G31" s="453" t="s">
        <v>60</v>
      </c>
      <c r="H31" s="456">
        <v>0</v>
      </c>
      <c r="I31" s="456">
        <v>0</v>
      </c>
      <c r="J31" s="9">
        <f t="shared" si="0"/>
        <v>0</v>
      </c>
      <c r="K31" s="9">
        <f>VLOOKUP(Gear!A31,'Look-up'!A:B,2,FALSE)</f>
        <v>8260</v>
      </c>
      <c r="L31" s="8">
        <f>IF(K31&lt;'Short &amp; Simple'!$E$49,0,VLOOKUP(K31,'Short &amp; Simple'!$E$49:$F$58,2))</f>
        <v>4</v>
      </c>
      <c r="M31" s="505"/>
      <c r="N31" s="505"/>
      <c r="O31" s="505"/>
      <c r="P31" s="157">
        <f t="shared" si="2"/>
        <v>0</v>
      </c>
      <c r="Q31" s="160">
        <f>Gear!P31/VLOOKUP(C31,'Short &amp; Simple'!$H$32:$I$67,2,FALSE)</f>
        <v>0</v>
      </c>
      <c r="R31" s="8" t="str">
        <f t="shared" si="1"/>
        <v>Traveler</v>
      </c>
      <c r="T31" s="341" t="s">
        <v>109</v>
      </c>
      <c r="V31" s="231"/>
    </row>
    <row r="32" spans="1:22" ht="15" customHeight="1" x14ac:dyDescent="0.2">
      <c r="A32" s="48">
        <f>'Members Data'!A32</f>
        <v>0</v>
      </c>
      <c r="B32" s="221">
        <v>40774</v>
      </c>
      <c r="C32" s="460"/>
      <c r="D32" s="453" t="s">
        <v>60</v>
      </c>
      <c r="E32" s="456">
        <v>0</v>
      </c>
      <c r="F32" s="456">
        <v>0</v>
      </c>
      <c r="G32" s="453" t="s">
        <v>60</v>
      </c>
      <c r="H32" s="456">
        <v>0</v>
      </c>
      <c r="I32" s="456">
        <v>0</v>
      </c>
      <c r="J32" s="9">
        <f t="shared" si="0"/>
        <v>0</v>
      </c>
      <c r="K32" s="9">
        <f>VLOOKUP(Gear!A32,'Look-up'!A:B,2,FALSE)</f>
        <v>0</v>
      </c>
      <c r="L32" s="8">
        <f>IF(K32&lt;'Short &amp; Simple'!$E$49,0,VLOOKUP(K32,'Short &amp; Simple'!$E$49:$F$58,2))</f>
        <v>0</v>
      </c>
      <c r="M32" s="505"/>
      <c r="N32" s="505"/>
      <c r="O32" s="505"/>
      <c r="P32" s="157">
        <f t="shared" si="2"/>
        <v>0</v>
      </c>
      <c r="Q32" s="160" t="e">
        <f>Gear!P32/VLOOKUP(C32,'Short &amp; Simple'!$H$32:$I$67,2,FALSE)</f>
        <v>#N/A</v>
      </c>
      <c r="R32" s="8" t="e">
        <f t="shared" si="1"/>
        <v>#N/A</v>
      </c>
      <c r="T32" s="341"/>
      <c r="V32" s="231"/>
    </row>
    <row r="33" spans="1:22" ht="15" customHeight="1" x14ac:dyDescent="0.2">
      <c r="A33" s="48">
        <f>'Members Data'!A33</f>
        <v>0</v>
      </c>
      <c r="B33" s="221">
        <v>40774</v>
      </c>
      <c r="C33" s="460"/>
      <c r="D33" s="453" t="s">
        <v>60</v>
      </c>
      <c r="E33" s="456">
        <v>0</v>
      </c>
      <c r="F33" s="456">
        <v>0</v>
      </c>
      <c r="G33" s="453" t="s">
        <v>60</v>
      </c>
      <c r="H33" s="456">
        <v>0</v>
      </c>
      <c r="I33" s="456">
        <v>0</v>
      </c>
      <c r="J33" s="9">
        <f t="shared" si="0"/>
        <v>0</v>
      </c>
      <c r="K33" s="9">
        <f>VLOOKUP(Gear!A33,'Look-up'!A:B,2,FALSE)</f>
        <v>0</v>
      </c>
      <c r="L33" s="8">
        <f>IF(K33&lt;'Short &amp; Simple'!$E$49,0,VLOOKUP(K33,'Short &amp; Simple'!$E$49:$F$58,2))</f>
        <v>0</v>
      </c>
      <c r="M33" s="505"/>
      <c r="N33" s="505"/>
      <c r="O33" s="505"/>
      <c r="P33" s="157">
        <f t="shared" si="2"/>
        <v>0</v>
      </c>
      <c r="Q33" s="160" t="e">
        <f>Gear!P33/VLOOKUP(C33,'Short &amp; Simple'!$H$32:$I$67,2,FALSE)</f>
        <v>#N/A</v>
      </c>
      <c r="R33" s="8" t="e">
        <f t="shared" si="1"/>
        <v>#N/A</v>
      </c>
      <c r="T33" s="341" t="s">
        <v>110</v>
      </c>
      <c r="V33" s="231"/>
    </row>
    <row r="34" spans="1:22" ht="15" customHeight="1" x14ac:dyDescent="0.2">
      <c r="A34" s="48">
        <f>'Members Data'!A34</f>
        <v>0</v>
      </c>
      <c r="B34" s="221">
        <v>40774</v>
      </c>
      <c r="C34" s="460"/>
      <c r="D34" s="453" t="s">
        <v>60</v>
      </c>
      <c r="E34" s="456">
        <v>0</v>
      </c>
      <c r="F34" s="456">
        <v>0</v>
      </c>
      <c r="G34" s="453" t="s">
        <v>60</v>
      </c>
      <c r="H34" s="456">
        <v>0</v>
      </c>
      <c r="I34" s="456">
        <v>0</v>
      </c>
      <c r="J34" s="9">
        <f t="shared" si="0"/>
        <v>0</v>
      </c>
      <c r="K34" s="9">
        <f>VLOOKUP(Gear!A34,'Look-up'!A:B,2,FALSE)</f>
        <v>0</v>
      </c>
      <c r="L34" s="8">
        <f>IF(K34&lt;'Short &amp; Simple'!$E$49,0,VLOOKUP(K34,'Short &amp; Simple'!$E$49:$F$58,2))</f>
        <v>0</v>
      </c>
      <c r="M34" s="505"/>
      <c r="N34" s="505"/>
      <c r="O34" s="505"/>
      <c r="P34" s="157">
        <f t="shared" si="2"/>
        <v>0</v>
      </c>
      <c r="Q34" s="160" t="e">
        <f>Gear!P34/VLOOKUP(C34,'Short &amp; Simple'!$H$32:$I$67,2,FALSE)</f>
        <v>#N/A</v>
      </c>
      <c r="R34" s="8" t="e">
        <f t="shared" ref="R34:R65" si="3">IF(Q34&gt;=$X$4,"Gladiator",IF(Q34&gt;=$X$3,"Venturer","Traveler"))</f>
        <v>#N/A</v>
      </c>
      <c r="T34" s="341" t="s">
        <v>171</v>
      </c>
      <c r="V34" s="231"/>
    </row>
    <row r="35" spans="1:22" ht="15" customHeight="1" x14ac:dyDescent="0.2">
      <c r="A35" s="48">
        <f>'Members Data'!A35</f>
        <v>0</v>
      </c>
      <c r="B35" s="221">
        <v>40774</v>
      </c>
      <c r="C35" s="460"/>
      <c r="D35" s="453" t="s">
        <v>60</v>
      </c>
      <c r="E35" s="456">
        <v>0</v>
      </c>
      <c r="F35" s="456">
        <v>0</v>
      </c>
      <c r="G35" s="453" t="s">
        <v>60</v>
      </c>
      <c r="H35" s="456">
        <v>0</v>
      </c>
      <c r="I35" s="456">
        <v>0</v>
      </c>
      <c r="J35" s="9">
        <f t="shared" si="0"/>
        <v>0</v>
      </c>
      <c r="K35" s="9">
        <f>VLOOKUP(Gear!A35,'Look-up'!A:B,2,FALSE)</f>
        <v>0</v>
      </c>
      <c r="L35" s="8">
        <f>IF(K35&lt;'Short &amp; Simple'!$E$49,0,VLOOKUP(K35,'Short &amp; Simple'!$E$49:$F$58,2))</f>
        <v>0</v>
      </c>
      <c r="M35" s="505"/>
      <c r="N35" s="505"/>
      <c r="O35" s="505"/>
      <c r="P35" s="157">
        <f t="shared" si="2"/>
        <v>0</v>
      </c>
      <c r="Q35" s="160" t="e">
        <f>Gear!P35/VLOOKUP(C35,'Short &amp; Simple'!$H$32:$I$67,2,FALSE)</f>
        <v>#N/A</v>
      </c>
      <c r="R35" s="8" t="e">
        <f t="shared" si="3"/>
        <v>#N/A</v>
      </c>
      <c r="T35" s="341" t="s">
        <v>170</v>
      </c>
      <c r="V35" s="231"/>
    </row>
    <row r="36" spans="1:22" ht="15" customHeight="1" x14ac:dyDescent="0.2">
      <c r="A36" s="48">
        <f>'Members Data'!A36</f>
        <v>0</v>
      </c>
      <c r="B36" s="221">
        <v>40774</v>
      </c>
      <c r="C36" s="460"/>
      <c r="D36" s="453" t="s">
        <v>60</v>
      </c>
      <c r="E36" s="456">
        <v>0</v>
      </c>
      <c r="F36" s="456">
        <v>0</v>
      </c>
      <c r="G36" s="453" t="s">
        <v>60</v>
      </c>
      <c r="H36" s="456">
        <v>0</v>
      </c>
      <c r="I36" s="456">
        <v>0</v>
      </c>
      <c r="J36" s="9">
        <f t="shared" si="0"/>
        <v>0</v>
      </c>
      <c r="K36" s="9">
        <f>VLOOKUP(Gear!A36,'Look-up'!A:B,2,FALSE)</f>
        <v>0</v>
      </c>
      <c r="L36" s="8">
        <f>IF(K36&lt;'Short &amp; Simple'!$E$49,0,VLOOKUP(K36,'Short &amp; Simple'!$E$49:$F$58,2))</f>
        <v>0</v>
      </c>
      <c r="M36" s="505"/>
      <c r="N36" s="505"/>
      <c r="O36" s="505"/>
      <c r="P36" s="157">
        <f t="shared" si="2"/>
        <v>0</v>
      </c>
      <c r="Q36" s="160" t="e">
        <f>Gear!P36/VLOOKUP(C36,'Short &amp; Simple'!$H$32:$I$67,2,FALSE)</f>
        <v>#N/A</v>
      </c>
      <c r="R36" s="8" t="e">
        <f t="shared" si="3"/>
        <v>#N/A</v>
      </c>
      <c r="T36" s="341" t="s">
        <v>111</v>
      </c>
      <c r="V36" s="231"/>
    </row>
    <row r="37" spans="1:22" ht="15" customHeight="1" x14ac:dyDescent="0.2">
      <c r="A37" s="48">
        <f>'Members Data'!A37</f>
        <v>0</v>
      </c>
      <c r="B37" s="221">
        <v>40774</v>
      </c>
      <c r="C37" s="460"/>
      <c r="D37" s="453" t="s">
        <v>60</v>
      </c>
      <c r="E37" s="456">
        <v>0</v>
      </c>
      <c r="F37" s="456">
        <v>0</v>
      </c>
      <c r="G37" s="453" t="s">
        <v>60</v>
      </c>
      <c r="H37" s="456">
        <v>0</v>
      </c>
      <c r="I37" s="456">
        <v>0</v>
      </c>
      <c r="J37" s="9">
        <f t="shared" si="0"/>
        <v>0</v>
      </c>
      <c r="K37" s="9">
        <f>VLOOKUP(Gear!A37,'Look-up'!A:B,2,FALSE)</f>
        <v>0</v>
      </c>
      <c r="L37" s="8">
        <f>IF(K37&lt;'Short &amp; Simple'!$E$49,0,VLOOKUP(K37,'Short &amp; Simple'!$E$49:$F$58,2))</f>
        <v>0</v>
      </c>
      <c r="M37" s="505"/>
      <c r="N37" s="505"/>
      <c r="O37" s="505"/>
      <c r="P37" s="157">
        <f t="shared" si="2"/>
        <v>0</v>
      </c>
      <c r="Q37" s="160" t="e">
        <f>Gear!P37/VLOOKUP(C37,'Short &amp; Simple'!$H$32:$I$67,2,FALSE)</f>
        <v>#N/A</v>
      </c>
      <c r="R37" s="8" t="e">
        <f t="shared" si="3"/>
        <v>#N/A</v>
      </c>
      <c r="T37" s="341" t="s">
        <v>112</v>
      </c>
      <c r="V37" s="231"/>
    </row>
    <row r="38" spans="1:22" ht="15" customHeight="1" x14ac:dyDescent="0.2">
      <c r="A38" s="48">
        <f>'Members Data'!A38</f>
        <v>0</v>
      </c>
      <c r="B38" s="221">
        <v>40774</v>
      </c>
      <c r="C38" s="460"/>
      <c r="D38" s="453" t="s">
        <v>60</v>
      </c>
      <c r="E38" s="456">
        <v>0</v>
      </c>
      <c r="F38" s="456">
        <v>0</v>
      </c>
      <c r="G38" s="453" t="s">
        <v>60</v>
      </c>
      <c r="H38" s="456">
        <v>0</v>
      </c>
      <c r="I38" s="456">
        <v>0</v>
      </c>
      <c r="J38" s="9">
        <f t="shared" si="0"/>
        <v>0</v>
      </c>
      <c r="K38" s="9">
        <f>VLOOKUP(Gear!A38,'Look-up'!A:B,2,FALSE)</f>
        <v>0</v>
      </c>
      <c r="L38" s="8">
        <f>IF(K38&lt;'Short &amp; Simple'!$E$49,0,VLOOKUP(K38,'Short &amp; Simple'!$E$49:$F$58,2))</f>
        <v>0</v>
      </c>
      <c r="M38" s="505"/>
      <c r="N38" s="505"/>
      <c r="O38" s="503"/>
      <c r="P38" s="157">
        <f t="shared" si="2"/>
        <v>0</v>
      </c>
      <c r="Q38" s="160" t="e">
        <f>Gear!P38/VLOOKUP(C38,'Short &amp; Simple'!$H$32:$I$67,2,FALSE)</f>
        <v>#N/A</v>
      </c>
      <c r="R38" s="8" t="e">
        <f t="shared" si="3"/>
        <v>#N/A</v>
      </c>
      <c r="V38" s="231"/>
    </row>
    <row r="39" spans="1:22" ht="15" customHeight="1" x14ac:dyDescent="0.2">
      <c r="A39" s="48">
        <f>'Members Data'!A39</f>
        <v>0</v>
      </c>
      <c r="B39" s="221"/>
      <c r="C39" s="460"/>
      <c r="D39" s="453" t="s">
        <v>60</v>
      </c>
      <c r="E39" s="456">
        <v>0</v>
      </c>
      <c r="F39" s="456">
        <v>0</v>
      </c>
      <c r="G39" s="453" t="s">
        <v>60</v>
      </c>
      <c r="H39" s="456">
        <v>0</v>
      </c>
      <c r="I39" s="456">
        <v>0</v>
      </c>
      <c r="J39" s="9">
        <f t="shared" si="0"/>
        <v>0</v>
      </c>
      <c r="K39" s="9">
        <f>VLOOKUP(Gear!A39,'Look-up'!A:B,2,FALSE)</f>
        <v>0</v>
      </c>
      <c r="L39" s="8">
        <f>IF(K39&lt;'Short &amp; Simple'!$E$49,0,VLOOKUP(K39,'Short &amp; Simple'!$E$49:$F$58,2))</f>
        <v>0</v>
      </c>
      <c r="M39" s="505"/>
      <c r="N39" s="505"/>
      <c r="O39" s="503"/>
      <c r="P39" s="157">
        <f t="shared" si="2"/>
        <v>0</v>
      </c>
      <c r="Q39" s="160" t="e">
        <f>Gear!P39/VLOOKUP(C39,'Short &amp; Simple'!$H$32:$I$67,2,FALSE)</f>
        <v>#N/A</v>
      </c>
      <c r="R39" s="8" t="e">
        <f t="shared" si="3"/>
        <v>#N/A</v>
      </c>
    </row>
    <row r="40" spans="1:22" ht="15" customHeight="1" x14ac:dyDescent="0.2">
      <c r="A40" s="48">
        <f>'Members Data'!A40</f>
        <v>0</v>
      </c>
      <c r="B40" s="221"/>
      <c r="C40" s="460"/>
      <c r="D40" s="453" t="s">
        <v>60</v>
      </c>
      <c r="E40" s="456">
        <v>0</v>
      </c>
      <c r="F40" s="456">
        <v>0</v>
      </c>
      <c r="G40" s="453" t="s">
        <v>60</v>
      </c>
      <c r="H40" s="456">
        <v>0</v>
      </c>
      <c r="I40" s="456">
        <v>0</v>
      </c>
      <c r="J40" s="9">
        <f t="shared" si="0"/>
        <v>0</v>
      </c>
      <c r="K40" s="9">
        <f>VLOOKUP(Gear!A40,'Look-up'!A:B,2,FALSE)</f>
        <v>0</v>
      </c>
      <c r="L40" s="8">
        <f>IF(K40&lt;'Short &amp; Simple'!$E$49,0,VLOOKUP(K40,'Short &amp; Simple'!$E$49:$F$58,2))</f>
        <v>0</v>
      </c>
      <c r="M40" s="505"/>
      <c r="N40" s="505"/>
      <c r="O40" s="503"/>
      <c r="P40" s="157">
        <f t="shared" si="2"/>
        <v>0</v>
      </c>
      <c r="Q40" s="160" t="e">
        <f>Gear!P40/VLOOKUP(C40,'Short &amp; Simple'!$H$32:$I$67,2,FALSE)</f>
        <v>#N/A</v>
      </c>
      <c r="R40" s="8" t="e">
        <f t="shared" si="3"/>
        <v>#N/A</v>
      </c>
      <c r="V40" s="231"/>
    </row>
    <row r="41" spans="1:22" ht="15" customHeight="1" x14ac:dyDescent="0.2">
      <c r="A41" s="48">
        <f>'Members Data'!A41</f>
        <v>0</v>
      </c>
      <c r="B41" s="221"/>
      <c r="C41" s="460"/>
      <c r="D41" s="453" t="s">
        <v>60</v>
      </c>
      <c r="E41" s="456">
        <v>0</v>
      </c>
      <c r="F41" s="456">
        <v>0</v>
      </c>
      <c r="G41" s="453" t="s">
        <v>60</v>
      </c>
      <c r="H41" s="456">
        <v>0</v>
      </c>
      <c r="I41" s="456">
        <v>0</v>
      </c>
      <c r="J41" s="9">
        <f t="shared" si="0"/>
        <v>0</v>
      </c>
      <c r="K41" s="9">
        <f>VLOOKUP(Gear!A41,'Look-up'!A:B,2,FALSE)</f>
        <v>0</v>
      </c>
      <c r="L41" s="8">
        <f>IF(K41&lt;'Short &amp; Simple'!$E$49,0,VLOOKUP(K41,'Short &amp; Simple'!$E$49:$F$58,2))</f>
        <v>0</v>
      </c>
      <c r="M41" s="505"/>
      <c r="N41" s="503"/>
      <c r="O41" s="503"/>
      <c r="P41" s="157">
        <f t="shared" si="2"/>
        <v>0</v>
      </c>
      <c r="Q41" s="160" t="e">
        <f>Gear!P41/VLOOKUP(C41,'Short &amp; Simple'!$H$32:$I$67,2,FALSE)</f>
        <v>#N/A</v>
      </c>
      <c r="R41" s="8" t="e">
        <f t="shared" si="3"/>
        <v>#N/A</v>
      </c>
      <c r="V41" s="231"/>
    </row>
    <row r="42" spans="1:22" ht="15" customHeight="1" x14ac:dyDescent="0.2">
      <c r="A42" s="48">
        <f>'Members Data'!A42</f>
        <v>0</v>
      </c>
      <c r="B42" s="221"/>
      <c r="C42" s="460"/>
      <c r="D42" s="453" t="s">
        <v>60</v>
      </c>
      <c r="E42" s="456">
        <v>0</v>
      </c>
      <c r="F42" s="456">
        <v>0</v>
      </c>
      <c r="G42" s="453" t="s">
        <v>60</v>
      </c>
      <c r="H42" s="456">
        <v>0</v>
      </c>
      <c r="I42" s="456">
        <v>0</v>
      </c>
      <c r="J42" s="9">
        <f t="shared" si="0"/>
        <v>0</v>
      </c>
      <c r="K42" s="9">
        <f>VLOOKUP(Gear!A42,'Look-up'!A:B,2,FALSE)</f>
        <v>0</v>
      </c>
      <c r="L42" s="8">
        <f>IF(K42&lt;'Short &amp; Simple'!$E$49,0,VLOOKUP(K42,'Short &amp; Simple'!$E$49:$F$58,2))</f>
        <v>0</v>
      </c>
      <c r="M42" s="503"/>
      <c r="N42" s="503"/>
      <c r="O42" s="503"/>
      <c r="P42" s="157">
        <f t="shared" si="2"/>
        <v>0</v>
      </c>
      <c r="Q42" s="160" t="e">
        <f>Gear!P42/VLOOKUP(C42,'Short &amp; Simple'!$H$32:$I$67,2,FALSE)</f>
        <v>#N/A</v>
      </c>
      <c r="R42" s="8" t="e">
        <f t="shared" si="3"/>
        <v>#N/A</v>
      </c>
      <c r="V42" s="231"/>
    </row>
    <row r="43" spans="1:22" ht="15" customHeight="1" x14ac:dyDescent="0.2">
      <c r="A43" s="48">
        <f>'Members Data'!A43</f>
        <v>0</v>
      </c>
      <c r="B43" s="221"/>
      <c r="C43" s="460"/>
      <c r="D43" s="453" t="s">
        <v>60</v>
      </c>
      <c r="E43" s="456">
        <v>0</v>
      </c>
      <c r="F43" s="456">
        <v>0</v>
      </c>
      <c r="G43" s="453" t="s">
        <v>60</v>
      </c>
      <c r="H43" s="456">
        <v>0</v>
      </c>
      <c r="I43" s="456">
        <v>0</v>
      </c>
      <c r="J43" s="9">
        <f t="shared" si="0"/>
        <v>0</v>
      </c>
      <c r="K43" s="9">
        <f>VLOOKUP(Gear!A43,'Look-up'!A:B,2,FALSE)</f>
        <v>0</v>
      </c>
      <c r="L43" s="8">
        <f>IF(K43&lt;'Short &amp; Simple'!$E$49,0,VLOOKUP(K43,'Short &amp; Simple'!$E$49:$F$58,2))</f>
        <v>0</v>
      </c>
      <c r="M43" s="503"/>
      <c r="N43" s="503"/>
      <c r="O43" s="503"/>
      <c r="P43" s="157">
        <f t="shared" si="2"/>
        <v>0</v>
      </c>
      <c r="Q43" s="160" t="e">
        <f>Gear!P43/VLOOKUP(C43,'Short &amp; Simple'!$H$32:$I$67,2,FALSE)</f>
        <v>#N/A</v>
      </c>
      <c r="R43" s="8" t="e">
        <f t="shared" si="3"/>
        <v>#N/A</v>
      </c>
      <c r="V43" s="231"/>
    </row>
    <row r="44" spans="1:22" ht="15" customHeight="1" x14ac:dyDescent="0.2">
      <c r="A44" s="48">
        <f>'Members Data'!A44</f>
        <v>0</v>
      </c>
      <c r="B44" s="221"/>
      <c r="C44" s="460"/>
      <c r="D44" s="453" t="s">
        <v>60</v>
      </c>
      <c r="E44" s="456">
        <v>0</v>
      </c>
      <c r="F44" s="456">
        <v>0</v>
      </c>
      <c r="G44" s="453" t="s">
        <v>60</v>
      </c>
      <c r="H44" s="456">
        <v>0</v>
      </c>
      <c r="I44" s="456">
        <v>0</v>
      </c>
      <c r="J44" s="9">
        <f t="shared" si="0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503"/>
      <c r="N44" s="503"/>
      <c r="O44" s="503"/>
      <c r="P44" s="157">
        <f t="shared" si="2"/>
        <v>0</v>
      </c>
      <c r="Q44" s="160" t="e">
        <f>Gear!P44/VLOOKUP(C44,'Short &amp; Simple'!$H$32:$I$67,2,FALSE)</f>
        <v>#N/A</v>
      </c>
      <c r="R44" s="8" t="e">
        <f t="shared" si="3"/>
        <v>#N/A</v>
      </c>
      <c r="V44" s="231"/>
    </row>
    <row r="45" spans="1:22" ht="15" customHeight="1" x14ac:dyDescent="0.2">
      <c r="A45" s="48">
        <f>'Members Data'!A45</f>
        <v>0</v>
      </c>
      <c r="B45" s="221"/>
      <c r="C45" s="460"/>
      <c r="D45" s="453" t="s">
        <v>60</v>
      </c>
      <c r="E45" s="456">
        <v>0</v>
      </c>
      <c r="F45" s="456">
        <v>0</v>
      </c>
      <c r="G45" s="453" t="s">
        <v>60</v>
      </c>
      <c r="H45" s="456">
        <v>0</v>
      </c>
      <c r="I45" s="456">
        <v>0</v>
      </c>
      <c r="J45" s="9">
        <f t="shared" si="0"/>
        <v>0</v>
      </c>
      <c r="K45" s="9">
        <f>VLOOKUP(Gear!A45,'Look-up'!A:B,2,FALSE)</f>
        <v>0</v>
      </c>
      <c r="L45" s="8">
        <f>IF(K45&lt;'Short &amp; Simple'!$E$49,0,VLOOKUP(K45,'Short &amp; Simple'!$E$49:$F$58,2))</f>
        <v>0</v>
      </c>
      <c r="M45" s="503"/>
      <c r="N45" s="503"/>
      <c r="O45" s="503"/>
      <c r="P45" s="157">
        <f t="shared" si="2"/>
        <v>0</v>
      </c>
      <c r="Q45" s="160" t="e">
        <f>Gear!P45/VLOOKUP(C45,'Short &amp; Simple'!$H$32:$I$67,2,FALSE)</f>
        <v>#N/A</v>
      </c>
      <c r="R45" s="8" t="e">
        <f t="shared" si="3"/>
        <v>#N/A</v>
      </c>
      <c r="V45" s="231"/>
    </row>
    <row r="46" spans="1:22" ht="15" customHeight="1" x14ac:dyDescent="0.2">
      <c r="A46" s="48">
        <f>'Members Data'!A46</f>
        <v>0</v>
      </c>
      <c r="B46" s="221"/>
      <c r="C46" s="460"/>
      <c r="D46" s="453" t="s">
        <v>60</v>
      </c>
      <c r="E46" s="456">
        <v>0</v>
      </c>
      <c r="F46" s="456">
        <v>0</v>
      </c>
      <c r="G46" s="453" t="s">
        <v>60</v>
      </c>
      <c r="H46" s="456">
        <v>0</v>
      </c>
      <c r="I46" s="456">
        <v>0</v>
      </c>
      <c r="J46" s="9">
        <f t="shared" si="0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503"/>
      <c r="N46" s="503"/>
      <c r="O46" s="503"/>
      <c r="P46" s="157">
        <f t="shared" si="2"/>
        <v>0</v>
      </c>
      <c r="Q46" s="160" t="e">
        <f>Gear!P46/VLOOKUP(C46,'Short &amp; Simple'!$H$32:$I$67,2,FALSE)</f>
        <v>#N/A</v>
      </c>
      <c r="R46" s="8" t="e">
        <f t="shared" si="3"/>
        <v>#N/A</v>
      </c>
      <c r="V46" s="231"/>
    </row>
    <row r="47" spans="1:22" ht="15" customHeight="1" x14ac:dyDescent="0.2">
      <c r="A47" s="48">
        <f>'Members Data'!A47</f>
        <v>0</v>
      </c>
      <c r="B47" s="221"/>
      <c r="C47" s="460"/>
      <c r="D47" s="453" t="s">
        <v>60</v>
      </c>
      <c r="E47" s="456">
        <v>0</v>
      </c>
      <c r="F47" s="456">
        <v>0</v>
      </c>
      <c r="G47" s="453" t="s">
        <v>60</v>
      </c>
      <c r="H47" s="456">
        <v>0</v>
      </c>
      <c r="I47" s="456">
        <v>0</v>
      </c>
      <c r="J47" s="9">
        <f t="shared" si="0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503"/>
      <c r="N47" s="503"/>
      <c r="O47" s="503"/>
      <c r="P47" s="157">
        <f t="shared" si="2"/>
        <v>0</v>
      </c>
      <c r="Q47" s="160" t="e">
        <f>Gear!P47/VLOOKUP(C47,'Short &amp; Simple'!$H$32:$I$67,2,FALSE)</f>
        <v>#N/A</v>
      </c>
      <c r="R47" s="8" t="e">
        <f t="shared" si="3"/>
        <v>#N/A</v>
      </c>
      <c r="V47" s="231"/>
    </row>
    <row r="48" spans="1:22" ht="15" customHeight="1" x14ac:dyDescent="0.2">
      <c r="A48" s="48">
        <f>'Members Data'!A48</f>
        <v>0</v>
      </c>
      <c r="B48" s="221"/>
      <c r="C48" s="460"/>
      <c r="D48" s="453" t="s">
        <v>60</v>
      </c>
      <c r="E48" s="456">
        <v>0</v>
      </c>
      <c r="F48" s="455">
        <v>0</v>
      </c>
      <c r="G48" s="453" t="s">
        <v>60</v>
      </c>
      <c r="H48" s="456">
        <v>0</v>
      </c>
      <c r="I48" s="456">
        <v>0</v>
      </c>
      <c r="J48" s="9">
        <f t="shared" si="0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503"/>
      <c r="N48" s="503"/>
      <c r="O48" s="503"/>
      <c r="P48" s="157">
        <f t="shared" si="2"/>
        <v>0</v>
      </c>
      <c r="Q48" s="160" t="e">
        <f>Gear!P48/VLOOKUP(C48,'Short &amp; Simple'!$H$32:$I$67,2,FALSE)</f>
        <v>#N/A</v>
      </c>
      <c r="R48" s="8" t="e">
        <f t="shared" si="3"/>
        <v>#N/A</v>
      </c>
      <c r="V48" s="231"/>
    </row>
    <row r="49" spans="1:22" ht="15" customHeight="1" x14ac:dyDescent="0.2">
      <c r="A49" s="48">
        <f>'Members Data'!A49</f>
        <v>0</v>
      </c>
      <c r="B49" s="221"/>
      <c r="C49" s="460"/>
      <c r="D49" s="453" t="s">
        <v>60</v>
      </c>
      <c r="E49" s="456">
        <v>0</v>
      </c>
      <c r="F49" s="455">
        <v>0</v>
      </c>
      <c r="G49" s="453" t="s">
        <v>60</v>
      </c>
      <c r="H49" s="456">
        <v>0</v>
      </c>
      <c r="I49" s="456">
        <v>0</v>
      </c>
      <c r="J49" s="9">
        <f t="shared" si="0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503"/>
      <c r="N49" s="503"/>
      <c r="O49" s="503"/>
      <c r="P49" s="157">
        <f t="shared" si="2"/>
        <v>0</v>
      </c>
      <c r="Q49" s="160" t="e">
        <f>Gear!P49/VLOOKUP(C49,'Short &amp; Simple'!$H$32:$I$67,2,FALSE)</f>
        <v>#N/A</v>
      </c>
      <c r="R49" s="8" t="e">
        <f t="shared" si="3"/>
        <v>#N/A</v>
      </c>
      <c r="V49" s="231"/>
    </row>
    <row r="50" spans="1:22" ht="15" customHeight="1" x14ac:dyDescent="0.2">
      <c r="A50" s="48">
        <f>'Members Data'!A50</f>
        <v>0</v>
      </c>
      <c r="B50" s="221"/>
      <c r="C50" s="460"/>
      <c r="D50" s="453" t="s">
        <v>60</v>
      </c>
      <c r="E50" s="456">
        <v>0</v>
      </c>
      <c r="F50" s="455">
        <v>0</v>
      </c>
      <c r="G50" s="453" t="s">
        <v>60</v>
      </c>
      <c r="H50" s="456">
        <v>0</v>
      </c>
      <c r="I50" s="456">
        <v>0</v>
      </c>
      <c r="J50" s="9">
        <f t="shared" si="0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486"/>
      <c r="N50" s="486"/>
      <c r="O50" s="486"/>
      <c r="P50" s="157">
        <f t="shared" si="2"/>
        <v>0</v>
      </c>
      <c r="Q50" s="160" t="e">
        <f>Gear!P50/VLOOKUP(C50,'Short &amp; Simple'!$H$32:$I$67,2,FALSE)</f>
        <v>#N/A</v>
      </c>
      <c r="R50" s="8" t="e">
        <f t="shared" si="3"/>
        <v>#N/A</v>
      </c>
      <c r="V50" s="231"/>
    </row>
    <row r="51" spans="1:22" ht="15" customHeight="1" x14ac:dyDescent="0.2">
      <c r="A51" s="48">
        <f>'Members Data'!A51</f>
        <v>0</v>
      </c>
      <c r="B51" s="222"/>
      <c r="C51" s="460"/>
      <c r="D51" s="453" t="s">
        <v>60</v>
      </c>
      <c r="E51" s="456">
        <v>0</v>
      </c>
      <c r="F51" s="455">
        <v>0</v>
      </c>
      <c r="G51" s="453" t="s">
        <v>60</v>
      </c>
      <c r="H51" s="456">
        <v>0</v>
      </c>
      <c r="I51" s="456">
        <v>0</v>
      </c>
      <c r="J51" s="9">
        <f t="shared" si="0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486"/>
      <c r="N51" s="486"/>
      <c r="O51" s="486"/>
      <c r="P51" s="157">
        <f t="shared" si="2"/>
        <v>0</v>
      </c>
      <c r="Q51" s="160" t="e">
        <f>Gear!P51/VLOOKUP(C51,'Short &amp; Simple'!$H$32:$I$67,2,FALSE)</f>
        <v>#N/A</v>
      </c>
      <c r="R51" s="8" t="e">
        <f t="shared" si="3"/>
        <v>#N/A</v>
      </c>
      <c r="V51" s="231"/>
    </row>
    <row r="52" spans="1:22" ht="15" customHeight="1" x14ac:dyDescent="0.2">
      <c r="A52" s="48">
        <f>'Members Data'!A52</f>
        <v>0</v>
      </c>
      <c r="B52" s="222"/>
      <c r="C52" s="460"/>
      <c r="D52" s="453" t="s">
        <v>60</v>
      </c>
      <c r="E52" s="456">
        <v>0</v>
      </c>
      <c r="F52" s="455">
        <v>0</v>
      </c>
      <c r="G52" s="453" t="s">
        <v>60</v>
      </c>
      <c r="H52" s="456">
        <v>0</v>
      </c>
      <c r="I52" s="456">
        <v>0</v>
      </c>
      <c r="J52" s="9">
        <f t="shared" si="0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486"/>
      <c r="N52" s="486"/>
      <c r="O52" s="486"/>
      <c r="P52" s="157">
        <f t="shared" si="2"/>
        <v>0</v>
      </c>
      <c r="Q52" s="160" t="e">
        <f>Gear!P52/VLOOKUP(C52,'Short &amp; Simple'!$H$32:$I$67,2,FALSE)</f>
        <v>#N/A</v>
      </c>
      <c r="R52" s="8" t="e">
        <f t="shared" si="3"/>
        <v>#N/A</v>
      </c>
      <c r="V52" s="231"/>
    </row>
    <row r="53" spans="1:22" ht="15" customHeight="1" x14ac:dyDescent="0.2">
      <c r="A53" s="48">
        <f>'Members Data'!A53</f>
        <v>0</v>
      </c>
      <c r="B53" s="222"/>
      <c r="C53" s="460"/>
      <c r="D53" s="453" t="s">
        <v>60</v>
      </c>
      <c r="E53" s="456">
        <v>0</v>
      </c>
      <c r="F53" s="455">
        <v>0</v>
      </c>
      <c r="G53" s="453" t="s">
        <v>60</v>
      </c>
      <c r="H53" s="456">
        <v>0</v>
      </c>
      <c r="I53" s="456">
        <v>0</v>
      </c>
      <c r="J53" s="9">
        <f t="shared" ref="J53:J65" si="4">(IF(D53="no",TRUE)*0.1)+(E53*0.4)+(F53*0.1)+(IF(G53="no",TRUE)*0.2)+(H53*0.4)+(I53*0.1)</f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486"/>
      <c r="N53" s="486"/>
      <c r="O53" s="486"/>
      <c r="P53" s="157">
        <f t="shared" si="2"/>
        <v>0</v>
      </c>
      <c r="Q53" s="160" t="e">
        <f>Gear!P53/VLOOKUP(C53,'Short &amp; Simple'!$H$32:$I$67,2,FALSE)</f>
        <v>#N/A</v>
      </c>
      <c r="R53" s="8" t="e">
        <f t="shared" si="3"/>
        <v>#N/A</v>
      </c>
      <c r="V53" s="231"/>
    </row>
    <row r="54" spans="1:22" ht="15" customHeight="1" x14ac:dyDescent="0.2">
      <c r="A54" s="48">
        <f>'Members Data'!A54</f>
        <v>0</v>
      </c>
      <c r="B54" s="222"/>
      <c r="C54" s="460"/>
      <c r="D54" s="453" t="s">
        <v>60</v>
      </c>
      <c r="E54" s="456">
        <v>0</v>
      </c>
      <c r="F54" s="455">
        <v>0</v>
      </c>
      <c r="G54" s="453" t="s">
        <v>60</v>
      </c>
      <c r="H54" s="456">
        <v>0</v>
      </c>
      <c r="I54" s="456">
        <v>0</v>
      </c>
      <c r="J54" s="9">
        <f t="shared" si="4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486"/>
      <c r="N54" s="486"/>
      <c r="O54" s="486"/>
      <c r="P54" s="157">
        <f t="shared" si="2"/>
        <v>0</v>
      </c>
      <c r="Q54" s="160" t="e">
        <f>Gear!P54/VLOOKUP(C54,'Short &amp; Simple'!$H$32:$I$67,2,FALSE)</f>
        <v>#N/A</v>
      </c>
      <c r="R54" s="8" t="e">
        <f t="shared" si="3"/>
        <v>#N/A</v>
      </c>
      <c r="V54" s="231"/>
    </row>
    <row r="55" spans="1:22" ht="15" customHeight="1" x14ac:dyDescent="0.2">
      <c r="A55" s="48">
        <f>'Members Data'!A55</f>
        <v>0</v>
      </c>
      <c r="B55" s="222"/>
      <c r="C55" s="460"/>
      <c r="D55" s="453" t="s">
        <v>60</v>
      </c>
      <c r="E55" s="456">
        <v>0</v>
      </c>
      <c r="F55" s="455">
        <v>0</v>
      </c>
      <c r="G55" s="453" t="s">
        <v>60</v>
      </c>
      <c r="H55" s="456">
        <v>0</v>
      </c>
      <c r="I55" s="456">
        <v>0</v>
      </c>
      <c r="J55" s="9">
        <f t="shared" si="4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486"/>
      <c r="N55" s="486"/>
      <c r="O55" s="486"/>
      <c r="P55" s="157">
        <f t="shared" si="2"/>
        <v>0</v>
      </c>
      <c r="Q55" s="160" t="e">
        <f>Gear!P55/VLOOKUP(C55,'Short &amp; Simple'!$H$32:$I$67,2,FALSE)</f>
        <v>#N/A</v>
      </c>
      <c r="R55" s="8" t="e">
        <f t="shared" si="3"/>
        <v>#N/A</v>
      </c>
      <c r="V55" s="231"/>
    </row>
    <row r="56" spans="1:22" ht="15" customHeight="1" x14ac:dyDescent="0.2">
      <c r="A56" s="48">
        <f>'Members Data'!A56</f>
        <v>0</v>
      </c>
      <c r="B56" s="222"/>
      <c r="C56" s="460"/>
      <c r="D56" s="453" t="s">
        <v>60</v>
      </c>
      <c r="E56" s="456">
        <v>0</v>
      </c>
      <c r="F56" s="455">
        <v>0</v>
      </c>
      <c r="G56" s="453" t="s">
        <v>60</v>
      </c>
      <c r="H56" s="456">
        <v>0</v>
      </c>
      <c r="I56" s="456">
        <v>0</v>
      </c>
      <c r="J56" s="9">
        <f t="shared" si="4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486"/>
      <c r="N56" s="486"/>
      <c r="O56" s="486"/>
      <c r="P56" s="157">
        <f t="shared" si="2"/>
        <v>0</v>
      </c>
      <c r="Q56" s="160" t="e">
        <f>Gear!P56/VLOOKUP(C56,'Short &amp; Simple'!$H$32:$I$67,2,FALSE)</f>
        <v>#N/A</v>
      </c>
      <c r="R56" s="8" t="e">
        <f t="shared" si="3"/>
        <v>#N/A</v>
      </c>
      <c r="V56" s="231"/>
    </row>
    <row r="57" spans="1:22" ht="15" customHeight="1" x14ac:dyDescent="0.2">
      <c r="A57" s="48">
        <f>'Members Data'!A57</f>
        <v>0</v>
      </c>
      <c r="B57" s="222"/>
      <c r="C57" s="460"/>
      <c r="D57" s="453" t="s">
        <v>60</v>
      </c>
      <c r="E57" s="456">
        <v>0</v>
      </c>
      <c r="F57" s="455">
        <v>0</v>
      </c>
      <c r="G57" s="453" t="s">
        <v>60</v>
      </c>
      <c r="H57" s="455">
        <v>0</v>
      </c>
      <c r="I57" s="454">
        <v>0</v>
      </c>
      <c r="J57" s="9">
        <f t="shared" si="4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486"/>
      <c r="N57" s="486"/>
      <c r="O57" s="486"/>
      <c r="P57" s="157">
        <f t="shared" si="2"/>
        <v>0</v>
      </c>
      <c r="Q57" s="160" t="e">
        <f>Gear!P57/VLOOKUP(C57,'Short &amp; Simple'!$H$32:$I$67,2,FALSE)</f>
        <v>#N/A</v>
      </c>
      <c r="R57" s="8" t="e">
        <f t="shared" si="3"/>
        <v>#N/A</v>
      </c>
      <c r="V57" s="231"/>
    </row>
    <row r="58" spans="1:22" ht="15" customHeight="1" x14ac:dyDescent="0.2">
      <c r="A58" s="48">
        <f>'Members Data'!A58</f>
        <v>0</v>
      </c>
      <c r="B58" s="222"/>
      <c r="C58" s="460"/>
      <c r="D58" s="453" t="s">
        <v>60</v>
      </c>
      <c r="E58" s="456">
        <v>0</v>
      </c>
      <c r="F58" s="455">
        <v>0</v>
      </c>
      <c r="G58" s="453" t="s">
        <v>60</v>
      </c>
      <c r="H58" s="455">
        <v>0</v>
      </c>
      <c r="I58" s="454">
        <v>0</v>
      </c>
      <c r="J58" s="9">
        <f t="shared" si="4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486"/>
      <c r="N58" s="486"/>
      <c r="O58" s="486"/>
      <c r="P58" s="157">
        <f t="shared" si="2"/>
        <v>0</v>
      </c>
      <c r="Q58" s="160" t="e">
        <f>Gear!P58/VLOOKUP(C58,'Short &amp; Simple'!$H$32:$I$67,2,FALSE)</f>
        <v>#N/A</v>
      </c>
      <c r="R58" s="8" t="e">
        <f t="shared" si="3"/>
        <v>#N/A</v>
      </c>
      <c r="V58" s="231"/>
    </row>
    <row r="59" spans="1:22" ht="15" customHeight="1" x14ac:dyDescent="0.2">
      <c r="A59" s="48">
        <f>'Members Data'!A59</f>
        <v>0</v>
      </c>
      <c r="B59" s="222"/>
      <c r="C59" s="460"/>
      <c r="D59" s="453" t="s">
        <v>60</v>
      </c>
      <c r="E59" s="456">
        <v>0</v>
      </c>
      <c r="F59" s="455">
        <v>0</v>
      </c>
      <c r="G59" s="453" t="s">
        <v>60</v>
      </c>
      <c r="H59" s="455">
        <v>0</v>
      </c>
      <c r="I59" s="454">
        <v>0</v>
      </c>
      <c r="J59" s="9">
        <f t="shared" si="4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486"/>
      <c r="N59" s="486"/>
      <c r="O59" s="486"/>
      <c r="P59" s="157">
        <f t="shared" si="2"/>
        <v>0</v>
      </c>
      <c r="Q59" s="160" t="e">
        <f>Gear!P59/VLOOKUP(C59,'Short &amp; Simple'!$H$32:$I$67,2,FALSE)</f>
        <v>#N/A</v>
      </c>
      <c r="R59" s="8" t="e">
        <f t="shared" si="3"/>
        <v>#N/A</v>
      </c>
      <c r="V59" s="231"/>
    </row>
    <row r="60" spans="1:22" ht="15" customHeight="1" x14ac:dyDescent="0.2">
      <c r="A60" s="48">
        <f>'Members Data'!A60</f>
        <v>0</v>
      </c>
      <c r="B60" s="222"/>
      <c r="C60" s="460"/>
      <c r="D60" s="453" t="s">
        <v>60</v>
      </c>
      <c r="E60" s="456">
        <v>0</v>
      </c>
      <c r="F60" s="455">
        <v>0</v>
      </c>
      <c r="G60" s="453" t="s">
        <v>60</v>
      </c>
      <c r="H60" s="455">
        <v>0</v>
      </c>
      <c r="I60" s="454">
        <v>0</v>
      </c>
      <c r="J60" s="9">
        <f t="shared" si="4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486"/>
      <c r="N60" s="486"/>
      <c r="O60" s="486"/>
      <c r="P60" s="157">
        <f t="shared" si="2"/>
        <v>0</v>
      </c>
      <c r="Q60" s="160" t="e">
        <f>Gear!P60/VLOOKUP(C60,'Short &amp; Simple'!$H$32:$I$67,2,FALSE)</f>
        <v>#N/A</v>
      </c>
      <c r="R60" s="8" t="e">
        <f t="shared" si="3"/>
        <v>#N/A</v>
      </c>
      <c r="V60" s="231"/>
    </row>
    <row r="61" spans="1:22" ht="15" customHeight="1" thickBot="1" x14ac:dyDescent="0.25">
      <c r="A61" s="471">
        <f>'Members Data'!A61</f>
        <v>0</v>
      </c>
      <c r="B61" s="223"/>
      <c r="C61" s="461"/>
      <c r="D61" s="468" t="s">
        <v>60</v>
      </c>
      <c r="E61" s="472">
        <v>0</v>
      </c>
      <c r="F61" s="467">
        <v>0</v>
      </c>
      <c r="G61" s="453" t="s">
        <v>60</v>
      </c>
      <c r="H61" s="467">
        <v>0</v>
      </c>
      <c r="I61" s="473">
        <v>0</v>
      </c>
      <c r="J61" s="474">
        <f t="shared" si="4"/>
        <v>0</v>
      </c>
      <c r="K61" s="474">
        <f>VLOOKUP(Gear!A61,'Look-up'!A:B,2,FALSE)</f>
        <v>0</v>
      </c>
      <c r="L61" s="390">
        <f>IF(K61&lt;'Short &amp; Simple'!$E$49,0,VLOOKUP(K61,'Short &amp; Simple'!$E$49:$F$58,2))</f>
        <v>0</v>
      </c>
      <c r="M61" s="486"/>
      <c r="N61" s="487"/>
      <c r="O61" s="487"/>
      <c r="P61" s="475">
        <f t="shared" si="2"/>
        <v>0</v>
      </c>
      <c r="Q61" s="476" t="e">
        <f>Gear!P61/VLOOKUP(C61,'Short &amp; Simple'!$H$32:$I$67,2,FALSE)</f>
        <v>#N/A</v>
      </c>
      <c r="R61" s="390" t="e">
        <f t="shared" si="3"/>
        <v>#N/A</v>
      </c>
      <c r="V61" s="231"/>
    </row>
    <row r="62" spans="1:22" ht="15" customHeight="1" thickTop="1" x14ac:dyDescent="0.2">
      <c r="A62" s="477">
        <f>'Members Data'!A62</f>
        <v>0</v>
      </c>
      <c r="B62" s="221">
        <v>40774</v>
      </c>
      <c r="C62" s="478"/>
      <c r="D62" s="479" t="s">
        <v>60</v>
      </c>
      <c r="E62" s="480">
        <v>0</v>
      </c>
      <c r="F62" s="480">
        <v>0</v>
      </c>
      <c r="G62" s="453" t="s">
        <v>60</v>
      </c>
      <c r="H62" s="480">
        <v>0</v>
      </c>
      <c r="I62" s="481">
        <v>0</v>
      </c>
      <c r="J62" s="477">
        <f t="shared" si="4"/>
        <v>0</v>
      </c>
      <c r="K62" s="477">
        <f>VLOOKUP(Gear!A62,'Look-up'!A:B,2,FALSE)</f>
        <v>0</v>
      </c>
      <c r="L62" s="153">
        <f>IF(K62&lt;'Short &amp; Simple'!$E$49,0,VLOOKUP(K62,'Short &amp; Simple'!$E$49:$F$58,2))</f>
        <v>0</v>
      </c>
      <c r="M62" s="486"/>
      <c r="N62" s="488"/>
      <c r="O62" s="488"/>
      <c r="P62" s="159">
        <f t="shared" si="2"/>
        <v>0</v>
      </c>
      <c r="Q62" s="161" t="e">
        <f>Gear!P62/VLOOKUP(C62,'Short &amp; Simple'!$H$32:$I$67,2,FALSE)</f>
        <v>#N/A</v>
      </c>
      <c r="R62" s="153" t="e">
        <f t="shared" si="3"/>
        <v>#N/A</v>
      </c>
      <c r="V62" s="231"/>
    </row>
    <row r="63" spans="1:22" ht="15" customHeight="1" x14ac:dyDescent="0.2">
      <c r="A63" s="48">
        <f>'Members Data'!A63</f>
        <v>0</v>
      </c>
      <c r="B63" s="221">
        <v>40774</v>
      </c>
      <c r="C63" s="460"/>
      <c r="D63" s="453" t="s">
        <v>60</v>
      </c>
      <c r="E63" s="456">
        <v>0</v>
      </c>
      <c r="F63" s="455">
        <v>0</v>
      </c>
      <c r="G63" s="453" t="s">
        <v>60</v>
      </c>
      <c r="H63" s="455">
        <v>0</v>
      </c>
      <c r="I63" s="454">
        <v>0</v>
      </c>
      <c r="J63" s="9">
        <f t="shared" si="4"/>
        <v>0</v>
      </c>
      <c r="K63" s="9">
        <f>VLOOKUP(Gear!A63,'Look-up'!A:B,2,FALSE)</f>
        <v>0</v>
      </c>
      <c r="L63" s="8">
        <f>IF(K63&lt;'Short &amp; Simple'!$E$49,0,VLOOKUP(K63,'Short &amp; Simple'!$E$49:$F$58,2))</f>
        <v>0</v>
      </c>
      <c r="M63" s="486"/>
      <c r="N63" s="486"/>
      <c r="O63" s="486"/>
      <c r="P63" s="157">
        <f t="shared" si="2"/>
        <v>0</v>
      </c>
      <c r="Q63" s="160" t="e">
        <f>Gear!P63/VLOOKUP(C63,'Short &amp; Simple'!$H$32:$I$67,2,FALSE)</f>
        <v>#N/A</v>
      </c>
      <c r="R63" s="8" t="e">
        <f t="shared" si="3"/>
        <v>#N/A</v>
      </c>
      <c r="V63" s="231"/>
    </row>
    <row r="64" spans="1:22" ht="15" customHeight="1" x14ac:dyDescent="0.2">
      <c r="A64" s="48">
        <f>'Members Data'!A64</f>
        <v>0</v>
      </c>
      <c r="B64" s="221">
        <v>40774</v>
      </c>
      <c r="C64" s="460"/>
      <c r="D64" s="453" t="s">
        <v>60</v>
      </c>
      <c r="E64" s="456">
        <v>0</v>
      </c>
      <c r="F64" s="455">
        <v>0</v>
      </c>
      <c r="G64" s="453" t="s">
        <v>60</v>
      </c>
      <c r="H64" s="455">
        <v>0</v>
      </c>
      <c r="I64" s="454">
        <v>0</v>
      </c>
      <c r="J64" s="9">
        <f t="shared" si="4"/>
        <v>0</v>
      </c>
      <c r="K64" s="9">
        <f>VLOOKUP(Gear!A64,'Look-up'!A:B,2,FALSE)</f>
        <v>0</v>
      </c>
      <c r="L64" s="8">
        <f>IF(K64&lt;'Short &amp; Simple'!$E$49,0,VLOOKUP(K64,'Short &amp; Simple'!$E$49:$F$58,2))</f>
        <v>0</v>
      </c>
      <c r="M64" s="486"/>
      <c r="N64" s="486"/>
      <c r="O64" s="486"/>
      <c r="P64" s="157">
        <f t="shared" si="2"/>
        <v>0</v>
      </c>
      <c r="Q64" s="160" t="e">
        <f>Gear!P64/VLOOKUP(C64,'Short &amp; Simple'!$H$32:$I$67,2,FALSE)</f>
        <v>#N/A</v>
      </c>
      <c r="R64" s="8" t="e">
        <f t="shared" si="3"/>
        <v>#N/A</v>
      </c>
      <c r="V64" s="231"/>
    </row>
    <row r="65" spans="1:22" ht="15" customHeight="1" x14ac:dyDescent="0.2">
      <c r="A65" s="48">
        <f>'Members Data'!A65</f>
        <v>0</v>
      </c>
      <c r="B65" s="221">
        <v>40774</v>
      </c>
      <c r="C65" s="460"/>
      <c r="D65" s="453" t="s">
        <v>60</v>
      </c>
      <c r="E65" s="456">
        <v>0</v>
      </c>
      <c r="F65" s="455">
        <v>0</v>
      </c>
      <c r="G65" s="224" t="s">
        <v>60</v>
      </c>
      <c r="H65" s="455">
        <v>0</v>
      </c>
      <c r="I65" s="454">
        <v>0</v>
      </c>
      <c r="J65" s="9">
        <f t="shared" si="4"/>
        <v>0</v>
      </c>
      <c r="K65" s="9">
        <f>VLOOKUP(Gear!A65,'Look-up'!A:B,2,FALSE)</f>
        <v>0</v>
      </c>
      <c r="L65" s="8">
        <f>IF(K65&lt;'Short &amp; Simple'!$E$49,0,VLOOKUP(K65,'Short &amp; Simple'!$E$49:$F$58,2))</f>
        <v>0</v>
      </c>
      <c r="M65" s="486"/>
      <c r="N65" s="486"/>
      <c r="O65" s="486"/>
      <c r="P65" s="157">
        <f t="shared" si="2"/>
        <v>0</v>
      </c>
      <c r="Q65" s="160" t="e">
        <f>Gear!P65/VLOOKUP(C65,'Short &amp; Simple'!$H$32:$I$67,2,FALSE)</f>
        <v>#N/A</v>
      </c>
      <c r="R65" s="8" t="e">
        <f t="shared" si="3"/>
        <v>#N/A</v>
      </c>
      <c r="V65" s="231"/>
    </row>
    <row r="66" spans="1:22" ht="15" customHeight="1" x14ac:dyDescent="0.2">
      <c r="A66" s="48">
        <f>'Members Data'!A66</f>
        <v>0</v>
      </c>
      <c r="B66" s="221">
        <v>40774</v>
      </c>
      <c r="C66" s="460"/>
      <c r="D66" s="453" t="s">
        <v>60</v>
      </c>
      <c r="E66" s="456">
        <v>0</v>
      </c>
      <c r="F66" s="455">
        <v>0</v>
      </c>
      <c r="G66" s="453" t="s">
        <v>60</v>
      </c>
      <c r="H66" s="455">
        <v>0</v>
      </c>
      <c r="I66" s="454">
        <v>0</v>
      </c>
      <c r="J66" s="9">
        <f t="shared" ref="J66:J71" si="5">(IF(D66="no",TRUE)*0.1)+(E66*0.4)+(F66*0.1)+(IF(G66="no",TRUE)*0.2)+(H66*0.4)+(I66*0.1)</f>
        <v>0</v>
      </c>
      <c r="K66" s="9">
        <f>VLOOKUP(Gear!A66,'Look-up'!A:B,2,FALSE)</f>
        <v>0</v>
      </c>
      <c r="L66" s="8">
        <f>IF(K66&lt;'Short &amp; Simple'!$E$49,0,VLOOKUP(K66,'Short &amp; Simple'!$E$49:$F$58,2))</f>
        <v>0</v>
      </c>
      <c r="M66" s="486"/>
      <c r="N66" s="486"/>
      <c r="O66" s="486"/>
      <c r="P66" s="157">
        <f t="shared" si="2"/>
        <v>0</v>
      </c>
      <c r="Q66" s="160" t="e">
        <f>Gear!P66/VLOOKUP(C66,'Short &amp; Simple'!$H$32:$I$67,2,FALSE)</f>
        <v>#N/A</v>
      </c>
      <c r="R66" s="8" t="e">
        <f t="shared" ref="R66:R97" si="6">IF(Q66&gt;=$X$4,"Gladiator",IF(Q66&gt;=$X$3,"Venturer","Traveler"))</f>
        <v>#N/A</v>
      </c>
      <c r="V66" s="231"/>
    </row>
    <row r="67" spans="1:22" ht="15" customHeight="1" x14ac:dyDescent="0.2">
      <c r="A67" s="48">
        <f>'Members Data'!A67</f>
        <v>0</v>
      </c>
      <c r="B67" s="221">
        <v>40774</v>
      </c>
      <c r="C67" s="460"/>
      <c r="D67" s="453" t="s">
        <v>60</v>
      </c>
      <c r="E67" s="456">
        <v>0</v>
      </c>
      <c r="F67" s="455">
        <v>0</v>
      </c>
      <c r="G67" s="453" t="s">
        <v>60</v>
      </c>
      <c r="H67" s="455">
        <v>0</v>
      </c>
      <c r="I67" s="454">
        <v>0</v>
      </c>
      <c r="J67" s="9">
        <f t="shared" si="5"/>
        <v>0</v>
      </c>
      <c r="K67" s="9">
        <f>VLOOKUP(Gear!A67,'Look-up'!A:B,2,FALSE)</f>
        <v>0</v>
      </c>
      <c r="L67" s="8">
        <f>IF(K67&lt;'Short &amp; Simple'!$E$49,0,VLOOKUP(K67,'Short &amp; Simple'!$E$49:$F$58,2))</f>
        <v>0</v>
      </c>
      <c r="M67" s="486"/>
      <c r="N67" s="486"/>
      <c r="O67" s="486"/>
      <c r="P67" s="157">
        <f t="shared" ref="P67:P100" si="7">IF(SUM($M67:$O67)=0,0,SUM($M67:$O67)/COUNTIF($M67:$O67, "&gt;0"))</f>
        <v>0</v>
      </c>
      <c r="Q67" s="160" t="e">
        <f>Gear!P67/VLOOKUP(C67,'Short &amp; Simple'!$H$32:$I$67,2,FALSE)</f>
        <v>#N/A</v>
      </c>
      <c r="R67" s="8" t="e">
        <f t="shared" si="6"/>
        <v>#N/A</v>
      </c>
      <c r="V67" s="231"/>
    </row>
    <row r="68" spans="1:22" ht="15" customHeight="1" x14ac:dyDescent="0.2">
      <c r="A68" s="48">
        <f>'Members Data'!A68</f>
        <v>0</v>
      </c>
      <c r="B68" s="221">
        <v>40774</v>
      </c>
      <c r="C68" s="460"/>
      <c r="D68" s="453" t="s">
        <v>60</v>
      </c>
      <c r="E68" s="456">
        <v>0</v>
      </c>
      <c r="F68" s="455">
        <v>0</v>
      </c>
      <c r="G68" s="224" t="s">
        <v>60</v>
      </c>
      <c r="H68" s="455">
        <v>0</v>
      </c>
      <c r="I68" s="454">
        <v>0</v>
      </c>
      <c r="J68" s="9">
        <f t="shared" si="5"/>
        <v>0</v>
      </c>
      <c r="K68" s="9">
        <f>VLOOKUP(Gear!A68,'Look-up'!A:B,2,FALSE)</f>
        <v>0</v>
      </c>
      <c r="L68" s="8">
        <f>IF(K68&lt;'Short &amp; Simple'!$E$49,0,VLOOKUP(K68,'Short &amp; Simple'!$E$49:$F$58,2))</f>
        <v>0</v>
      </c>
      <c r="M68" s="486"/>
      <c r="N68" s="486"/>
      <c r="O68" s="486"/>
      <c r="P68" s="157">
        <f t="shared" si="7"/>
        <v>0</v>
      </c>
      <c r="Q68" s="160" t="e">
        <f>Gear!P68/VLOOKUP(C68,'Short &amp; Simple'!$H$32:$I$67,2,FALSE)</f>
        <v>#N/A</v>
      </c>
      <c r="R68" s="8" t="e">
        <f t="shared" si="6"/>
        <v>#N/A</v>
      </c>
      <c r="V68" s="231"/>
    </row>
    <row r="69" spans="1:22" ht="15" customHeight="1" x14ac:dyDescent="0.2">
      <c r="A69" s="48">
        <f>'Members Data'!A69</f>
        <v>0</v>
      </c>
      <c r="B69" s="221">
        <v>40774</v>
      </c>
      <c r="C69" s="460"/>
      <c r="D69" s="453" t="s">
        <v>60</v>
      </c>
      <c r="E69" s="456">
        <v>0</v>
      </c>
      <c r="F69" s="455">
        <v>0</v>
      </c>
      <c r="G69" s="453" t="s">
        <v>60</v>
      </c>
      <c r="H69" s="455">
        <v>0</v>
      </c>
      <c r="I69" s="454">
        <v>0</v>
      </c>
      <c r="J69" s="9">
        <f t="shared" si="5"/>
        <v>0</v>
      </c>
      <c r="K69" s="9">
        <f>VLOOKUP(Gear!A69,'Look-up'!A:B,2,FALSE)</f>
        <v>0</v>
      </c>
      <c r="L69" s="8">
        <f>IF(K69&lt;'Short &amp; Simple'!$E$49,0,VLOOKUP(K69,'Short &amp; Simple'!$E$49:$F$58,2))</f>
        <v>0</v>
      </c>
      <c r="M69" s="486"/>
      <c r="N69" s="486"/>
      <c r="O69" s="486"/>
      <c r="P69" s="157">
        <f t="shared" si="7"/>
        <v>0</v>
      </c>
      <c r="Q69" s="160" t="e">
        <f>Gear!P69/VLOOKUP(C69,'Short &amp; Simple'!$H$32:$I$67,2,FALSE)</f>
        <v>#N/A</v>
      </c>
      <c r="R69" s="8" t="e">
        <f t="shared" si="6"/>
        <v>#N/A</v>
      </c>
      <c r="V69" s="231"/>
    </row>
    <row r="70" spans="1:22" ht="15" customHeight="1" x14ac:dyDescent="0.2">
      <c r="A70" s="48">
        <f>'Members Data'!A70</f>
        <v>0</v>
      </c>
      <c r="B70" s="221">
        <v>40774</v>
      </c>
      <c r="C70" s="460"/>
      <c r="D70" s="453" t="s">
        <v>60</v>
      </c>
      <c r="E70" s="456">
        <v>0</v>
      </c>
      <c r="F70" s="455">
        <v>0</v>
      </c>
      <c r="G70" s="224" t="s">
        <v>60</v>
      </c>
      <c r="H70" s="455">
        <v>0</v>
      </c>
      <c r="I70" s="454">
        <v>0</v>
      </c>
      <c r="J70" s="9">
        <f t="shared" si="5"/>
        <v>0</v>
      </c>
      <c r="K70" s="9">
        <f>VLOOKUP(Gear!A70,'Look-up'!A:B,2,FALSE)</f>
        <v>0</v>
      </c>
      <c r="L70" s="8">
        <f>IF(K70&lt;'Short &amp; Simple'!$E$49,0,VLOOKUP(K70,'Short &amp; Simple'!$E$49:$F$58,2))</f>
        <v>0</v>
      </c>
      <c r="M70" s="486"/>
      <c r="N70" s="486"/>
      <c r="O70" s="486"/>
      <c r="P70" s="157">
        <f t="shared" si="7"/>
        <v>0</v>
      </c>
      <c r="Q70" s="160" t="e">
        <f>Gear!P70/VLOOKUP(C70,'Short &amp; Simple'!$H$32:$I$67,2,FALSE)</f>
        <v>#N/A</v>
      </c>
      <c r="R70" s="8" t="e">
        <f t="shared" si="6"/>
        <v>#N/A</v>
      </c>
      <c r="V70" s="231"/>
    </row>
    <row r="71" spans="1:22" ht="15" customHeight="1" x14ac:dyDescent="0.2">
      <c r="A71" s="48">
        <f>'Members Data'!A71</f>
        <v>0</v>
      </c>
      <c r="B71" s="221">
        <v>40774</v>
      </c>
      <c r="C71" s="460"/>
      <c r="D71" s="453" t="s">
        <v>60</v>
      </c>
      <c r="E71" s="456">
        <v>0</v>
      </c>
      <c r="F71" s="455">
        <v>0</v>
      </c>
      <c r="G71" s="224" t="s">
        <v>60</v>
      </c>
      <c r="H71" s="455">
        <v>0</v>
      </c>
      <c r="I71" s="454">
        <v>0</v>
      </c>
      <c r="J71" s="9">
        <f t="shared" si="5"/>
        <v>0</v>
      </c>
      <c r="K71" s="9">
        <f>VLOOKUP(Gear!A71,'Look-up'!A:B,2,FALSE)</f>
        <v>0</v>
      </c>
      <c r="L71" s="8">
        <f>IF(K71&lt;'Short &amp; Simple'!$E$49,0,VLOOKUP(K71,'Short &amp; Simple'!$E$49:$F$58,2))</f>
        <v>0</v>
      </c>
      <c r="M71" s="486"/>
      <c r="N71" s="486"/>
      <c r="O71" s="486"/>
      <c r="P71" s="157">
        <f t="shared" si="7"/>
        <v>0</v>
      </c>
      <c r="Q71" s="160" t="e">
        <f>Gear!P71/VLOOKUP(C71,'Short &amp; Simple'!$H$32:$I$67,2,FALSE)</f>
        <v>#N/A</v>
      </c>
      <c r="R71" s="8" t="e">
        <f t="shared" si="6"/>
        <v>#N/A</v>
      </c>
      <c r="V71" s="231"/>
    </row>
    <row r="72" spans="1:22" ht="15" customHeight="1" x14ac:dyDescent="0.2">
      <c r="A72" s="48">
        <f>'Members Data'!A72</f>
        <v>0</v>
      </c>
      <c r="B72" s="221">
        <v>40774</v>
      </c>
      <c r="C72" s="460"/>
      <c r="D72" s="453" t="s">
        <v>60</v>
      </c>
      <c r="E72" s="456">
        <v>0</v>
      </c>
      <c r="F72" s="455">
        <v>0</v>
      </c>
      <c r="G72" s="224" t="s">
        <v>60</v>
      </c>
      <c r="H72" s="455">
        <v>0</v>
      </c>
      <c r="I72" s="454">
        <v>0</v>
      </c>
      <c r="J72" s="9">
        <f t="shared" ref="J72:J100" si="8">(IF(D72="no",TRUE)*0.1)+(E72*0.4)+(F72*0.1)+(IF(G72="no",TRUE)*0.2)+(H72*0.4)+(I72*0.1)</f>
        <v>0</v>
      </c>
      <c r="K72" s="9">
        <f>VLOOKUP(Gear!A72,'Look-up'!A:B,2,FALSE)</f>
        <v>0</v>
      </c>
      <c r="L72" s="8">
        <f>IF(K72&lt;'Short &amp; Simple'!$E$49,0,VLOOKUP(K72,'Short &amp; Simple'!$E$49:$F$58,2))</f>
        <v>0</v>
      </c>
      <c r="M72" s="486"/>
      <c r="N72" s="486"/>
      <c r="O72" s="486"/>
      <c r="P72" s="157">
        <f t="shared" si="7"/>
        <v>0</v>
      </c>
      <c r="Q72" s="160" t="e">
        <f>Gear!P72/VLOOKUP(C72,'Short &amp; Simple'!$H$32:$I$67,2,FALSE)</f>
        <v>#N/A</v>
      </c>
      <c r="R72" s="8" t="e">
        <f t="shared" si="6"/>
        <v>#N/A</v>
      </c>
      <c r="V72" s="231"/>
    </row>
    <row r="73" spans="1:22" ht="15" customHeight="1" x14ac:dyDescent="0.2">
      <c r="A73" s="48">
        <f>'Members Data'!A73</f>
        <v>0</v>
      </c>
      <c r="B73" s="221">
        <v>40774</v>
      </c>
      <c r="C73" s="460"/>
      <c r="D73" s="453" t="s">
        <v>60</v>
      </c>
      <c r="E73" s="456">
        <v>0</v>
      </c>
      <c r="F73" s="455">
        <v>0</v>
      </c>
      <c r="G73" s="224" t="s">
        <v>60</v>
      </c>
      <c r="H73" s="455">
        <v>0</v>
      </c>
      <c r="I73" s="454">
        <v>0</v>
      </c>
      <c r="J73" s="9">
        <f t="shared" si="8"/>
        <v>0</v>
      </c>
      <c r="K73" s="9">
        <f>VLOOKUP(Gear!A73,'Look-up'!A:B,2,FALSE)</f>
        <v>0</v>
      </c>
      <c r="L73" s="8">
        <f>IF(K73&lt;'Short &amp; Simple'!$E$49,0,VLOOKUP(K73,'Short &amp; Simple'!$E$49:$F$58,2))</f>
        <v>0</v>
      </c>
      <c r="M73" s="486"/>
      <c r="N73" s="486"/>
      <c r="O73" s="486"/>
      <c r="P73" s="157">
        <f t="shared" si="7"/>
        <v>0</v>
      </c>
      <c r="Q73" s="160" t="e">
        <f>Gear!P73/VLOOKUP(C73,'Short &amp; Simple'!$H$32:$I$67,2,FALSE)</f>
        <v>#N/A</v>
      </c>
      <c r="R73" s="8" t="e">
        <f t="shared" si="6"/>
        <v>#N/A</v>
      </c>
      <c r="V73" s="231"/>
    </row>
    <row r="74" spans="1:22" ht="15" customHeight="1" x14ac:dyDescent="0.2">
      <c r="A74" s="48">
        <f>'Members Data'!A74</f>
        <v>0</v>
      </c>
      <c r="B74" s="221">
        <v>40774</v>
      </c>
      <c r="C74" s="460"/>
      <c r="D74" s="453" t="s">
        <v>60</v>
      </c>
      <c r="E74" s="456">
        <v>0</v>
      </c>
      <c r="F74" s="455">
        <v>0</v>
      </c>
      <c r="G74" s="224" t="s">
        <v>60</v>
      </c>
      <c r="H74" s="455">
        <v>0</v>
      </c>
      <c r="I74" s="454">
        <v>0</v>
      </c>
      <c r="J74" s="9">
        <f t="shared" si="8"/>
        <v>0</v>
      </c>
      <c r="K74" s="9">
        <f>VLOOKUP(Gear!A74,'Look-up'!A:B,2,FALSE)</f>
        <v>0</v>
      </c>
      <c r="L74" s="8">
        <f>IF(K74&lt;'Short &amp; Simple'!$E$49,0,VLOOKUP(K74,'Short &amp; Simple'!$E$49:$F$58,2))</f>
        <v>0</v>
      </c>
      <c r="M74" s="486"/>
      <c r="N74" s="486"/>
      <c r="O74" s="486"/>
      <c r="P74" s="157">
        <f t="shared" si="7"/>
        <v>0</v>
      </c>
      <c r="Q74" s="160" t="e">
        <f>Gear!P74/VLOOKUP(C74,'Short &amp; Simple'!$H$32:$I$67,2,FALSE)</f>
        <v>#N/A</v>
      </c>
      <c r="R74" s="8" t="e">
        <f t="shared" si="6"/>
        <v>#N/A</v>
      </c>
      <c r="V74" s="231"/>
    </row>
    <row r="75" spans="1:22" ht="15" customHeight="1" x14ac:dyDescent="0.2">
      <c r="A75" s="48">
        <f>'Members Data'!A75</f>
        <v>0</v>
      </c>
      <c r="B75" s="221">
        <v>40774</v>
      </c>
      <c r="C75" s="460"/>
      <c r="D75" s="453" t="s">
        <v>60</v>
      </c>
      <c r="E75" s="456">
        <v>0</v>
      </c>
      <c r="F75" s="455">
        <v>0</v>
      </c>
      <c r="G75" s="224" t="s">
        <v>60</v>
      </c>
      <c r="H75" s="455">
        <v>0</v>
      </c>
      <c r="I75" s="454">
        <v>0</v>
      </c>
      <c r="J75" s="9">
        <f t="shared" si="8"/>
        <v>0</v>
      </c>
      <c r="K75" s="9">
        <f>VLOOKUP(Gear!A75,'Look-up'!A:B,2,FALSE)</f>
        <v>0</v>
      </c>
      <c r="L75" s="8">
        <f>IF(K75&lt;'Short &amp; Simple'!$E$49,0,VLOOKUP(K75,'Short &amp; Simple'!$E$49:$F$58,2))</f>
        <v>0</v>
      </c>
      <c r="M75" s="486"/>
      <c r="N75" s="486"/>
      <c r="O75" s="486"/>
      <c r="P75" s="157">
        <f t="shared" si="7"/>
        <v>0</v>
      </c>
      <c r="Q75" s="160" t="e">
        <f>Gear!P75/VLOOKUP(C75,'Short &amp; Simple'!$H$32:$I$67,2,FALSE)</f>
        <v>#N/A</v>
      </c>
      <c r="R75" s="8" t="e">
        <f t="shared" si="6"/>
        <v>#N/A</v>
      </c>
      <c r="V75" s="231"/>
    </row>
    <row r="76" spans="1:22" ht="15" customHeight="1" x14ac:dyDescent="0.2">
      <c r="A76" s="48">
        <f>'Members Data'!A76</f>
        <v>0</v>
      </c>
      <c r="B76" s="221">
        <v>40774</v>
      </c>
      <c r="C76" s="460"/>
      <c r="D76" s="453" t="s">
        <v>60</v>
      </c>
      <c r="E76" s="456">
        <v>0</v>
      </c>
      <c r="F76" s="455">
        <v>0</v>
      </c>
      <c r="G76" s="224" t="s">
        <v>60</v>
      </c>
      <c r="H76" s="455">
        <v>0</v>
      </c>
      <c r="I76" s="454">
        <v>0</v>
      </c>
      <c r="J76" s="9">
        <f t="shared" si="8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486"/>
      <c r="N76" s="486"/>
      <c r="O76" s="486"/>
      <c r="P76" s="157">
        <f t="shared" si="7"/>
        <v>0</v>
      </c>
      <c r="Q76" s="160" t="e">
        <f>Gear!P76/VLOOKUP(C76,'Short &amp; Simple'!$H$32:$I$67,2,FALSE)</f>
        <v>#N/A</v>
      </c>
      <c r="R76" s="8" t="e">
        <f t="shared" si="6"/>
        <v>#N/A</v>
      </c>
      <c r="V76" s="231"/>
    </row>
    <row r="77" spans="1:22" ht="15" customHeight="1" x14ac:dyDescent="0.2">
      <c r="A77" s="48">
        <f>'Members Data'!A77</f>
        <v>0</v>
      </c>
      <c r="B77" s="221">
        <v>40774</v>
      </c>
      <c r="C77" s="460"/>
      <c r="D77" s="453" t="s">
        <v>60</v>
      </c>
      <c r="E77" s="456">
        <v>0</v>
      </c>
      <c r="F77" s="455">
        <v>0</v>
      </c>
      <c r="G77" s="224" t="s">
        <v>60</v>
      </c>
      <c r="H77" s="455">
        <v>0</v>
      </c>
      <c r="I77" s="454">
        <v>0</v>
      </c>
      <c r="J77" s="9">
        <f t="shared" si="8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486"/>
      <c r="N77" s="486"/>
      <c r="O77" s="486"/>
      <c r="P77" s="157">
        <f t="shared" si="7"/>
        <v>0</v>
      </c>
      <c r="Q77" s="160" t="e">
        <f>Gear!P77/VLOOKUP(C77,'Short &amp; Simple'!$H$32:$I$67,2,FALSE)</f>
        <v>#N/A</v>
      </c>
      <c r="R77" s="8" t="e">
        <f t="shared" si="6"/>
        <v>#N/A</v>
      </c>
      <c r="V77" s="231"/>
    </row>
    <row r="78" spans="1:22" ht="15" customHeight="1" x14ac:dyDescent="0.2">
      <c r="A78" s="48">
        <f>'Members Data'!A78</f>
        <v>0</v>
      </c>
      <c r="B78" s="221">
        <v>40774</v>
      </c>
      <c r="C78" s="460"/>
      <c r="D78" s="453" t="s">
        <v>60</v>
      </c>
      <c r="E78" s="456">
        <v>0</v>
      </c>
      <c r="F78" s="455">
        <v>0</v>
      </c>
      <c r="G78" s="224" t="s">
        <v>60</v>
      </c>
      <c r="H78" s="455">
        <v>0</v>
      </c>
      <c r="I78" s="454">
        <v>0</v>
      </c>
      <c r="J78" s="9">
        <f t="shared" si="8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486"/>
      <c r="N78" s="486"/>
      <c r="O78" s="486"/>
      <c r="P78" s="157">
        <f t="shared" si="7"/>
        <v>0</v>
      </c>
      <c r="Q78" s="160" t="e">
        <f>Gear!P78/VLOOKUP(C78,'Short &amp; Simple'!$H$32:$I$67,2,FALSE)</f>
        <v>#N/A</v>
      </c>
      <c r="R78" s="8" t="e">
        <f t="shared" si="6"/>
        <v>#N/A</v>
      </c>
      <c r="V78" s="231"/>
    </row>
    <row r="79" spans="1:22" ht="15" customHeight="1" x14ac:dyDescent="0.2">
      <c r="A79" s="48">
        <f>'Members Data'!A79</f>
        <v>0</v>
      </c>
      <c r="B79" s="221">
        <v>40774</v>
      </c>
      <c r="C79" s="460"/>
      <c r="D79" s="453" t="s">
        <v>60</v>
      </c>
      <c r="E79" s="456">
        <v>0</v>
      </c>
      <c r="F79" s="455">
        <v>0</v>
      </c>
      <c r="G79" s="224" t="s">
        <v>60</v>
      </c>
      <c r="H79" s="455">
        <v>0</v>
      </c>
      <c r="I79" s="454">
        <v>0</v>
      </c>
      <c r="J79" s="9">
        <f t="shared" si="8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486"/>
      <c r="N79" s="486"/>
      <c r="O79" s="486"/>
      <c r="P79" s="157">
        <f t="shared" si="7"/>
        <v>0</v>
      </c>
      <c r="Q79" s="160" t="e">
        <f>Gear!P79/VLOOKUP(C79,'Short &amp; Simple'!$H$32:$I$67,2,FALSE)</f>
        <v>#N/A</v>
      </c>
      <c r="R79" s="8" t="e">
        <f t="shared" si="6"/>
        <v>#N/A</v>
      </c>
      <c r="V79" s="231"/>
    </row>
    <row r="80" spans="1:22" ht="15" customHeight="1" x14ac:dyDescent="0.2">
      <c r="A80" s="48">
        <f>'Members Data'!A80</f>
        <v>0</v>
      </c>
      <c r="B80" s="221">
        <v>40774</v>
      </c>
      <c r="C80" s="460"/>
      <c r="D80" s="453" t="s">
        <v>60</v>
      </c>
      <c r="E80" s="456">
        <v>0</v>
      </c>
      <c r="F80" s="455">
        <v>0</v>
      </c>
      <c r="G80" s="224" t="s">
        <v>60</v>
      </c>
      <c r="H80" s="455">
        <v>0</v>
      </c>
      <c r="I80" s="454">
        <v>0</v>
      </c>
      <c r="J80" s="9">
        <f t="shared" si="8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486"/>
      <c r="N80" s="486"/>
      <c r="O80" s="486"/>
      <c r="P80" s="157">
        <f t="shared" si="7"/>
        <v>0</v>
      </c>
      <c r="Q80" s="160" t="e">
        <f>Gear!P80/VLOOKUP(C80,'Short &amp; Simple'!$H$32:$I$67,2,FALSE)</f>
        <v>#N/A</v>
      </c>
      <c r="R80" s="8" t="e">
        <f t="shared" si="6"/>
        <v>#N/A</v>
      </c>
      <c r="V80" s="231"/>
    </row>
    <row r="81" spans="1:22" ht="15" customHeight="1" x14ac:dyDescent="0.2">
      <c r="A81" s="48">
        <f>'Members Data'!A81</f>
        <v>0</v>
      </c>
      <c r="B81" s="221">
        <v>40774</v>
      </c>
      <c r="C81" s="460"/>
      <c r="D81" s="453" t="s">
        <v>60</v>
      </c>
      <c r="E81" s="456">
        <v>0</v>
      </c>
      <c r="F81" s="455">
        <v>0</v>
      </c>
      <c r="G81" s="224" t="s">
        <v>60</v>
      </c>
      <c r="H81" s="455">
        <v>0</v>
      </c>
      <c r="I81" s="454">
        <v>0</v>
      </c>
      <c r="J81" s="9">
        <f t="shared" si="8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486"/>
      <c r="N81" s="486"/>
      <c r="O81" s="486"/>
      <c r="P81" s="157">
        <f t="shared" si="7"/>
        <v>0</v>
      </c>
      <c r="Q81" s="160" t="e">
        <f>Gear!P81/VLOOKUP(C81,'Short &amp; Simple'!$H$32:$I$67,2,FALSE)</f>
        <v>#N/A</v>
      </c>
      <c r="R81" s="8" t="e">
        <f t="shared" si="6"/>
        <v>#N/A</v>
      </c>
      <c r="V81" s="231"/>
    </row>
    <row r="82" spans="1:22" ht="15" customHeight="1" x14ac:dyDescent="0.2">
      <c r="A82" s="48">
        <f>'Members Data'!A82</f>
        <v>0</v>
      </c>
      <c r="B82" s="221">
        <v>40774</v>
      </c>
      <c r="C82" s="460"/>
      <c r="D82" s="453" t="s">
        <v>60</v>
      </c>
      <c r="E82" s="456">
        <v>0</v>
      </c>
      <c r="F82" s="455">
        <v>0</v>
      </c>
      <c r="G82" s="224" t="s">
        <v>60</v>
      </c>
      <c r="H82" s="455">
        <v>0</v>
      </c>
      <c r="I82" s="454">
        <v>0</v>
      </c>
      <c r="J82" s="9">
        <f t="shared" si="8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486"/>
      <c r="N82" s="486"/>
      <c r="O82" s="486"/>
      <c r="P82" s="157">
        <f t="shared" si="7"/>
        <v>0</v>
      </c>
      <c r="Q82" s="160" t="e">
        <f>Gear!P82/VLOOKUP(C82,'Short &amp; Simple'!$H$32:$I$67,2,FALSE)</f>
        <v>#N/A</v>
      </c>
      <c r="R82" s="8" t="e">
        <f t="shared" si="6"/>
        <v>#N/A</v>
      </c>
      <c r="V82" s="231"/>
    </row>
    <row r="83" spans="1:22" ht="15" customHeight="1" x14ac:dyDescent="0.2">
      <c r="A83" s="48">
        <f>'Members Data'!A83</f>
        <v>0</v>
      </c>
      <c r="B83" s="221">
        <v>40774</v>
      </c>
      <c r="C83" s="460"/>
      <c r="D83" s="453" t="s">
        <v>60</v>
      </c>
      <c r="E83" s="456">
        <v>0</v>
      </c>
      <c r="F83" s="455">
        <v>0</v>
      </c>
      <c r="G83" s="224" t="s">
        <v>60</v>
      </c>
      <c r="H83" s="455">
        <v>0</v>
      </c>
      <c r="I83" s="454">
        <v>0</v>
      </c>
      <c r="J83" s="9">
        <f t="shared" si="8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486"/>
      <c r="N83" s="486"/>
      <c r="O83" s="486"/>
      <c r="P83" s="157">
        <f t="shared" si="7"/>
        <v>0</v>
      </c>
      <c r="Q83" s="160" t="e">
        <f>Gear!P83/VLOOKUP(C83,'Short &amp; Simple'!$H$32:$I$67,2,FALSE)</f>
        <v>#N/A</v>
      </c>
      <c r="R83" s="8" t="e">
        <f t="shared" si="6"/>
        <v>#N/A</v>
      </c>
      <c r="V83" s="231"/>
    </row>
    <row r="84" spans="1:22" ht="15" customHeight="1" x14ac:dyDescent="0.2">
      <c r="A84" s="48">
        <f>'Members Data'!A84</f>
        <v>0</v>
      </c>
      <c r="B84" s="221">
        <v>40774</v>
      </c>
      <c r="C84" s="460"/>
      <c r="D84" s="453" t="s">
        <v>60</v>
      </c>
      <c r="E84" s="456">
        <v>0</v>
      </c>
      <c r="F84" s="455">
        <v>0</v>
      </c>
      <c r="G84" s="224" t="s">
        <v>60</v>
      </c>
      <c r="H84" s="455">
        <v>0</v>
      </c>
      <c r="I84" s="454">
        <v>0</v>
      </c>
      <c r="J84" s="9">
        <f t="shared" si="8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486"/>
      <c r="N84" s="486"/>
      <c r="O84" s="486"/>
      <c r="P84" s="157">
        <f t="shared" si="7"/>
        <v>0</v>
      </c>
      <c r="Q84" s="160" t="e">
        <f>Gear!P84/VLOOKUP(C84,'Short &amp; Simple'!$H$32:$I$67,2,FALSE)</f>
        <v>#N/A</v>
      </c>
      <c r="R84" s="8" t="e">
        <f t="shared" si="6"/>
        <v>#N/A</v>
      </c>
      <c r="V84" s="231"/>
    </row>
    <row r="85" spans="1:22" ht="15" customHeight="1" x14ac:dyDescent="0.2">
      <c r="A85" s="48">
        <f>'Members Data'!A85</f>
        <v>0</v>
      </c>
      <c r="B85" s="221">
        <v>40774</v>
      </c>
      <c r="C85" s="460"/>
      <c r="D85" s="453" t="s">
        <v>60</v>
      </c>
      <c r="E85" s="456">
        <v>0</v>
      </c>
      <c r="F85" s="455">
        <v>0</v>
      </c>
      <c r="G85" s="224" t="s">
        <v>60</v>
      </c>
      <c r="H85" s="455">
        <v>0</v>
      </c>
      <c r="I85" s="454">
        <v>0</v>
      </c>
      <c r="J85" s="9">
        <f t="shared" si="8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486"/>
      <c r="N85" s="486"/>
      <c r="O85" s="486"/>
      <c r="P85" s="157">
        <f t="shared" si="7"/>
        <v>0</v>
      </c>
      <c r="Q85" s="160" t="e">
        <f>Gear!P85/VLOOKUP(C85,'Short &amp; Simple'!$H$32:$I$67,2,FALSE)</f>
        <v>#N/A</v>
      </c>
      <c r="R85" s="8" t="e">
        <f t="shared" si="6"/>
        <v>#N/A</v>
      </c>
      <c r="V85" s="231"/>
    </row>
    <row r="86" spans="1:22" ht="15" customHeight="1" x14ac:dyDescent="0.2">
      <c r="A86" s="48">
        <f>'Members Data'!A86</f>
        <v>0</v>
      </c>
      <c r="B86" s="221">
        <v>40774</v>
      </c>
      <c r="C86" s="460"/>
      <c r="D86" s="453" t="s">
        <v>60</v>
      </c>
      <c r="E86" s="456">
        <v>0</v>
      </c>
      <c r="F86" s="455">
        <v>0</v>
      </c>
      <c r="G86" s="224" t="s">
        <v>60</v>
      </c>
      <c r="H86" s="455">
        <v>0</v>
      </c>
      <c r="I86" s="454">
        <v>0</v>
      </c>
      <c r="J86" s="9">
        <f t="shared" si="8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486"/>
      <c r="N86" s="486"/>
      <c r="O86" s="486"/>
      <c r="P86" s="157">
        <f t="shared" si="7"/>
        <v>0</v>
      </c>
      <c r="Q86" s="160" t="e">
        <f>Gear!P86/VLOOKUP(C86,'Short &amp; Simple'!$H$32:$I$67,2,FALSE)</f>
        <v>#N/A</v>
      </c>
      <c r="R86" s="8" t="e">
        <f t="shared" si="6"/>
        <v>#N/A</v>
      </c>
      <c r="V86" s="231"/>
    </row>
    <row r="87" spans="1:22" ht="15" customHeight="1" x14ac:dyDescent="0.2">
      <c r="A87" s="48">
        <f>'Members Data'!A87</f>
        <v>0</v>
      </c>
      <c r="B87" s="221">
        <v>40774</v>
      </c>
      <c r="C87" s="460"/>
      <c r="D87" s="453" t="s">
        <v>60</v>
      </c>
      <c r="E87" s="456">
        <v>0</v>
      </c>
      <c r="F87" s="455">
        <v>0</v>
      </c>
      <c r="G87" s="224" t="s">
        <v>60</v>
      </c>
      <c r="H87" s="455">
        <v>0</v>
      </c>
      <c r="I87" s="454">
        <v>0</v>
      </c>
      <c r="J87" s="9">
        <f t="shared" si="8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486"/>
      <c r="N87" s="486"/>
      <c r="O87" s="486"/>
      <c r="P87" s="157">
        <f t="shared" si="7"/>
        <v>0</v>
      </c>
      <c r="Q87" s="160" t="e">
        <f>Gear!P87/VLOOKUP(C87,'Short &amp; Simple'!$H$32:$I$67,2,FALSE)</f>
        <v>#N/A</v>
      </c>
      <c r="R87" s="8" t="e">
        <f t="shared" si="6"/>
        <v>#N/A</v>
      </c>
      <c r="V87" s="231"/>
    </row>
    <row r="88" spans="1:22" ht="15" customHeight="1" x14ac:dyDescent="0.2">
      <c r="A88" s="48">
        <f>'Members Data'!A88</f>
        <v>0</v>
      </c>
      <c r="B88" s="221">
        <v>40774</v>
      </c>
      <c r="C88" s="460"/>
      <c r="D88" s="453" t="s">
        <v>60</v>
      </c>
      <c r="E88" s="456">
        <v>0</v>
      </c>
      <c r="F88" s="455">
        <v>0</v>
      </c>
      <c r="G88" s="224" t="s">
        <v>60</v>
      </c>
      <c r="H88" s="455">
        <v>0</v>
      </c>
      <c r="I88" s="454">
        <v>0</v>
      </c>
      <c r="J88" s="9">
        <f t="shared" si="8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486"/>
      <c r="N88" s="486"/>
      <c r="O88" s="486"/>
      <c r="P88" s="157">
        <f t="shared" si="7"/>
        <v>0</v>
      </c>
      <c r="Q88" s="160" t="e">
        <f>Gear!P88/VLOOKUP(C88,'Short &amp; Simple'!$H$32:$I$67,2,FALSE)</f>
        <v>#N/A</v>
      </c>
      <c r="R88" s="8" t="e">
        <f t="shared" si="6"/>
        <v>#N/A</v>
      </c>
      <c r="V88" s="231"/>
    </row>
    <row r="89" spans="1:22" ht="15" customHeight="1" x14ac:dyDescent="0.2">
      <c r="A89" s="48">
        <f>'Members Data'!A89</f>
        <v>0</v>
      </c>
      <c r="B89" s="221">
        <v>40774</v>
      </c>
      <c r="C89" s="461"/>
      <c r="D89" s="453" t="s">
        <v>60</v>
      </c>
      <c r="E89" s="456">
        <v>0</v>
      </c>
      <c r="F89" s="455">
        <v>0</v>
      </c>
      <c r="G89" s="224" t="s">
        <v>60</v>
      </c>
      <c r="H89" s="455">
        <v>0</v>
      </c>
      <c r="I89" s="454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486"/>
      <c r="N89" s="486"/>
      <c r="O89" s="486"/>
      <c r="P89" s="157">
        <f t="shared" si="7"/>
        <v>0</v>
      </c>
      <c r="Q89" s="160" t="e">
        <f>Gear!P89/VLOOKUP(C89,'Short &amp; Simple'!$H$32:$I$67,2,FALSE)</f>
        <v>#N/A</v>
      </c>
      <c r="R89" s="8" t="e">
        <f t="shared" si="6"/>
        <v>#N/A</v>
      </c>
      <c r="V89" s="327"/>
    </row>
    <row r="90" spans="1:22" ht="15" customHeight="1" x14ac:dyDescent="0.2">
      <c r="A90" s="48">
        <f>'Members Data'!A90</f>
        <v>0</v>
      </c>
      <c r="B90" s="221">
        <v>40774</v>
      </c>
      <c r="C90" s="462"/>
      <c r="D90" s="453" t="s">
        <v>60</v>
      </c>
      <c r="E90" s="456">
        <v>0</v>
      </c>
      <c r="F90" s="455">
        <v>0</v>
      </c>
      <c r="G90" s="224" t="s">
        <v>60</v>
      </c>
      <c r="H90" s="455">
        <v>0</v>
      </c>
      <c r="I90" s="454">
        <v>0</v>
      </c>
      <c r="J90" s="9">
        <f t="shared" si="8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486"/>
      <c r="N90" s="486"/>
      <c r="O90" s="486"/>
      <c r="P90" s="157">
        <f t="shared" si="7"/>
        <v>0</v>
      </c>
      <c r="Q90" s="160" t="e">
        <f>Gear!P90/VLOOKUP(C90,'Short &amp; Simple'!$H$32:$I$67,2,FALSE)</f>
        <v>#N/A</v>
      </c>
      <c r="R90" s="8" t="e">
        <f t="shared" si="6"/>
        <v>#N/A</v>
      </c>
      <c r="V90" s="231"/>
    </row>
    <row r="91" spans="1:22" ht="15" customHeight="1" x14ac:dyDescent="0.2">
      <c r="A91" s="48">
        <f>'Members Data'!A91</f>
        <v>0</v>
      </c>
      <c r="B91" s="221">
        <v>40774</v>
      </c>
      <c r="C91" s="463"/>
      <c r="D91" s="453" t="s">
        <v>60</v>
      </c>
      <c r="E91" s="456">
        <v>0</v>
      </c>
      <c r="F91" s="455">
        <v>0</v>
      </c>
      <c r="G91" s="224" t="s">
        <v>60</v>
      </c>
      <c r="H91" s="455">
        <v>0</v>
      </c>
      <c r="I91" s="454">
        <v>0</v>
      </c>
      <c r="J91" s="9">
        <f t="shared" si="8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486"/>
      <c r="N91" s="486"/>
      <c r="O91" s="486"/>
      <c r="P91" s="157">
        <f t="shared" si="7"/>
        <v>0</v>
      </c>
      <c r="Q91" s="160" t="e">
        <f>Gear!P91/VLOOKUP(C91,'Short &amp; Simple'!$H$32:$I$67,2,FALSE)</f>
        <v>#N/A</v>
      </c>
      <c r="R91" s="8" t="e">
        <f t="shared" si="6"/>
        <v>#N/A</v>
      </c>
      <c r="V91" s="231"/>
    </row>
    <row r="92" spans="1:22" ht="15" customHeight="1" x14ac:dyDescent="0.2">
      <c r="A92" s="48">
        <f>'Members Data'!A92</f>
        <v>0</v>
      </c>
      <c r="B92" s="221">
        <v>40774</v>
      </c>
      <c r="C92" s="460"/>
      <c r="D92" s="453" t="s">
        <v>60</v>
      </c>
      <c r="E92" s="456">
        <v>0</v>
      </c>
      <c r="F92" s="455">
        <v>0</v>
      </c>
      <c r="G92" s="224" t="s">
        <v>60</v>
      </c>
      <c r="H92" s="455">
        <v>0</v>
      </c>
      <c r="I92" s="454">
        <v>0</v>
      </c>
      <c r="J92" s="9">
        <f t="shared" si="8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486"/>
      <c r="N92" s="486"/>
      <c r="O92" s="486"/>
      <c r="P92" s="157">
        <f t="shared" si="7"/>
        <v>0</v>
      </c>
      <c r="Q92" s="160" t="e">
        <f>Gear!P92/VLOOKUP(C92,'Short &amp; Simple'!$H$32:$I$67,2,FALSE)</f>
        <v>#N/A</v>
      </c>
      <c r="R92" s="8" t="e">
        <f t="shared" si="6"/>
        <v>#N/A</v>
      </c>
      <c r="V92" s="231"/>
    </row>
    <row r="93" spans="1:22" ht="15" customHeight="1" x14ac:dyDescent="0.2">
      <c r="A93" s="48">
        <f>'Members Data'!A93</f>
        <v>0</v>
      </c>
      <c r="B93" s="221">
        <v>40774</v>
      </c>
      <c r="C93" s="460"/>
      <c r="D93" s="453" t="s">
        <v>60</v>
      </c>
      <c r="E93" s="456">
        <v>0</v>
      </c>
      <c r="F93" s="455">
        <v>0</v>
      </c>
      <c r="G93" s="224" t="s">
        <v>60</v>
      </c>
      <c r="H93" s="455">
        <v>0</v>
      </c>
      <c r="I93" s="454">
        <v>0</v>
      </c>
      <c r="J93" s="9">
        <f t="shared" si="8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486"/>
      <c r="N93" s="486"/>
      <c r="O93" s="486"/>
      <c r="P93" s="157">
        <f t="shared" si="7"/>
        <v>0</v>
      </c>
      <c r="Q93" s="160" t="e">
        <f>Gear!P93/VLOOKUP(C93,'Short &amp; Simple'!$H$32:$I$67,2,FALSE)</f>
        <v>#N/A</v>
      </c>
      <c r="R93" s="8" t="e">
        <f t="shared" si="6"/>
        <v>#N/A</v>
      </c>
    </row>
    <row r="94" spans="1:22" ht="15" customHeight="1" x14ac:dyDescent="0.2">
      <c r="A94" s="48">
        <f>'Members Data'!A94</f>
        <v>0</v>
      </c>
      <c r="B94" s="221">
        <v>40774</v>
      </c>
      <c r="C94" s="460"/>
      <c r="D94" s="453" t="s">
        <v>60</v>
      </c>
      <c r="E94" s="456">
        <v>0</v>
      </c>
      <c r="F94" s="455">
        <v>0</v>
      </c>
      <c r="G94" s="224" t="s">
        <v>60</v>
      </c>
      <c r="H94" s="455">
        <v>0</v>
      </c>
      <c r="I94" s="454">
        <v>0</v>
      </c>
      <c r="J94" s="9">
        <f t="shared" si="8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486"/>
      <c r="N94" s="486"/>
      <c r="O94" s="486"/>
      <c r="P94" s="157">
        <f t="shared" si="7"/>
        <v>0</v>
      </c>
      <c r="Q94" s="160" t="e">
        <f>Gear!P94/VLOOKUP(C94,'Short &amp; Simple'!$H$32:$I$67,2,FALSE)</f>
        <v>#N/A</v>
      </c>
      <c r="R94" s="8" t="e">
        <f t="shared" si="6"/>
        <v>#N/A</v>
      </c>
    </row>
    <row r="95" spans="1:22" ht="15" customHeight="1" x14ac:dyDescent="0.2">
      <c r="A95" s="48">
        <f>'Members Data'!A95</f>
        <v>0</v>
      </c>
      <c r="B95" s="221">
        <v>40774</v>
      </c>
      <c r="C95" s="460"/>
      <c r="D95" s="453" t="s">
        <v>60</v>
      </c>
      <c r="E95" s="456">
        <v>0</v>
      </c>
      <c r="F95" s="455">
        <v>0</v>
      </c>
      <c r="G95" s="224" t="s">
        <v>60</v>
      </c>
      <c r="H95" s="455">
        <v>0</v>
      </c>
      <c r="I95" s="454">
        <v>0</v>
      </c>
      <c r="J95" s="9">
        <f t="shared" si="8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77"/>
      <c r="N95" s="377"/>
      <c r="O95" s="377"/>
      <c r="P95" s="157">
        <f t="shared" si="7"/>
        <v>0</v>
      </c>
      <c r="Q95" s="160" t="e">
        <f>Gear!P95/VLOOKUP(C95,'Short &amp; Simple'!$H$32:$I$67,2,FALSE)</f>
        <v>#N/A</v>
      </c>
      <c r="R95" s="8" t="e">
        <f t="shared" si="6"/>
        <v>#N/A</v>
      </c>
    </row>
    <row r="96" spans="1:22" ht="15" customHeight="1" x14ac:dyDescent="0.2">
      <c r="A96" s="48">
        <f>'Members Data'!A96</f>
        <v>0</v>
      </c>
      <c r="B96" s="221">
        <v>40774</v>
      </c>
      <c r="C96" s="460"/>
      <c r="D96" s="453" t="s">
        <v>60</v>
      </c>
      <c r="E96" s="456">
        <v>0</v>
      </c>
      <c r="F96" s="455">
        <v>0</v>
      </c>
      <c r="G96" s="224" t="s">
        <v>60</v>
      </c>
      <c r="H96" s="455">
        <v>0</v>
      </c>
      <c r="I96" s="454">
        <v>0</v>
      </c>
      <c r="J96" s="9">
        <f t="shared" si="8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77"/>
      <c r="N96" s="377"/>
      <c r="O96" s="377"/>
      <c r="P96" s="157">
        <f t="shared" si="7"/>
        <v>0</v>
      </c>
      <c r="Q96" s="160" t="e">
        <f>Gear!P96/VLOOKUP(C96,'Short &amp; Simple'!$H$32:$I$67,2,FALSE)</f>
        <v>#N/A</v>
      </c>
      <c r="R96" s="8" t="e">
        <f t="shared" si="6"/>
        <v>#N/A</v>
      </c>
    </row>
    <row r="97" spans="1:18" ht="15" customHeight="1" x14ac:dyDescent="0.2">
      <c r="A97" s="48">
        <f>'Members Data'!A97</f>
        <v>0</v>
      </c>
      <c r="B97" s="222"/>
      <c r="C97" s="460"/>
      <c r="D97" s="453" t="s">
        <v>60</v>
      </c>
      <c r="E97" s="456">
        <v>0</v>
      </c>
      <c r="F97" s="455">
        <v>0</v>
      </c>
      <c r="G97" s="224" t="s">
        <v>60</v>
      </c>
      <c r="H97" s="455">
        <v>0</v>
      </c>
      <c r="I97" s="454">
        <v>0</v>
      </c>
      <c r="J97" s="9">
        <f t="shared" si="8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77"/>
      <c r="N97" s="377"/>
      <c r="O97" s="377"/>
      <c r="P97" s="157">
        <f t="shared" si="7"/>
        <v>0</v>
      </c>
      <c r="Q97" s="160" t="e">
        <f>Gear!P97/VLOOKUP(C97,'Short &amp; Simple'!$H$32:$I$67,2,FALSE)</f>
        <v>#N/A</v>
      </c>
      <c r="R97" s="8" t="e">
        <f t="shared" si="6"/>
        <v>#N/A</v>
      </c>
    </row>
    <row r="98" spans="1:18" ht="15" customHeight="1" x14ac:dyDescent="0.2">
      <c r="A98" s="48">
        <f>'Members Data'!A98</f>
        <v>0</v>
      </c>
      <c r="B98" s="222"/>
      <c r="C98" s="460"/>
      <c r="D98" s="453" t="s">
        <v>60</v>
      </c>
      <c r="E98" s="456">
        <v>0</v>
      </c>
      <c r="F98" s="455">
        <v>0</v>
      </c>
      <c r="G98" s="224" t="s">
        <v>60</v>
      </c>
      <c r="H98" s="455">
        <v>0</v>
      </c>
      <c r="I98" s="454">
        <v>0</v>
      </c>
      <c r="J98" s="9">
        <f t="shared" si="8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77"/>
      <c r="N98" s="377"/>
      <c r="O98" s="377"/>
      <c r="P98" s="157">
        <f t="shared" si="7"/>
        <v>0</v>
      </c>
      <c r="Q98" s="160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 x14ac:dyDescent="0.2">
      <c r="A99" s="48">
        <f>'Members Data'!A99</f>
        <v>0</v>
      </c>
      <c r="B99" s="222"/>
      <c r="C99" s="460"/>
      <c r="D99" s="453" t="s">
        <v>60</v>
      </c>
      <c r="E99" s="456">
        <v>0</v>
      </c>
      <c r="F99" s="455">
        <v>0</v>
      </c>
      <c r="G99" s="224" t="s">
        <v>60</v>
      </c>
      <c r="H99" s="467">
        <v>0</v>
      </c>
      <c r="I99" s="454">
        <v>0</v>
      </c>
      <c r="J99" s="9">
        <f t="shared" si="8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77"/>
      <c r="N99" s="377"/>
      <c r="O99" s="377"/>
      <c r="P99" s="157">
        <f t="shared" si="7"/>
        <v>0</v>
      </c>
      <c r="Q99" s="160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 x14ac:dyDescent="0.25">
      <c r="A100" s="239">
        <f>'Members Data'!A100</f>
        <v>0</v>
      </c>
      <c r="B100" s="237"/>
      <c r="C100" s="464"/>
      <c r="D100" s="238"/>
      <c r="E100" s="457"/>
      <c r="F100" s="457"/>
      <c r="G100" s="238"/>
      <c r="H100" s="470"/>
      <c r="I100" s="184"/>
      <c r="J100" s="239">
        <f t="shared" si="8"/>
        <v>0</v>
      </c>
      <c r="K100" s="239">
        <f>VLOOKUP(Gear!A100,'Look-up'!A:B,2,FALSE)</f>
        <v>0</v>
      </c>
      <c r="L100" s="25">
        <f>IF(K100&lt;'Short &amp; Simple'!$E$49,0,VLOOKUP(K100,'Short &amp; Simple'!$E$49:$F$58,2))</f>
        <v>0</v>
      </c>
      <c r="M100" s="377"/>
      <c r="N100" s="377"/>
      <c r="O100" s="377"/>
      <c r="P100" s="158">
        <f t="shared" si="7"/>
        <v>0</v>
      </c>
      <c r="Q100" s="162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 x14ac:dyDescent="0.2">
      <c r="J101" s="47"/>
      <c r="K101" s="47"/>
      <c r="L101" s="47"/>
      <c r="M101" s="47"/>
    </row>
    <row r="102" spans="1:18" ht="15" customHeight="1" thickBot="1" x14ac:dyDescent="0.25">
      <c r="J102" s="47"/>
      <c r="K102" s="47"/>
      <c r="L102" s="47"/>
      <c r="M102" s="47"/>
    </row>
    <row r="103" spans="1:18" ht="15" customHeight="1" thickBot="1" x14ac:dyDescent="0.25">
      <c r="A103" s="317" t="s">
        <v>26</v>
      </c>
      <c r="B103" s="315"/>
      <c r="C103" s="316" t="s">
        <v>168</v>
      </c>
      <c r="J103" s="47"/>
      <c r="K103" s="47"/>
      <c r="L103" s="47"/>
      <c r="M103" s="47"/>
    </row>
    <row r="104" spans="1:18" ht="15" hidden="1" customHeight="1" x14ac:dyDescent="0.2">
      <c r="A104" s="312" t="str">
        <f t="shared" ref="A104:A135" si="9">A2</f>
        <v>Aishani</v>
      </c>
      <c r="B104" s="313"/>
      <c r="C104" s="314">
        <f t="shared" ref="C104:C135" si="10">J2</f>
        <v>0</v>
      </c>
    </row>
    <row r="105" spans="1:18" ht="15" hidden="1" customHeight="1" x14ac:dyDescent="0.2">
      <c r="A105" s="306" t="str">
        <f t="shared" si="9"/>
        <v>Altezza</v>
      </c>
      <c r="B105" s="307"/>
      <c r="C105" s="308">
        <f t="shared" si="10"/>
        <v>0</v>
      </c>
    </row>
    <row r="106" spans="1:18" ht="15" hidden="1" customHeight="1" x14ac:dyDescent="0.2">
      <c r="A106" s="306" t="str">
        <f t="shared" si="9"/>
        <v>Boeyah</v>
      </c>
      <c r="B106" s="307"/>
      <c r="C106" s="308">
        <f t="shared" si="10"/>
        <v>0</v>
      </c>
    </row>
    <row r="107" spans="1:18" ht="15" customHeight="1" x14ac:dyDescent="0.2">
      <c r="A107" s="306" t="str">
        <f t="shared" si="9"/>
        <v>Bofe</v>
      </c>
      <c r="B107" s="307"/>
      <c r="C107" s="308">
        <f t="shared" si="10"/>
        <v>0</v>
      </c>
    </row>
    <row r="108" spans="1:18" ht="15" hidden="1" customHeight="1" x14ac:dyDescent="0.2">
      <c r="A108" s="306" t="str">
        <f t="shared" si="9"/>
        <v>Brownale</v>
      </c>
      <c r="B108" s="307"/>
      <c r="C108" s="308">
        <f t="shared" si="10"/>
        <v>0</v>
      </c>
    </row>
    <row r="109" spans="1:18" ht="15" customHeight="1" x14ac:dyDescent="0.2">
      <c r="A109" s="306" t="str">
        <f t="shared" si="9"/>
        <v>Càrétàkér</v>
      </c>
      <c r="B109" s="307"/>
      <c r="C109" s="308">
        <f t="shared" si="10"/>
        <v>0</v>
      </c>
    </row>
    <row r="110" spans="1:18" ht="15" hidden="1" customHeight="1" x14ac:dyDescent="0.2">
      <c r="A110" s="306" t="str">
        <f t="shared" si="9"/>
        <v>Celechon</v>
      </c>
      <c r="B110" s="307"/>
      <c r="C110" s="308">
        <f t="shared" si="10"/>
        <v>0</v>
      </c>
    </row>
    <row r="111" spans="1:18" ht="15" hidden="1" customHeight="1" x14ac:dyDescent="0.2">
      <c r="A111" s="306" t="str">
        <f t="shared" si="9"/>
        <v>Dumface</v>
      </c>
      <c r="B111" s="307"/>
      <c r="C111" s="308">
        <f t="shared" si="10"/>
        <v>0</v>
      </c>
    </row>
    <row r="112" spans="1:18" ht="15" customHeight="1" x14ac:dyDescent="0.2">
      <c r="A112" s="306" t="str">
        <f t="shared" si="9"/>
        <v>Eárendil</v>
      </c>
      <c r="B112" s="307"/>
      <c r="C112" s="308">
        <f t="shared" si="10"/>
        <v>0</v>
      </c>
    </row>
    <row r="113" spans="1:3" ht="15" hidden="1" customHeight="1" x14ac:dyDescent="0.2">
      <c r="A113" s="306" t="str">
        <f t="shared" si="9"/>
        <v>Halfhorns</v>
      </c>
      <c r="B113" s="307"/>
      <c r="C113" s="308">
        <f t="shared" si="10"/>
        <v>0</v>
      </c>
    </row>
    <row r="114" spans="1:3" ht="15" hidden="1" customHeight="1" x14ac:dyDescent="0.2">
      <c r="A114" s="306" t="str">
        <f t="shared" si="9"/>
        <v>Harkar</v>
      </c>
      <c r="B114" s="307"/>
      <c r="C114" s="308">
        <f t="shared" si="10"/>
        <v>0</v>
      </c>
    </row>
    <row r="115" spans="1:3" ht="15" hidden="1" customHeight="1" x14ac:dyDescent="0.2">
      <c r="A115" s="306" t="str">
        <f t="shared" si="9"/>
        <v>Hlianna</v>
      </c>
      <c r="B115" s="307"/>
      <c r="C115" s="308">
        <f t="shared" si="10"/>
        <v>0</v>
      </c>
    </row>
    <row r="116" spans="1:3" ht="15" customHeight="1" x14ac:dyDescent="0.2">
      <c r="A116" s="306" t="str">
        <f t="shared" si="9"/>
        <v>Holocené</v>
      </c>
      <c r="B116" s="307"/>
      <c r="C116" s="308">
        <f t="shared" si="10"/>
        <v>0</v>
      </c>
    </row>
    <row r="117" spans="1:3" ht="15" hidden="1" customHeight="1" x14ac:dyDescent="0.2">
      <c r="A117" s="306" t="str">
        <f t="shared" si="9"/>
        <v>Horiox</v>
      </c>
      <c r="B117" s="307"/>
      <c r="C117" s="308">
        <f t="shared" si="10"/>
        <v>0</v>
      </c>
    </row>
    <row r="118" spans="1:3" ht="15" hidden="1" customHeight="1" x14ac:dyDescent="0.2">
      <c r="A118" s="306" t="str">
        <f t="shared" si="9"/>
        <v>Hyperïon</v>
      </c>
      <c r="B118" s="307"/>
      <c r="C118" s="308">
        <f t="shared" si="10"/>
        <v>0</v>
      </c>
    </row>
    <row r="119" spans="1:3" ht="15" hidden="1" customHeight="1" x14ac:dyDescent="0.2">
      <c r="A119" s="306" t="str">
        <f t="shared" si="9"/>
        <v>Izzabella</v>
      </c>
      <c r="B119" s="307"/>
      <c r="C119" s="308">
        <f t="shared" si="10"/>
        <v>0</v>
      </c>
    </row>
    <row r="120" spans="1:3" ht="15" hidden="1" customHeight="1" x14ac:dyDescent="0.2">
      <c r="A120" s="306" t="str">
        <f t="shared" si="9"/>
        <v>Kinkiey</v>
      </c>
      <c r="B120" s="307"/>
      <c r="C120" s="308">
        <f t="shared" si="10"/>
        <v>0</v>
      </c>
    </row>
    <row r="121" spans="1:3" ht="15" hidden="1" customHeight="1" x14ac:dyDescent="0.2">
      <c r="A121" s="306" t="str">
        <f t="shared" si="9"/>
        <v>Moldylock</v>
      </c>
      <c r="B121" s="307"/>
      <c r="C121" s="308">
        <f t="shared" si="10"/>
        <v>0</v>
      </c>
    </row>
    <row r="122" spans="1:3" ht="15" hidden="1" customHeight="1" x14ac:dyDescent="0.2">
      <c r="A122" s="306" t="str">
        <f t="shared" si="9"/>
        <v>Muckyfloor</v>
      </c>
      <c r="B122" s="307"/>
      <c r="C122" s="308">
        <f t="shared" si="10"/>
        <v>0</v>
      </c>
    </row>
    <row r="123" spans="1:3" ht="15" hidden="1" customHeight="1" x14ac:dyDescent="0.2">
      <c r="A123" s="306" t="str">
        <f t="shared" si="9"/>
        <v>Overqt</v>
      </c>
      <c r="B123" s="307"/>
      <c r="C123" s="308">
        <f t="shared" si="10"/>
        <v>0</v>
      </c>
    </row>
    <row r="124" spans="1:3" ht="15" hidden="1" customHeight="1" x14ac:dyDescent="0.2">
      <c r="A124" s="306" t="str">
        <f t="shared" si="9"/>
        <v>Páula</v>
      </c>
      <c r="B124" s="307"/>
      <c r="C124" s="308">
        <f t="shared" si="10"/>
        <v>0</v>
      </c>
    </row>
    <row r="125" spans="1:3" ht="15" hidden="1" customHeight="1" x14ac:dyDescent="0.2">
      <c r="A125" s="306" t="str">
        <f t="shared" si="9"/>
        <v>Píncushion</v>
      </c>
      <c r="B125" s="307"/>
      <c r="C125" s="308">
        <f t="shared" si="10"/>
        <v>0</v>
      </c>
    </row>
    <row r="126" spans="1:3" ht="15" customHeight="1" x14ac:dyDescent="0.2">
      <c r="A126" s="306" t="str">
        <f t="shared" si="9"/>
        <v>Rougeblood</v>
      </c>
      <c r="B126" s="307"/>
      <c r="C126" s="308">
        <f t="shared" si="10"/>
        <v>0</v>
      </c>
    </row>
    <row r="127" spans="1:3" ht="15" customHeight="1" x14ac:dyDescent="0.2">
      <c r="A127" s="306" t="str">
        <f t="shared" si="9"/>
        <v>Shinkai</v>
      </c>
      <c r="B127" s="307"/>
      <c r="C127" s="308">
        <f t="shared" si="10"/>
        <v>0</v>
      </c>
    </row>
    <row r="128" spans="1:3" ht="15" hidden="1" customHeight="1" x14ac:dyDescent="0.2">
      <c r="A128" s="306" t="str">
        <f t="shared" si="9"/>
        <v>Snowies</v>
      </c>
      <c r="B128" s="307"/>
      <c r="C128" s="308">
        <f t="shared" si="10"/>
        <v>0</v>
      </c>
    </row>
    <row r="129" spans="1:3" ht="15" customHeight="1" x14ac:dyDescent="0.2">
      <c r="A129" s="306" t="str">
        <f t="shared" si="9"/>
        <v>Thiana</v>
      </c>
      <c r="B129" s="307"/>
      <c r="C129" s="308">
        <f t="shared" si="10"/>
        <v>0</v>
      </c>
    </row>
    <row r="130" spans="1:3" ht="15" customHeight="1" x14ac:dyDescent="0.2">
      <c r="A130" s="306" t="str">
        <f t="shared" si="9"/>
        <v>Wainesha</v>
      </c>
      <c r="B130" s="307"/>
      <c r="C130" s="308">
        <f t="shared" si="10"/>
        <v>0</v>
      </c>
    </row>
    <row r="131" spans="1:3" ht="15" hidden="1" customHeight="1" x14ac:dyDescent="0.2">
      <c r="A131" s="306" t="str">
        <f t="shared" si="9"/>
        <v>Warjocky</v>
      </c>
      <c r="B131" s="307"/>
      <c r="C131" s="308">
        <f t="shared" si="10"/>
        <v>0</v>
      </c>
    </row>
    <row r="132" spans="1:3" ht="15" customHeight="1" x14ac:dyDescent="0.2">
      <c r="A132" s="306" t="str">
        <f t="shared" si="9"/>
        <v>Xytree</v>
      </c>
      <c r="B132" s="307"/>
      <c r="C132" s="308">
        <f t="shared" si="10"/>
        <v>0</v>
      </c>
    </row>
    <row r="133" spans="1:3" ht="15" hidden="1" customHeight="1" x14ac:dyDescent="0.2">
      <c r="A133" s="306" t="str">
        <f t="shared" si="9"/>
        <v>Zibe</v>
      </c>
      <c r="B133" s="307"/>
      <c r="C133" s="308">
        <f t="shared" si="10"/>
        <v>0</v>
      </c>
    </row>
    <row r="134" spans="1:3" ht="15" customHeight="1" x14ac:dyDescent="0.2">
      <c r="A134" s="306">
        <f t="shared" si="9"/>
        <v>0</v>
      </c>
      <c r="B134" s="307"/>
      <c r="C134" s="308">
        <f t="shared" si="10"/>
        <v>0</v>
      </c>
    </row>
    <row r="135" spans="1:3" ht="15" customHeight="1" x14ac:dyDescent="0.2">
      <c r="A135" s="306">
        <f t="shared" si="9"/>
        <v>0</v>
      </c>
      <c r="B135" s="307"/>
      <c r="C135" s="308">
        <f t="shared" si="10"/>
        <v>0</v>
      </c>
    </row>
    <row r="136" spans="1:3" ht="15" hidden="1" customHeight="1" x14ac:dyDescent="0.2">
      <c r="A136" s="306">
        <f t="shared" ref="A136:A154" si="11">A34</f>
        <v>0</v>
      </c>
      <c r="B136" s="307"/>
      <c r="C136" s="308">
        <f t="shared" ref="C136:C154" si="12">J34</f>
        <v>0</v>
      </c>
    </row>
    <row r="137" spans="1:3" ht="15" hidden="1" customHeight="1" x14ac:dyDescent="0.2">
      <c r="A137" s="306">
        <f t="shared" si="11"/>
        <v>0</v>
      </c>
      <c r="B137" s="307"/>
      <c r="C137" s="308">
        <f t="shared" si="12"/>
        <v>0</v>
      </c>
    </row>
    <row r="138" spans="1:3" ht="15" customHeight="1" x14ac:dyDescent="0.2">
      <c r="A138" s="306">
        <f t="shared" si="11"/>
        <v>0</v>
      </c>
      <c r="B138" s="307"/>
      <c r="C138" s="308">
        <f t="shared" si="12"/>
        <v>0</v>
      </c>
    </row>
    <row r="139" spans="1:3" ht="15" hidden="1" customHeight="1" x14ac:dyDescent="0.2">
      <c r="A139" s="306">
        <f t="shared" si="11"/>
        <v>0</v>
      </c>
      <c r="B139" s="307"/>
      <c r="C139" s="308">
        <f t="shared" si="12"/>
        <v>0</v>
      </c>
    </row>
    <row r="140" spans="1:3" ht="15" hidden="1" customHeight="1" x14ac:dyDescent="0.2">
      <c r="A140" s="306">
        <f t="shared" si="11"/>
        <v>0</v>
      </c>
      <c r="B140" s="307"/>
      <c r="C140" s="308">
        <f t="shared" si="12"/>
        <v>0</v>
      </c>
    </row>
    <row r="141" spans="1:3" ht="15" hidden="1" customHeight="1" x14ac:dyDescent="0.2">
      <c r="A141" s="306">
        <f t="shared" si="11"/>
        <v>0</v>
      </c>
      <c r="B141" s="307"/>
      <c r="C141" s="308">
        <f t="shared" si="12"/>
        <v>0</v>
      </c>
    </row>
    <row r="142" spans="1:3" ht="15" hidden="1" customHeight="1" x14ac:dyDescent="0.2">
      <c r="A142" s="306">
        <f t="shared" si="11"/>
        <v>0</v>
      </c>
      <c r="B142" s="307"/>
      <c r="C142" s="308">
        <f t="shared" si="12"/>
        <v>0</v>
      </c>
    </row>
    <row r="143" spans="1:3" ht="15" hidden="1" customHeight="1" x14ac:dyDescent="0.2">
      <c r="A143" s="306">
        <f t="shared" si="11"/>
        <v>0</v>
      </c>
      <c r="B143" s="307"/>
      <c r="C143" s="308">
        <f t="shared" si="12"/>
        <v>0</v>
      </c>
    </row>
    <row r="144" spans="1:3" ht="15" customHeight="1" x14ac:dyDescent="0.2">
      <c r="A144" s="306">
        <f t="shared" si="11"/>
        <v>0</v>
      </c>
      <c r="B144" s="307"/>
      <c r="C144" s="308">
        <f t="shared" si="12"/>
        <v>0</v>
      </c>
    </row>
    <row r="145" spans="1:3" ht="15" hidden="1" customHeight="1" x14ac:dyDescent="0.2">
      <c r="A145" s="306">
        <f t="shared" si="11"/>
        <v>0</v>
      </c>
      <c r="B145" s="307"/>
      <c r="C145" s="308">
        <f t="shared" si="12"/>
        <v>0</v>
      </c>
    </row>
    <row r="146" spans="1:3" ht="15" hidden="1" customHeight="1" x14ac:dyDescent="0.2">
      <c r="A146" s="306">
        <f t="shared" si="11"/>
        <v>0</v>
      </c>
      <c r="B146" s="307"/>
      <c r="C146" s="308">
        <f t="shared" si="12"/>
        <v>0</v>
      </c>
    </row>
    <row r="147" spans="1:3" ht="15" hidden="1" customHeight="1" x14ac:dyDescent="0.2">
      <c r="A147" s="306">
        <f t="shared" si="11"/>
        <v>0</v>
      </c>
      <c r="B147" s="307"/>
      <c r="C147" s="308">
        <f t="shared" si="12"/>
        <v>0</v>
      </c>
    </row>
    <row r="148" spans="1:3" ht="15" hidden="1" customHeight="1" x14ac:dyDescent="0.2">
      <c r="A148" s="306">
        <f t="shared" si="11"/>
        <v>0</v>
      </c>
      <c r="B148" s="307"/>
      <c r="C148" s="308">
        <f t="shared" si="12"/>
        <v>0</v>
      </c>
    </row>
    <row r="149" spans="1:3" ht="15" hidden="1" customHeight="1" x14ac:dyDescent="0.2">
      <c r="A149" s="306">
        <f t="shared" si="11"/>
        <v>0</v>
      </c>
      <c r="B149" s="307"/>
      <c r="C149" s="308">
        <f t="shared" si="12"/>
        <v>0</v>
      </c>
    </row>
    <row r="150" spans="1:3" ht="15" hidden="1" customHeight="1" x14ac:dyDescent="0.2">
      <c r="A150" s="306">
        <f t="shared" si="11"/>
        <v>0</v>
      </c>
      <c r="B150" s="307"/>
      <c r="C150" s="308">
        <f t="shared" si="12"/>
        <v>0</v>
      </c>
    </row>
    <row r="151" spans="1:3" ht="15" hidden="1" customHeight="1" x14ac:dyDescent="0.2">
      <c r="A151" s="306">
        <f t="shared" si="11"/>
        <v>0</v>
      </c>
      <c r="B151" s="307"/>
      <c r="C151" s="308">
        <f t="shared" si="12"/>
        <v>0</v>
      </c>
    </row>
    <row r="152" spans="1:3" ht="15" hidden="1" customHeight="1" x14ac:dyDescent="0.2">
      <c r="A152" s="306">
        <f t="shared" si="11"/>
        <v>0</v>
      </c>
      <c r="B152" s="307"/>
      <c r="C152" s="308">
        <f t="shared" si="12"/>
        <v>0</v>
      </c>
    </row>
    <row r="153" spans="1:3" ht="15" hidden="1" customHeight="1" x14ac:dyDescent="0.2">
      <c r="A153" s="306">
        <f t="shared" si="11"/>
        <v>0</v>
      </c>
      <c r="B153" s="307"/>
      <c r="C153" s="308">
        <f t="shared" si="12"/>
        <v>0</v>
      </c>
    </row>
    <row r="154" spans="1:3" ht="15" hidden="1" customHeight="1" x14ac:dyDescent="0.2">
      <c r="A154" s="306">
        <f t="shared" si="11"/>
        <v>0</v>
      </c>
      <c r="B154" s="307"/>
      <c r="C154" s="308">
        <f t="shared" si="12"/>
        <v>0</v>
      </c>
    </row>
    <row r="155" spans="1:3" ht="15" hidden="1" customHeight="1" x14ac:dyDescent="0.2">
      <c r="A155" s="306">
        <f t="shared" ref="A155:A163" si="13">A53</f>
        <v>0</v>
      </c>
      <c r="B155" s="307"/>
      <c r="C155" s="308">
        <f t="shared" ref="C155:C163" si="14">J53</f>
        <v>0</v>
      </c>
    </row>
    <row r="156" spans="1:3" ht="15" hidden="1" customHeight="1" x14ac:dyDescent="0.2">
      <c r="A156" s="306">
        <f t="shared" si="13"/>
        <v>0</v>
      </c>
      <c r="B156" s="307"/>
      <c r="C156" s="308">
        <f t="shared" si="14"/>
        <v>0</v>
      </c>
    </row>
    <row r="157" spans="1:3" ht="15" hidden="1" customHeight="1" x14ac:dyDescent="0.2">
      <c r="A157" s="306">
        <f t="shared" si="13"/>
        <v>0</v>
      </c>
      <c r="B157" s="307"/>
      <c r="C157" s="308">
        <f t="shared" si="14"/>
        <v>0</v>
      </c>
    </row>
    <row r="158" spans="1:3" ht="15" hidden="1" customHeight="1" x14ac:dyDescent="0.2">
      <c r="A158" s="306">
        <f t="shared" si="13"/>
        <v>0</v>
      </c>
      <c r="B158" s="307"/>
      <c r="C158" s="308">
        <f t="shared" si="14"/>
        <v>0</v>
      </c>
    </row>
    <row r="159" spans="1:3" ht="15" hidden="1" customHeight="1" x14ac:dyDescent="0.2">
      <c r="A159" s="306">
        <f t="shared" si="13"/>
        <v>0</v>
      </c>
      <c r="B159" s="307"/>
      <c r="C159" s="308">
        <f t="shared" si="14"/>
        <v>0</v>
      </c>
    </row>
    <row r="160" spans="1:3" ht="15" hidden="1" customHeight="1" x14ac:dyDescent="0.2">
      <c r="A160" s="306">
        <f t="shared" si="13"/>
        <v>0</v>
      </c>
      <c r="B160" s="307"/>
      <c r="C160" s="308">
        <f t="shared" si="14"/>
        <v>0</v>
      </c>
    </row>
    <row r="161" spans="1:3" ht="15" hidden="1" customHeight="1" x14ac:dyDescent="0.2">
      <c r="A161" s="306">
        <f t="shared" si="13"/>
        <v>0</v>
      </c>
      <c r="B161" s="307"/>
      <c r="C161" s="308">
        <f t="shared" si="14"/>
        <v>0</v>
      </c>
    </row>
    <row r="162" spans="1:3" ht="15" hidden="1" customHeight="1" x14ac:dyDescent="0.2">
      <c r="A162" s="306">
        <f t="shared" si="13"/>
        <v>0</v>
      </c>
      <c r="B162" s="307"/>
      <c r="C162" s="308">
        <f t="shared" si="14"/>
        <v>0</v>
      </c>
    </row>
    <row r="163" spans="1:3" ht="15" hidden="1" customHeight="1" thickBot="1" x14ac:dyDescent="0.25">
      <c r="A163" s="309">
        <f t="shared" si="13"/>
        <v>0</v>
      </c>
      <c r="B163" s="310"/>
      <c r="C163" s="311">
        <f t="shared" si="14"/>
        <v>0</v>
      </c>
    </row>
  </sheetData>
  <sheetProtection autoFilter="0"/>
  <autoFilter ref="A103:C163">
    <filterColumn colId="0">
      <filters>
        <filter val="Altrezza"/>
        <filter val="Ambú"/>
        <filter val="Andreah"/>
        <filter val="Atlanthia"/>
        <filter val="Axium"/>
        <filter val="Birdeeh"/>
        <filter val="Bishamonten"/>
        <filter val="Craving"/>
        <filter val="Darsid"/>
        <filter val="Droodcaster"/>
        <filter val="Gloríus"/>
        <filter val="Halfhorns"/>
        <filter val="Incharge"/>
        <filter val="Izzabelle"/>
        <filter val="Lychi"/>
        <filter val="Meltface"/>
        <filter val="Mortali"/>
        <filter val="Muckyfloor"/>
        <filter val="Müfti"/>
        <filter val="Niiwa"/>
        <filter val="Niklaus"/>
        <filter val="Onemanforest"/>
        <filter val="Rcane"/>
        <filter val="Revlash"/>
        <filter val="Sensés"/>
        <filter val="Seraphÿm"/>
        <filter val="Shalist"/>
        <filter val="Shinkai"/>
        <filter val="Spudsux"/>
        <filter val="Szion"/>
        <filter val="Torwen"/>
        <filter val="Vakama"/>
        <filter val="Wainesha"/>
        <filter val="Warriorxz"/>
        <filter val="Zerika"/>
      </filters>
    </filterColumn>
    <filterColumn colId="2">
      <filters>
        <filter val="0.1"/>
        <filter val="0.2"/>
        <filter val="0.4"/>
        <filter val="0.5"/>
        <filter val="0.8"/>
      </filters>
    </filterColumn>
    <sortState ref="A104:C154">
      <sortCondition ref="A103:A163"/>
    </sortState>
  </autoFilter>
  <sortState ref="A104:C151">
    <sortCondition ref="A104:A151"/>
  </sortState>
  <conditionalFormatting sqref="A2:A70">
    <cfRule type="expression" dxfId="34" priority="104" stopIfTrue="1">
      <formula>IF(J2&gt;1,TRUE)</formula>
    </cfRule>
    <cfRule type="expression" dxfId="33" priority="105" stopIfTrue="1">
      <formula>IF(J2=0,TRUE)</formula>
    </cfRule>
    <cfRule type="expression" dxfId="32" priority="106" stopIfTrue="1">
      <formula>IF(J2&lt;=1,TRUE)</formula>
    </cfRule>
  </conditionalFormatting>
  <conditionalFormatting sqref="D26:E26 D29:I32 E34 D2:D100 G2:G100">
    <cfRule type="cellIs" dxfId="31" priority="107" stopIfTrue="1" operator="equal">
      <formula>"No"</formula>
    </cfRule>
  </conditionalFormatting>
  <conditionalFormatting sqref="E2:F100 H2:I100">
    <cfRule type="expression" dxfId="30" priority="108" stopIfTrue="1">
      <formula>IF(E2&gt;0,TRUE)</formula>
    </cfRule>
  </conditionalFormatting>
  <conditionalFormatting sqref="A71">
    <cfRule type="expression" dxfId="29" priority="101" stopIfTrue="1">
      <formula>IF(J71&gt;1,TRUE)</formula>
    </cfRule>
    <cfRule type="expression" dxfId="28" priority="102" stopIfTrue="1">
      <formula>IF(J71=0,TRUE)</formula>
    </cfRule>
    <cfRule type="expression" dxfId="27" priority="103" stopIfTrue="1">
      <formula>IF(J71&lt;=1,TRUE)</formula>
    </cfRule>
  </conditionalFormatting>
  <conditionalFormatting sqref="A72:A78">
    <cfRule type="expression" dxfId="26" priority="96" stopIfTrue="1">
      <formula>IF(J72&gt;1,TRUE)</formula>
    </cfRule>
    <cfRule type="expression" dxfId="25" priority="97" stopIfTrue="1">
      <formula>IF(J72=0,TRUE)</formula>
    </cfRule>
    <cfRule type="expression" dxfId="24" priority="98" stopIfTrue="1">
      <formula>IF(J72&lt;=1,TRUE)</formula>
    </cfRule>
  </conditionalFormatting>
  <conditionalFormatting sqref="A79:A87">
    <cfRule type="expression" dxfId="23" priority="91" stopIfTrue="1">
      <formula>IF(J79&gt;1,TRUE)</formula>
    </cfRule>
    <cfRule type="expression" dxfId="22" priority="92" stopIfTrue="1">
      <formula>IF(J79=0,TRUE)</formula>
    </cfRule>
    <cfRule type="expression" dxfId="21" priority="93" stopIfTrue="1">
      <formula>IF(J79&lt;=1,TRUE)</formula>
    </cfRule>
  </conditionalFormatting>
  <conditionalFormatting sqref="A88:A100">
    <cfRule type="expression" dxfId="20" priority="86" stopIfTrue="1">
      <formula>IF(J88&gt;1,TRUE)</formula>
    </cfRule>
    <cfRule type="expression" dxfId="19" priority="87" stopIfTrue="1">
      <formula>IF(J88=0,TRUE)</formula>
    </cfRule>
    <cfRule type="expression" dxfId="18" priority="88" stopIfTrue="1">
      <formula>IF(J88&lt;=1,TRUE)</formula>
    </cfRule>
  </conditionalFormatting>
  <dataValidations count="4">
    <dataValidation type="list" operator="equal" allowBlank="1" sqref="G2:G100 D2:D100">
      <formula1>"No,Yes"</formula1>
      <formula2>0</formula2>
    </dataValidation>
    <dataValidation type="list" operator="equal" allowBlank="1" sqref="H2:I100 E2:F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tabSelected="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2" sqref="B2"/>
    </sheetView>
  </sheetViews>
  <sheetFormatPr defaultColWidth="8.7109375" defaultRowHeight="15" customHeight="1" x14ac:dyDescent="0.25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 thickBot="1" x14ac:dyDescent="0.3">
      <c r="A1" s="484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518" t="s">
        <v>41</v>
      </c>
      <c r="J1" s="512" t="s">
        <v>42</v>
      </c>
      <c r="K1" s="512" t="s">
        <v>43</v>
      </c>
      <c r="L1" s="512" t="s">
        <v>44</v>
      </c>
      <c r="M1" s="512" t="s">
        <v>45</v>
      </c>
      <c r="N1" s="512" t="s">
        <v>46</v>
      </c>
      <c r="O1" s="515" t="s">
        <v>47</v>
      </c>
    </row>
    <row r="2" spans="1:18" ht="15.75" customHeight="1" thickBot="1" x14ac:dyDescent="0.3">
      <c r="A2" s="484" t="s">
        <v>48</v>
      </c>
      <c r="B2" s="59">
        <v>41792</v>
      </c>
      <c r="C2" s="211">
        <f>B2</f>
        <v>41792</v>
      </c>
      <c r="D2" s="211">
        <f>C2+1</f>
        <v>41793</v>
      </c>
      <c r="E2" s="211">
        <f>D2</f>
        <v>41793</v>
      </c>
      <c r="F2" s="211">
        <f>E2+3</f>
        <v>41796</v>
      </c>
      <c r="G2" s="211">
        <f>F2</f>
        <v>41796</v>
      </c>
      <c r="H2" s="212">
        <f>G2+1</f>
        <v>41797</v>
      </c>
      <c r="I2" s="519"/>
      <c r="J2" s="513"/>
      <c r="K2" s="513"/>
      <c r="L2" s="513"/>
      <c r="M2" s="513"/>
      <c r="N2" s="513"/>
      <c r="O2" s="516"/>
    </row>
    <row r="3" spans="1:18" ht="15.75" customHeight="1" thickBot="1" x14ac:dyDescent="0.3">
      <c r="A3" s="484" t="s">
        <v>49</v>
      </c>
      <c r="B3" s="60"/>
      <c r="D3" s="60"/>
      <c r="E3" s="61"/>
      <c r="F3" s="61"/>
      <c r="G3" s="61"/>
      <c r="H3" s="491"/>
      <c r="I3" s="519"/>
      <c r="J3" s="513"/>
      <c r="K3" s="513"/>
      <c r="L3" s="513"/>
      <c r="M3" s="513"/>
      <c r="N3" s="513"/>
      <c r="O3" s="516"/>
    </row>
    <row r="4" spans="1:18" ht="15.75" customHeight="1" thickBot="1" x14ac:dyDescent="0.3">
      <c r="A4" s="484" t="s">
        <v>50</v>
      </c>
      <c r="B4" s="213"/>
      <c r="C4" s="61"/>
      <c r="D4" s="61"/>
      <c r="E4" s="61"/>
      <c r="F4" s="61"/>
      <c r="G4" s="61"/>
      <c r="H4" s="62"/>
      <c r="I4" s="519"/>
      <c r="J4" s="513"/>
      <c r="K4" s="513"/>
      <c r="L4" s="513"/>
      <c r="M4" s="513"/>
      <c r="N4" s="513"/>
      <c r="O4" s="516"/>
    </row>
    <row r="5" spans="1:18" ht="30.75" customHeight="1" thickBot="1" x14ac:dyDescent="0.3">
      <c r="A5" s="485" t="s">
        <v>51</v>
      </c>
      <c r="B5" s="64"/>
      <c r="C5" s="65"/>
      <c r="D5" s="65"/>
      <c r="E5" s="65"/>
      <c r="F5" s="64"/>
      <c r="G5" s="65"/>
      <c r="H5" s="66"/>
      <c r="I5" s="519"/>
      <c r="J5" s="513"/>
      <c r="K5" s="513"/>
      <c r="L5" s="513"/>
      <c r="M5" s="513"/>
      <c r="N5" s="513"/>
      <c r="O5" s="516"/>
      <c r="R5"/>
    </row>
    <row r="6" spans="1:18" ht="30.75" customHeight="1" thickBot="1" x14ac:dyDescent="0.3">
      <c r="A6" s="373" t="s">
        <v>195</v>
      </c>
      <c r="B6" s="374"/>
      <c r="C6" s="374"/>
      <c r="D6" s="374"/>
      <c r="E6" s="374"/>
      <c r="F6" s="374"/>
      <c r="G6" s="374"/>
      <c r="H6" s="375"/>
      <c r="I6" s="519"/>
      <c r="J6" s="513"/>
      <c r="K6" s="513"/>
      <c r="L6" s="513"/>
      <c r="M6" s="513"/>
      <c r="N6" s="513"/>
      <c r="O6" s="516"/>
      <c r="R6"/>
    </row>
    <row r="7" spans="1:18" x14ac:dyDescent="0.25">
      <c r="A7" s="54" t="s">
        <v>53</v>
      </c>
      <c r="B7" s="214">
        <f t="shared" ref="B7:H7" si="0">COUNTIF(B10:B69,"Confirmed")</f>
        <v>0</v>
      </c>
      <c r="C7" s="214">
        <f t="shared" si="0"/>
        <v>0</v>
      </c>
      <c r="D7" s="214">
        <f t="shared" si="0"/>
        <v>0</v>
      </c>
      <c r="E7" s="214">
        <f t="shared" si="0"/>
        <v>0</v>
      </c>
      <c r="F7" s="214">
        <f t="shared" si="0"/>
        <v>0</v>
      </c>
      <c r="G7" s="214">
        <f t="shared" si="0"/>
        <v>0</v>
      </c>
      <c r="H7" s="215">
        <f t="shared" si="0"/>
        <v>0</v>
      </c>
      <c r="I7" s="519"/>
      <c r="J7" s="513"/>
      <c r="K7" s="513"/>
      <c r="L7" s="513"/>
      <c r="M7" s="513"/>
      <c r="N7" s="513"/>
      <c r="O7" s="516"/>
      <c r="R7"/>
    </row>
    <row r="8" spans="1:18" x14ac:dyDescent="0.25">
      <c r="A8" s="58" t="s">
        <v>52</v>
      </c>
      <c r="B8" s="216">
        <f t="shared" ref="B8:H8" si="1">COUNTIF(B10:B69,"Standby")</f>
        <v>0</v>
      </c>
      <c r="C8" s="216">
        <f t="shared" si="1"/>
        <v>0</v>
      </c>
      <c r="D8" s="216">
        <f t="shared" si="1"/>
        <v>0</v>
      </c>
      <c r="E8" s="216">
        <f t="shared" si="1"/>
        <v>0</v>
      </c>
      <c r="F8" s="216">
        <f t="shared" si="1"/>
        <v>0</v>
      </c>
      <c r="G8" s="216">
        <f t="shared" si="1"/>
        <v>0</v>
      </c>
      <c r="H8" s="217">
        <f t="shared" si="1"/>
        <v>0</v>
      </c>
      <c r="I8" s="519"/>
      <c r="J8" s="513"/>
      <c r="K8" s="513"/>
      <c r="L8" s="513"/>
      <c r="M8" s="513"/>
      <c r="N8" s="513"/>
      <c r="O8" s="516"/>
      <c r="R8"/>
    </row>
    <row r="9" spans="1:18" ht="15.75" thickBot="1" x14ac:dyDescent="0.3">
      <c r="A9" s="63" t="s">
        <v>39</v>
      </c>
      <c r="B9" s="218">
        <f t="shared" ref="B9:H9" si="2">COUNTIF(B10:B69,"Out")</f>
        <v>0</v>
      </c>
      <c r="C9" s="218">
        <f t="shared" si="2"/>
        <v>0</v>
      </c>
      <c r="D9" s="218">
        <f t="shared" si="2"/>
        <v>0</v>
      </c>
      <c r="E9" s="218">
        <f t="shared" si="2"/>
        <v>0</v>
      </c>
      <c r="F9" s="218">
        <f t="shared" si="2"/>
        <v>0</v>
      </c>
      <c r="G9" s="218">
        <f t="shared" si="2"/>
        <v>0</v>
      </c>
      <c r="H9" s="219">
        <f t="shared" si="2"/>
        <v>0</v>
      </c>
      <c r="I9" s="520"/>
      <c r="J9" s="514"/>
      <c r="K9" s="514"/>
      <c r="L9" s="514"/>
      <c r="M9" s="514"/>
      <c r="N9" s="514"/>
      <c r="O9" s="517"/>
      <c r="R9"/>
    </row>
    <row r="10" spans="1:18" ht="15" customHeight="1" x14ac:dyDescent="0.25">
      <c r="A10" s="5" t="str">
        <f>'Members Data'!A2</f>
        <v>Aishani</v>
      </c>
      <c r="B10" s="196"/>
      <c r="C10" s="200"/>
      <c r="D10" s="200"/>
      <c r="E10" s="197"/>
      <c r="F10" s="197"/>
      <c r="G10" s="197"/>
      <c r="H10" s="493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3">COUNTIF(B10:H10,"confirmed")</f>
        <v>0</v>
      </c>
      <c r="N10" s="68">
        <f t="shared" ref="N10:N41" si="4">COUNTIF(B10:H10,"standby")</f>
        <v>0</v>
      </c>
      <c r="O10" s="69">
        <f t="shared" ref="O10:O41" si="5">COUNTIF(B10:H10,"out")</f>
        <v>0</v>
      </c>
      <c r="R10"/>
    </row>
    <row r="11" spans="1:18" ht="15" customHeight="1" x14ac:dyDescent="0.25">
      <c r="A11" s="9" t="str">
        <f>'Members Data'!A3</f>
        <v>Altezza</v>
      </c>
      <c r="B11" s="199"/>
      <c r="C11" s="200"/>
      <c r="D11" s="200"/>
      <c r="E11" s="200"/>
      <c r="F11" s="200"/>
      <c r="G11" s="200"/>
      <c r="H11" s="493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3"/>
        <v>0</v>
      </c>
      <c r="N11" s="15">
        <f t="shared" si="4"/>
        <v>0</v>
      </c>
      <c r="O11" s="16">
        <f t="shared" si="5"/>
        <v>0</v>
      </c>
      <c r="Q11"/>
      <c r="R11"/>
    </row>
    <row r="12" spans="1:18" ht="15" customHeight="1" x14ac:dyDescent="0.25">
      <c r="A12" s="9" t="str">
        <f>'Members Data'!A4</f>
        <v>Boeyah</v>
      </c>
      <c r="B12" s="199"/>
      <c r="C12" s="200"/>
      <c r="D12" s="200"/>
      <c r="E12" s="200"/>
      <c r="F12" s="200"/>
      <c r="G12" s="200"/>
      <c r="H12" s="493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3"/>
        <v>0</v>
      </c>
      <c r="N12" s="15">
        <f t="shared" si="4"/>
        <v>0</v>
      </c>
      <c r="O12" s="16">
        <f t="shared" si="5"/>
        <v>0</v>
      </c>
      <c r="Q12"/>
      <c r="R12"/>
    </row>
    <row r="13" spans="1:18" ht="15" customHeight="1" x14ac:dyDescent="0.25">
      <c r="A13" s="9" t="str">
        <f>'Members Data'!A5</f>
        <v>Bofe</v>
      </c>
      <c r="B13" s="199"/>
      <c r="C13" s="200"/>
      <c r="D13" s="200"/>
      <c r="E13" s="200"/>
      <c r="F13" s="200"/>
      <c r="G13" s="200"/>
      <c r="H13" s="493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3"/>
        <v>0</v>
      </c>
      <c r="N13" s="15">
        <f t="shared" si="4"/>
        <v>0</v>
      </c>
      <c r="O13" s="16">
        <f t="shared" si="5"/>
        <v>0</v>
      </c>
      <c r="Q13"/>
      <c r="R13"/>
    </row>
    <row r="14" spans="1:18" ht="15" customHeight="1" x14ac:dyDescent="0.25">
      <c r="A14" s="9" t="str">
        <f>'Members Data'!A6</f>
        <v>Brownale</v>
      </c>
      <c r="B14" s="199"/>
      <c r="C14" s="200"/>
      <c r="D14" s="200"/>
      <c r="E14" s="200"/>
      <c r="F14" s="200"/>
      <c r="G14" s="200"/>
      <c r="H14" s="493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3"/>
        <v>0</v>
      </c>
      <c r="N14" s="15">
        <f t="shared" si="4"/>
        <v>0</v>
      </c>
      <c r="O14" s="16">
        <f t="shared" si="5"/>
        <v>0</v>
      </c>
      <c r="Q14"/>
      <c r="R14"/>
    </row>
    <row r="15" spans="1:18" ht="15" customHeight="1" x14ac:dyDescent="0.25">
      <c r="A15" s="9" t="str">
        <f>'Members Data'!A7</f>
        <v>Càrétàkér</v>
      </c>
      <c r="B15" s="199"/>
      <c r="C15" s="200"/>
      <c r="D15" s="200"/>
      <c r="E15" s="200"/>
      <c r="F15" s="200"/>
      <c r="G15" s="200"/>
      <c r="H15" s="493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3"/>
        <v>0</v>
      </c>
      <c r="N15" s="15">
        <f t="shared" si="4"/>
        <v>0</v>
      </c>
      <c r="O15" s="16">
        <f t="shared" si="5"/>
        <v>0</v>
      </c>
      <c r="Q15"/>
      <c r="R15"/>
    </row>
    <row r="16" spans="1:18" ht="15" customHeight="1" x14ac:dyDescent="0.25">
      <c r="A16" s="9" t="str">
        <f>'Members Data'!A8</f>
        <v>Celechon</v>
      </c>
      <c r="B16" s="199"/>
      <c r="C16" s="200"/>
      <c r="D16" s="200"/>
      <c r="E16" s="200"/>
      <c r="F16" s="200"/>
      <c r="G16" s="200"/>
      <c r="H16" s="493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3"/>
        <v>0</v>
      </c>
      <c r="N16" s="15">
        <f t="shared" si="4"/>
        <v>0</v>
      </c>
      <c r="O16" s="16">
        <f t="shared" si="5"/>
        <v>0</v>
      </c>
      <c r="Q16"/>
      <c r="R16"/>
    </row>
    <row r="17" spans="1:18" ht="15" customHeight="1" x14ac:dyDescent="0.25">
      <c r="A17" s="9" t="str">
        <f>'Members Data'!A9</f>
        <v>Dumface</v>
      </c>
      <c r="B17" s="199"/>
      <c r="C17" s="200"/>
      <c r="D17" s="200"/>
      <c r="E17" s="200"/>
      <c r="F17" s="200"/>
      <c r="G17" s="200"/>
      <c r="H17" s="493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3"/>
        <v>0</v>
      </c>
      <c r="N17" s="15">
        <f t="shared" si="4"/>
        <v>0</v>
      </c>
      <c r="O17" s="16">
        <f t="shared" si="5"/>
        <v>0</v>
      </c>
      <c r="Q17"/>
      <c r="R17"/>
    </row>
    <row r="18" spans="1:18" ht="15" customHeight="1" x14ac:dyDescent="0.25">
      <c r="A18" s="9" t="str">
        <f>'Members Data'!A10</f>
        <v>Eárendil</v>
      </c>
      <c r="B18" s="199"/>
      <c r="C18" s="200"/>
      <c r="D18" s="200"/>
      <c r="E18" s="200"/>
      <c r="F18" s="202"/>
      <c r="G18" s="200"/>
      <c r="H18" s="493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3"/>
        <v>0</v>
      </c>
      <c r="N18" s="15">
        <f t="shared" si="4"/>
        <v>0</v>
      </c>
      <c r="O18" s="16">
        <f t="shared" si="5"/>
        <v>0</v>
      </c>
      <c r="Q18"/>
      <c r="R18"/>
    </row>
    <row r="19" spans="1:18" ht="15" customHeight="1" x14ac:dyDescent="0.25">
      <c r="A19" s="9" t="str">
        <f>'Members Data'!A11</f>
        <v>Halfhorns</v>
      </c>
      <c r="B19" s="199"/>
      <c r="C19" s="200"/>
      <c r="D19" s="200"/>
      <c r="E19" s="200"/>
      <c r="F19" s="200"/>
      <c r="G19" s="200"/>
      <c r="H19" s="201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3"/>
        <v>0</v>
      </c>
      <c r="N19" s="15">
        <f t="shared" si="4"/>
        <v>0</v>
      </c>
      <c r="O19" s="16">
        <f t="shared" si="5"/>
        <v>0</v>
      </c>
      <c r="Q19"/>
      <c r="R19"/>
    </row>
    <row r="20" spans="1:18" ht="15" customHeight="1" x14ac:dyDescent="0.25">
      <c r="A20" s="9" t="str">
        <f>'Members Data'!A12</f>
        <v>Harkar</v>
      </c>
      <c r="B20" s="199"/>
      <c r="C20" s="200"/>
      <c r="D20" s="200"/>
      <c r="E20" s="200"/>
      <c r="F20" s="200"/>
      <c r="G20" s="200"/>
      <c r="H20" s="493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3"/>
        <v>0</v>
      </c>
      <c r="N20" s="15">
        <f t="shared" si="4"/>
        <v>0</v>
      </c>
      <c r="O20" s="16">
        <f t="shared" si="5"/>
        <v>0</v>
      </c>
      <c r="Q20"/>
      <c r="R20"/>
    </row>
    <row r="21" spans="1:18" ht="15" customHeight="1" x14ac:dyDescent="0.25">
      <c r="A21" s="9" t="str">
        <f>'Members Data'!A13</f>
        <v>Hlianna</v>
      </c>
      <c r="B21" s="199"/>
      <c r="C21" s="200"/>
      <c r="D21" s="200"/>
      <c r="E21" s="200"/>
      <c r="F21" s="200"/>
      <c r="G21" s="200"/>
      <c r="H21" s="493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3"/>
        <v>0</v>
      </c>
      <c r="N21" s="15">
        <f t="shared" si="4"/>
        <v>0</v>
      </c>
      <c r="O21" s="16">
        <f t="shared" si="5"/>
        <v>0</v>
      </c>
      <c r="Q21"/>
      <c r="R21"/>
    </row>
    <row r="22" spans="1:18" ht="15" customHeight="1" x14ac:dyDescent="0.25">
      <c r="A22" s="9" t="str">
        <f>'Members Data'!A14</f>
        <v>Holocené</v>
      </c>
      <c r="B22" s="199"/>
      <c r="C22" s="200"/>
      <c r="D22" s="200"/>
      <c r="E22" s="200"/>
      <c r="F22" s="200"/>
      <c r="G22" s="200"/>
      <c r="H22" s="201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3"/>
        <v>0</v>
      </c>
      <c r="N22" s="15">
        <f t="shared" si="4"/>
        <v>0</v>
      </c>
      <c r="O22" s="16">
        <f t="shared" si="5"/>
        <v>0</v>
      </c>
      <c r="Q22"/>
      <c r="R22"/>
    </row>
    <row r="23" spans="1:18" ht="15" customHeight="1" x14ac:dyDescent="0.25">
      <c r="A23" s="9" t="str">
        <f>'Members Data'!A15</f>
        <v>Horiox</v>
      </c>
      <c r="B23" s="199"/>
      <c r="C23" s="200"/>
      <c r="D23" s="200"/>
      <c r="E23" s="200"/>
      <c r="F23" s="200"/>
      <c r="G23" s="200"/>
      <c r="H23" s="493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3"/>
        <v>0</v>
      </c>
      <c r="N23" s="15">
        <f t="shared" si="4"/>
        <v>0</v>
      </c>
      <c r="O23" s="16">
        <f t="shared" si="5"/>
        <v>0</v>
      </c>
      <c r="Q23"/>
      <c r="R23"/>
    </row>
    <row r="24" spans="1:18" ht="15" customHeight="1" x14ac:dyDescent="0.25">
      <c r="A24" s="9" t="str">
        <f>'Members Data'!A16</f>
        <v>Hyperïon</v>
      </c>
      <c r="B24" s="199"/>
      <c r="C24" s="200"/>
      <c r="D24" s="200"/>
      <c r="E24" s="200"/>
      <c r="F24" s="200"/>
      <c r="G24" s="200"/>
      <c r="H24" s="493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3"/>
        <v>0</v>
      </c>
      <c r="N24" s="15">
        <f t="shared" si="4"/>
        <v>0</v>
      </c>
      <c r="O24" s="16">
        <f t="shared" si="5"/>
        <v>0</v>
      </c>
      <c r="Q24"/>
      <c r="R24"/>
    </row>
    <row r="25" spans="1:18" ht="15" customHeight="1" x14ac:dyDescent="0.25">
      <c r="A25" s="9" t="str">
        <f>'Members Data'!A17</f>
        <v>Izzabella</v>
      </c>
      <c r="B25" s="199"/>
      <c r="C25" s="200"/>
      <c r="D25" s="200"/>
      <c r="E25" s="200"/>
      <c r="F25" s="200"/>
      <c r="G25" s="200"/>
      <c r="H25" s="493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3"/>
        <v>0</v>
      </c>
      <c r="N25" s="15">
        <f t="shared" si="4"/>
        <v>0</v>
      </c>
      <c r="O25" s="16">
        <f t="shared" si="5"/>
        <v>0</v>
      </c>
      <c r="Q25"/>
      <c r="R25"/>
    </row>
    <row r="26" spans="1:18" ht="15" customHeight="1" x14ac:dyDescent="0.25">
      <c r="A26" s="9" t="str">
        <f>'Members Data'!A18</f>
        <v>Kinkiey</v>
      </c>
      <c r="B26" s="199"/>
      <c r="C26" s="200"/>
      <c r="D26" s="200"/>
      <c r="E26" s="200"/>
      <c r="F26" s="200"/>
      <c r="G26" s="200"/>
      <c r="H26" s="493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3"/>
        <v>0</v>
      </c>
      <c r="N26" s="15">
        <f t="shared" si="4"/>
        <v>0</v>
      </c>
      <c r="O26" s="16">
        <f t="shared" si="5"/>
        <v>0</v>
      </c>
      <c r="Q26"/>
      <c r="R26"/>
    </row>
    <row r="27" spans="1:18" ht="15" customHeight="1" x14ac:dyDescent="0.25">
      <c r="A27" s="9" t="str">
        <f>'Members Data'!A19</f>
        <v>Moldylock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3"/>
        <v>0</v>
      </c>
      <c r="N27" s="15">
        <f t="shared" si="4"/>
        <v>0</v>
      </c>
      <c r="O27" s="16">
        <f t="shared" si="5"/>
        <v>0</v>
      </c>
      <c r="Q27"/>
      <c r="R27"/>
    </row>
    <row r="28" spans="1:18" ht="15" customHeight="1" x14ac:dyDescent="0.25">
      <c r="A28" s="9" t="str">
        <f>'Members Data'!A20</f>
        <v>Muckyfloor</v>
      </c>
      <c r="B28" s="199"/>
      <c r="C28" s="200"/>
      <c r="D28" s="200"/>
      <c r="E28" s="200"/>
      <c r="F28" s="200"/>
      <c r="G28" s="200"/>
      <c r="H28" s="493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3"/>
        <v>0</v>
      </c>
      <c r="N28" s="15">
        <f t="shared" si="4"/>
        <v>0</v>
      </c>
      <c r="O28" s="16">
        <f t="shared" si="5"/>
        <v>0</v>
      </c>
      <c r="Q28"/>
      <c r="R28"/>
    </row>
    <row r="29" spans="1:18" ht="15" customHeight="1" x14ac:dyDescent="0.25">
      <c r="A29" s="9" t="str">
        <f>'Members Data'!A21</f>
        <v>Overqt</v>
      </c>
      <c r="B29" s="199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3"/>
        <v>0</v>
      </c>
      <c r="N29" s="15">
        <f t="shared" si="4"/>
        <v>0</v>
      </c>
      <c r="O29" s="16">
        <f t="shared" si="5"/>
        <v>0</v>
      </c>
      <c r="Q29"/>
      <c r="R29"/>
    </row>
    <row r="30" spans="1:18" ht="15" customHeight="1" x14ac:dyDescent="0.25">
      <c r="A30" s="9" t="str">
        <f>'Members Data'!A22</f>
        <v>Páula</v>
      </c>
      <c r="B30" s="199"/>
      <c r="C30" s="200"/>
      <c r="D30" s="200"/>
      <c r="E30" s="200"/>
      <c r="F30" s="200"/>
      <c r="G30" s="200"/>
      <c r="H30" s="493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3"/>
        <v>0</v>
      </c>
      <c r="N30" s="15">
        <f t="shared" si="4"/>
        <v>0</v>
      </c>
      <c r="O30" s="16">
        <f t="shared" si="5"/>
        <v>0</v>
      </c>
      <c r="Q30"/>
      <c r="R30"/>
    </row>
    <row r="31" spans="1:18" ht="15" customHeight="1" x14ac:dyDescent="0.25">
      <c r="A31" s="9" t="str">
        <f>'Members Data'!A23</f>
        <v>Píncushion</v>
      </c>
      <c r="B31" s="199"/>
      <c r="C31" s="200"/>
      <c r="D31" s="200"/>
      <c r="E31" s="200"/>
      <c r="F31" s="200"/>
      <c r="G31" s="200"/>
      <c r="H31" s="493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3"/>
        <v>0</v>
      </c>
      <c r="N31" s="15">
        <f t="shared" si="4"/>
        <v>0</v>
      </c>
      <c r="O31" s="16">
        <f t="shared" si="5"/>
        <v>0</v>
      </c>
      <c r="Q31"/>
      <c r="R31"/>
    </row>
    <row r="32" spans="1:18" ht="15" customHeight="1" x14ac:dyDescent="0.25">
      <c r="A32" s="9" t="str">
        <f>'Members Data'!A24</f>
        <v>Rougeblood</v>
      </c>
      <c r="B32" s="199"/>
      <c r="C32" s="200"/>
      <c r="D32" s="200"/>
      <c r="E32" s="200"/>
      <c r="F32" s="200"/>
      <c r="G32" s="200"/>
      <c r="H32" s="493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3"/>
        <v>0</v>
      </c>
      <c r="N32" s="15">
        <f t="shared" si="4"/>
        <v>0</v>
      </c>
      <c r="O32" s="16">
        <f t="shared" si="5"/>
        <v>0</v>
      </c>
      <c r="Q32"/>
      <c r="R32"/>
    </row>
    <row r="33" spans="1:18" ht="15" customHeight="1" x14ac:dyDescent="0.25">
      <c r="A33" s="9" t="str">
        <f>'Members Data'!A25</f>
        <v>Shinkai</v>
      </c>
      <c r="B33" s="199"/>
      <c r="C33" s="200"/>
      <c r="D33" s="200"/>
      <c r="E33" s="200"/>
      <c r="F33" s="200"/>
      <c r="G33" s="200"/>
      <c r="H33" s="493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3"/>
        <v>0</v>
      </c>
      <c r="N33" s="15">
        <f t="shared" si="4"/>
        <v>0</v>
      </c>
      <c r="O33" s="16">
        <f t="shared" si="5"/>
        <v>0</v>
      </c>
      <c r="Q33"/>
      <c r="R33"/>
    </row>
    <row r="34" spans="1:18" ht="15" customHeight="1" x14ac:dyDescent="0.25">
      <c r="A34" s="9" t="str">
        <f>'Members Data'!A26</f>
        <v>Snowies</v>
      </c>
      <c r="B34" s="199"/>
      <c r="C34" s="200"/>
      <c r="D34" s="200"/>
      <c r="E34" s="200"/>
      <c r="F34" s="200"/>
      <c r="G34" s="200"/>
      <c r="H34" s="493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3"/>
        <v>0</v>
      </c>
      <c r="N34" s="15">
        <f t="shared" si="4"/>
        <v>0</v>
      </c>
      <c r="O34" s="16">
        <f t="shared" si="5"/>
        <v>0</v>
      </c>
      <c r="Q34"/>
      <c r="R34"/>
    </row>
    <row r="35" spans="1:18" ht="15" customHeight="1" x14ac:dyDescent="0.25">
      <c r="A35" s="9" t="str">
        <f>'Members Data'!A27</f>
        <v>Thiana</v>
      </c>
      <c r="B35" s="199"/>
      <c r="C35" s="200"/>
      <c r="D35" s="200"/>
      <c r="E35" s="200"/>
      <c r="F35" s="200"/>
      <c r="G35" s="200"/>
      <c r="H35" s="201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3"/>
        <v>0</v>
      </c>
      <c r="N35" s="15">
        <f t="shared" si="4"/>
        <v>0</v>
      </c>
      <c r="O35" s="16">
        <f t="shared" si="5"/>
        <v>0</v>
      </c>
      <c r="Q35"/>
    </row>
    <row r="36" spans="1:18" ht="15" customHeight="1" x14ac:dyDescent="0.25">
      <c r="A36" s="9" t="str">
        <f>'Members Data'!A28</f>
        <v>Wainesha</v>
      </c>
      <c r="B36" s="199"/>
      <c r="C36" s="200"/>
      <c r="D36" s="200"/>
      <c r="E36" s="200"/>
      <c r="F36" s="200"/>
      <c r="G36" s="200"/>
      <c r="H36" s="493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3"/>
        <v>0</v>
      </c>
      <c r="N36" s="15">
        <f t="shared" si="4"/>
        <v>0</v>
      </c>
      <c r="O36" s="16">
        <f t="shared" si="5"/>
        <v>0</v>
      </c>
      <c r="Q36"/>
    </row>
    <row r="37" spans="1:18" ht="15" customHeight="1" x14ac:dyDescent="0.25">
      <c r="A37" s="9" t="str">
        <f>'Members Data'!A29</f>
        <v>Warjocky</v>
      </c>
      <c r="B37" s="199"/>
      <c r="C37" s="200"/>
      <c r="D37" s="200"/>
      <c r="E37" s="200"/>
      <c r="F37" s="200"/>
      <c r="G37" s="200"/>
      <c r="H37" s="493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3"/>
        <v>0</v>
      </c>
      <c r="N37" s="15">
        <f t="shared" si="4"/>
        <v>0</v>
      </c>
      <c r="O37" s="16">
        <f t="shared" si="5"/>
        <v>0</v>
      </c>
      <c r="Q37"/>
    </row>
    <row r="38" spans="1:18" ht="15" customHeight="1" x14ac:dyDescent="0.25">
      <c r="A38" s="9" t="str">
        <f>'Members Data'!A30</f>
        <v>Xytree</v>
      </c>
      <c r="B38" s="199"/>
      <c r="C38" s="200"/>
      <c r="D38" s="200"/>
      <c r="E38" s="200"/>
      <c r="F38" s="200"/>
      <c r="G38" s="200"/>
      <c r="H38" s="493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3"/>
        <v>0</v>
      </c>
      <c r="N38" s="15">
        <f t="shared" si="4"/>
        <v>0</v>
      </c>
      <c r="O38" s="16">
        <f t="shared" si="5"/>
        <v>0</v>
      </c>
      <c r="Q38"/>
    </row>
    <row r="39" spans="1:18" ht="15" customHeight="1" x14ac:dyDescent="0.25">
      <c r="A39" s="9" t="str">
        <f>'Members Data'!A31</f>
        <v>Zibe</v>
      </c>
      <c r="B39" s="199"/>
      <c r="C39" s="200"/>
      <c r="D39" s="200"/>
      <c r="E39" s="200"/>
      <c r="F39" s="200"/>
      <c r="G39" s="200"/>
      <c r="H39" s="493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3"/>
        <v>0</v>
      </c>
      <c r="N39" s="15">
        <f t="shared" si="4"/>
        <v>0</v>
      </c>
      <c r="O39" s="16">
        <f t="shared" si="5"/>
        <v>0</v>
      </c>
      <c r="Q39"/>
    </row>
    <row r="40" spans="1:18" ht="15" customHeight="1" x14ac:dyDescent="0.25">
      <c r="A40" s="9">
        <f>'Members Data'!A32</f>
        <v>0</v>
      </c>
      <c r="B40" s="199"/>
      <c r="C40" s="200"/>
      <c r="D40" s="200"/>
      <c r="E40" s="200"/>
      <c r="F40" s="200"/>
      <c r="G40" s="200"/>
      <c r="H40" s="493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3"/>
        <v>0</v>
      </c>
      <c r="N40" s="15">
        <f t="shared" si="4"/>
        <v>0</v>
      </c>
      <c r="O40" s="16">
        <f t="shared" si="5"/>
        <v>0</v>
      </c>
      <c r="Q40"/>
    </row>
    <row r="41" spans="1:18" ht="15" customHeight="1" x14ac:dyDescent="0.25">
      <c r="A41" s="9">
        <f>'Members Data'!A33</f>
        <v>0</v>
      </c>
      <c r="B41" s="199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3"/>
        <v>0</v>
      </c>
      <c r="N41" s="15">
        <f t="shared" si="4"/>
        <v>0</v>
      </c>
      <c r="O41" s="16">
        <f t="shared" si="5"/>
        <v>0</v>
      </c>
      <c r="Q41"/>
    </row>
    <row r="42" spans="1:18" ht="15" customHeight="1" x14ac:dyDescent="0.25">
      <c r="A42" s="9">
        <f>'Members Data'!A34</f>
        <v>0</v>
      </c>
      <c r="B42" s="199"/>
      <c r="C42" s="200"/>
      <c r="D42" s="200"/>
      <c r="E42" s="200"/>
      <c r="F42" s="200"/>
      <c r="G42" s="200"/>
      <c r="H42" s="493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6">COUNTIF(B42:H42,"confirmed")</f>
        <v>0</v>
      </c>
      <c r="N42" s="15">
        <f t="shared" ref="N42:N68" si="7">COUNTIF(B42:H42,"standby")</f>
        <v>0</v>
      </c>
      <c r="O42" s="16">
        <f t="shared" ref="O42:O68" si="8">COUNTIF(B42:H42,"out")</f>
        <v>0</v>
      </c>
    </row>
    <row r="43" spans="1:18" ht="15" customHeight="1" x14ac:dyDescent="0.25">
      <c r="A43" s="9">
        <f>'Members Data'!A35</f>
        <v>0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6"/>
        <v>0</v>
      </c>
      <c r="N43" s="15">
        <f t="shared" si="7"/>
        <v>0</v>
      </c>
      <c r="O43" s="16">
        <f t="shared" si="8"/>
        <v>0</v>
      </c>
    </row>
    <row r="44" spans="1:18" ht="15" customHeight="1" x14ac:dyDescent="0.25">
      <c r="A44" s="9">
        <f>'Members Data'!A36</f>
        <v>0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6"/>
        <v>0</v>
      </c>
      <c r="N44" s="15">
        <f t="shared" si="7"/>
        <v>0</v>
      </c>
      <c r="O44" s="16">
        <f t="shared" si="8"/>
        <v>0</v>
      </c>
    </row>
    <row r="45" spans="1:18" ht="15" customHeight="1" x14ac:dyDescent="0.25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6"/>
        <v>0</v>
      </c>
      <c r="N45" s="15">
        <f t="shared" si="7"/>
        <v>0</v>
      </c>
      <c r="O45" s="16">
        <f t="shared" si="8"/>
        <v>0</v>
      </c>
    </row>
    <row r="46" spans="1:18" ht="15" customHeight="1" x14ac:dyDescent="0.25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6"/>
        <v>0</v>
      </c>
      <c r="N46" s="15">
        <f t="shared" si="7"/>
        <v>0</v>
      </c>
      <c r="O46" s="16">
        <f t="shared" si="8"/>
        <v>0</v>
      </c>
    </row>
    <row r="47" spans="1:18" ht="15" customHeight="1" x14ac:dyDescent="0.25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6"/>
        <v>0</v>
      </c>
      <c r="N47" s="15">
        <f t="shared" si="7"/>
        <v>0</v>
      </c>
      <c r="O47" s="16">
        <f t="shared" si="8"/>
        <v>0</v>
      </c>
    </row>
    <row r="48" spans="1:18" ht="15" customHeight="1" x14ac:dyDescent="0.25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6"/>
        <v>0</v>
      </c>
      <c r="N48" s="15">
        <f t="shared" si="7"/>
        <v>0</v>
      </c>
      <c r="O48" s="16">
        <f t="shared" si="8"/>
        <v>0</v>
      </c>
    </row>
    <row r="49" spans="1:15" ht="15" customHeight="1" x14ac:dyDescent="0.25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6"/>
        <v>0</v>
      </c>
      <c r="N49" s="15">
        <f t="shared" si="7"/>
        <v>0</v>
      </c>
      <c r="O49" s="16">
        <f t="shared" si="8"/>
        <v>0</v>
      </c>
    </row>
    <row r="50" spans="1:15" ht="15" customHeight="1" x14ac:dyDescent="0.25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6"/>
        <v>0</v>
      </c>
      <c r="N50" s="15">
        <f t="shared" si="7"/>
        <v>0</v>
      </c>
      <c r="O50" s="16">
        <f t="shared" si="8"/>
        <v>0</v>
      </c>
    </row>
    <row r="51" spans="1:15" ht="15" customHeight="1" x14ac:dyDescent="0.25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6"/>
        <v>0</v>
      </c>
      <c r="N51" s="15">
        <f t="shared" si="7"/>
        <v>0</v>
      </c>
      <c r="O51" s="16">
        <f t="shared" si="8"/>
        <v>0</v>
      </c>
    </row>
    <row r="52" spans="1:15" ht="15" customHeight="1" x14ac:dyDescent="0.25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6"/>
        <v>0</v>
      </c>
      <c r="N52" s="15">
        <f t="shared" si="7"/>
        <v>0</v>
      </c>
      <c r="O52" s="16">
        <f t="shared" si="8"/>
        <v>0</v>
      </c>
    </row>
    <row r="53" spans="1:15" ht="15" customHeight="1" x14ac:dyDescent="0.25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6"/>
        <v>0</v>
      </c>
      <c r="N53" s="15">
        <f t="shared" si="7"/>
        <v>0</v>
      </c>
      <c r="O53" s="16">
        <f t="shared" si="8"/>
        <v>0</v>
      </c>
    </row>
    <row r="54" spans="1:15" ht="15" customHeight="1" x14ac:dyDescent="0.25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6"/>
        <v>0</v>
      </c>
      <c r="N54" s="15">
        <f t="shared" si="7"/>
        <v>0</v>
      </c>
      <c r="O54" s="16">
        <f t="shared" si="8"/>
        <v>0</v>
      </c>
    </row>
    <row r="55" spans="1:15" ht="15" customHeight="1" x14ac:dyDescent="0.25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6"/>
        <v>0</v>
      </c>
      <c r="N55" s="15">
        <f t="shared" si="7"/>
        <v>0</v>
      </c>
      <c r="O55" s="16">
        <f t="shared" si="8"/>
        <v>0</v>
      </c>
    </row>
    <row r="56" spans="1:15" ht="15" customHeight="1" x14ac:dyDescent="0.25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6"/>
        <v>0</v>
      </c>
      <c r="N56" s="15">
        <f t="shared" si="7"/>
        <v>0</v>
      </c>
      <c r="O56" s="16">
        <f t="shared" si="8"/>
        <v>0</v>
      </c>
    </row>
    <row r="57" spans="1:15" ht="15" customHeight="1" x14ac:dyDescent="0.25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6"/>
        <v>0</v>
      </c>
      <c r="N57" s="15">
        <f t="shared" si="7"/>
        <v>0</v>
      </c>
      <c r="O57" s="16">
        <f t="shared" si="8"/>
        <v>0</v>
      </c>
    </row>
    <row r="58" spans="1:15" ht="15" customHeight="1" x14ac:dyDescent="0.25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6"/>
        <v>0</v>
      </c>
      <c r="N58" s="15">
        <f t="shared" si="7"/>
        <v>0</v>
      </c>
      <c r="O58" s="16">
        <f t="shared" si="8"/>
        <v>0</v>
      </c>
    </row>
    <row r="59" spans="1:15" ht="15" customHeight="1" x14ac:dyDescent="0.25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6"/>
        <v>0</v>
      </c>
      <c r="N59" s="15">
        <f t="shared" si="7"/>
        <v>0</v>
      </c>
      <c r="O59" s="16">
        <f t="shared" si="8"/>
        <v>0</v>
      </c>
    </row>
    <row r="60" spans="1:15" ht="15" customHeight="1" x14ac:dyDescent="0.25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6"/>
        <v>0</v>
      </c>
      <c r="N60" s="15">
        <f t="shared" si="7"/>
        <v>0</v>
      </c>
      <c r="O60" s="16">
        <f t="shared" si="8"/>
        <v>0</v>
      </c>
    </row>
    <row r="61" spans="1:15" ht="15" customHeight="1" x14ac:dyDescent="0.25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6"/>
        <v>0</v>
      </c>
      <c r="N61" s="15">
        <f t="shared" si="7"/>
        <v>0</v>
      </c>
      <c r="O61" s="16">
        <f t="shared" si="8"/>
        <v>0</v>
      </c>
    </row>
    <row r="62" spans="1:15" ht="15" customHeight="1" x14ac:dyDescent="0.25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6"/>
        <v>0</v>
      </c>
      <c r="N62" s="15">
        <f t="shared" si="7"/>
        <v>0</v>
      </c>
      <c r="O62" s="16">
        <f t="shared" si="8"/>
        <v>0</v>
      </c>
    </row>
    <row r="63" spans="1:15" ht="15" customHeight="1" x14ac:dyDescent="0.25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6"/>
        <v>0</v>
      </c>
      <c r="N63" s="15">
        <f t="shared" si="7"/>
        <v>0</v>
      </c>
      <c r="O63" s="16">
        <f t="shared" si="8"/>
        <v>0</v>
      </c>
    </row>
    <row r="64" spans="1:15" ht="15" customHeight="1" x14ac:dyDescent="0.25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6"/>
        <v>0</v>
      </c>
      <c r="N64" s="15">
        <f t="shared" si="7"/>
        <v>0</v>
      </c>
      <c r="O64" s="16">
        <f t="shared" si="8"/>
        <v>0</v>
      </c>
    </row>
    <row r="65" spans="1:15" ht="15" customHeight="1" x14ac:dyDescent="0.25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6"/>
        <v>0</v>
      </c>
      <c r="N65" s="15">
        <f t="shared" si="7"/>
        <v>0</v>
      </c>
      <c r="O65" s="16">
        <f t="shared" si="8"/>
        <v>0</v>
      </c>
    </row>
    <row r="66" spans="1:15" ht="15" customHeight="1" x14ac:dyDescent="0.25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 x14ac:dyDescent="0.25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6"/>
        <v>0</v>
      </c>
      <c r="N67" s="72">
        <f t="shared" si="7"/>
        <v>0</v>
      </c>
      <c r="O67" s="73">
        <f t="shared" si="8"/>
        <v>0</v>
      </c>
    </row>
    <row r="68" spans="1:15" ht="15" customHeight="1" x14ac:dyDescent="0.25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6"/>
        <v>0</v>
      </c>
      <c r="N68" s="72">
        <f t="shared" si="7"/>
        <v>0</v>
      </c>
      <c r="O68" s="73">
        <f t="shared" si="8"/>
        <v>0</v>
      </c>
    </row>
    <row r="69" spans="1:15" ht="15" customHeight="1" thickBot="1" x14ac:dyDescent="0.3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9">COUNTIF(B69:H69,"confirmed")</f>
        <v>0</v>
      </c>
      <c r="N69" s="131">
        <f t="shared" ref="N69:N108" si="10">COUNTIF(B69:H69,"standby")</f>
        <v>0</v>
      </c>
      <c r="O69" s="132">
        <f t="shared" ref="O69:O108" si="11">COUNTIF(B69:H69,"out")</f>
        <v>0</v>
      </c>
    </row>
    <row r="70" spans="1:15" ht="15" customHeight="1" thickTop="1" x14ac:dyDescent="0.25">
      <c r="A70" s="74">
        <f>'Members Data'!A62</f>
        <v>0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9"/>
        <v>0</v>
      </c>
      <c r="N70" s="128">
        <f t="shared" si="10"/>
        <v>0</v>
      </c>
      <c r="O70" s="129">
        <f t="shared" si="11"/>
        <v>0</v>
      </c>
    </row>
    <row r="71" spans="1:15" ht="15" customHeight="1" x14ac:dyDescent="0.25">
      <c r="A71" s="75">
        <f>'Members Data'!A63</f>
        <v>0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9"/>
        <v>0</v>
      </c>
      <c r="N71" s="72">
        <f t="shared" si="10"/>
        <v>0</v>
      </c>
      <c r="O71" s="73">
        <f t="shared" si="11"/>
        <v>0</v>
      </c>
    </row>
    <row r="72" spans="1:15" ht="15" customHeight="1" x14ac:dyDescent="0.25">
      <c r="A72" s="75">
        <f>'Members Data'!A64</f>
        <v>0</v>
      </c>
      <c r="B72" s="199"/>
      <c r="C72" s="200"/>
      <c r="D72" s="200"/>
      <c r="E72" s="200"/>
      <c r="F72" s="200"/>
      <c r="G72" s="200"/>
      <c r="H72" s="493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9"/>
        <v>0</v>
      </c>
      <c r="N72" s="72">
        <f t="shared" si="10"/>
        <v>0</v>
      </c>
      <c r="O72" s="73">
        <f t="shared" si="11"/>
        <v>0</v>
      </c>
    </row>
    <row r="73" spans="1:15" ht="15" customHeight="1" x14ac:dyDescent="0.25">
      <c r="A73" s="75">
        <f>'Members Data'!A65</f>
        <v>0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9"/>
        <v>0</v>
      </c>
      <c r="N73" s="72">
        <f t="shared" si="10"/>
        <v>0</v>
      </c>
      <c r="O73" s="73">
        <f t="shared" si="11"/>
        <v>0</v>
      </c>
    </row>
    <row r="74" spans="1:15" ht="15" customHeight="1" x14ac:dyDescent="0.25">
      <c r="A74" s="75">
        <f>'Members Data'!A66</f>
        <v>0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9"/>
        <v>0</v>
      </c>
      <c r="N74" s="72">
        <f t="shared" si="10"/>
        <v>0</v>
      </c>
      <c r="O74" s="73">
        <f t="shared" si="11"/>
        <v>0</v>
      </c>
    </row>
    <row r="75" spans="1:15" ht="15" customHeight="1" x14ac:dyDescent="0.25">
      <c r="A75" s="75">
        <f>'Members Data'!A67</f>
        <v>0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9"/>
        <v>0</v>
      </c>
      <c r="N75" s="72">
        <f t="shared" si="10"/>
        <v>0</v>
      </c>
      <c r="O75" s="73">
        <f t="shared" si="11"/>
        <v>0</v>
      </c>
    </row>
    <row r="76" spans="1:15" ht="15" customHeight="1" x14ac:dyDescent="0.25">
      <c r="A76" s="75">
        <f>'Members Data'!A68</f>
        <v>0</v>
      </c>
      <c r="B76" s="199"/>
      <c r="C76" s="200"/>
      <c r="D76" s="200"/>
      <c r="E76" s="200"/>
      <c r="F76" s="200"/>
      <c r="G76" s="200"/>
      <c r="H76" s="493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9"/>
        <v>0</v>
      </c>
      <c r="N76" s="72">
        <f t="shared" si="10"/>
        <v>0</v>
      </c>
      <c r="O76" s="73">
        <f t="shared" si="11"/>
        <v>0</v>
      </c>
    </row>
    <row r="77" spans="1:15" ht="15" customHeight="1" x14ac:dyDescent="0.25">
      <c r="A77" s="75">
        <f>'Members Data'!A69</f>
        <v>0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9"/>
        <v>0</v>
      </c>
      <c r="N77" s="72">
        <f t="shared" si="10"/>
        <v>0</v>
      </c>
      <c r="O77" s="73">
        <f t="shared" si="11"/>
        <v>0</v>
      </c>
    </row>
    <row r="78" spans="1:15" ht="15" customHeight="1" x14ac:dyDescent="0.25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9"/>
        <v>0</v>
      </c>
      <c r="N78" s="72">
        <f t="shared" si="10"/>
        <v>0</v>
      </c>
      <c r="O78" s="73">
        <f t="shared" si="11"/>
        <v>0</v>
      </c>
    </row>
    <row r="79" spans="1:15" ht="15" customHeight="1" x14ac:dyDescent="0.25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9"/>
        <v>0</v>
      </c>
      <c r="N79" s="72">
        <f t="shared" si="10"/>
        <v>0</v>
      </c>
      <c r="O79" s="73">
        <f t="shared" si="11"/>
        <v>0</v>
      </c>
    </row>
    <row r="80" spans="1:15" ht="15" customHeight="1" x14ac:dyDescent="0.25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9"/>
        <v>0</v>
      </c>
      <c r="N80" s="72">
        <f t="shared" si="10"/>
        <v>0</v>
      </c>
      <c r="O80" s="73">
        <f t="shared" si="11"/>
        <v>0</v>
      </c>
    </row>
    <row r="81" spans="1:15" ht="15" customHeight="1" x14ac:dyDescent="0.25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9"/>
        <v>0</v>
      </c>
      <c r="N81" s="72">
        <f t="shared" si="10"/>
        <v>0</v>
      </c>
      <c r="O81" s="73">
        <f t="shared" si="11"/>
        <v>0</v>
      </c>
    </row>
    <row r="82" spans="1:15" ht="15" customHeight="1" x14ac:dyDescent="0.25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9"/>
        <v>0</v>
      </c>
      <c r="N82" s="72">
        <f t="shared" si="10"/>
        <v>0</v>
      </c>
      <c r="O82" s="73">
        <f t="shared" si="11"/>
        <v>0</v>
      </c>
    </row>
    <row r="83" spans="1:15" ht="15" customHeight="1" x14ac:dyDescent="0.25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9"/>
        <v>0</v>
      </c>
      <c r="N83" s="72">
        <f t="shared" si="10"/>
        <v>0</v>
      </c>
      <c r="O83" s="73">
        <f t="shared" si="11"/>
        <v>0</v>
      </c>
    </row>
    <row r="84" spans="1:15" ht="15" customHeight="1" x14ac:dyDescent="0.25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9"/>
        <v>0</v>
      </c>
      <c r="N84" s="72">
        <f t="shared" si="10"/>
        <v>0</v>
      </c>
      <c r="O84" s="73">
        <f t="shared" si="11"/>
        <v>0</v>
      </c>
    </row>
    <row r="85" spans="1:15" ht="15" customHeight="1" x14ac:dyDescent="0.25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9"/>
        <v>0</v>
      </c>
      <c r="N85" s="72">
        <f t="shared" si="10"/>
        <v>0</v>
      </c>
      <c r="O85" s="73">
        <f t="shared" si="11"/>
        <v>0</v>
      </c>
    </row>
    <row r="86" spans="1:15" ht="15" customHeight="1" x14ac:dyDescent="0.25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9"/>
        <v>0</v>
      </c>
      <c r="N86" s="72">
        <f t="shared" si="10"/>
        <v>0</v>
      </c>
      <c r="O86" s="73">
        <f t="shared" si="11"/>
        <v>0</v>
      </c>
    </row>
    <row r="87" spans="1:15" ht="15" customHeight="1" x14ac:dyDescent="0.25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9"/>
        <v>0</v>
      </c>
      <c r="N87" s="72">
        <f t="shared" si="10"/>
        <v>0</v>
      </c>
      <c r="O87" s="73">
        <f t="shared" si="11"/>
        <v>0</v>
      </c>
    </row>
    <row r="88" spans="1:15" ht="15" customHeight="1" x14ac:dyDescent="0.25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9"/>
        <v>0</v>
      </c>
      <c r="N88" s="72">
        <f t="shared" si="10"/>
        <v>0</v>
      </c>
      <c r="O88" s="73">
        <f t="shared" si="11"/>
        <v>0</v>
      </c>
    </row>
    <row r="89" spans="1:15" ht="15" customHeight="1" x14ac:dyDescent="0.25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9"/>
        <v>0</v>
      </c>
      <c r="N89" s="72">
        <f t="shared" si="10"/>
        <v>0</v>
      </c>
      <c r="O89" s="73">
        <f t="shared" si="11"/>
        <v>0</v>
      </c>
    </row>
    <row r="90" spans="1:15" ht="15" customHeight="1" x14ac:dyDescent="0.25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9"/>
        <v>0</v>
      </c>
      <c r="N90" s="72">
        <f t="shared" si="10"/>
        <v>0</v>
      </c>
      <c r="O90" s="73">
        <f t="shared" si="11"/>
        <v>0</v>
      </c>
    </row>
    <row r="91" spans="1:15" ht="15" customHeight="1" x14ac:dyDescent="0.25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9"/>
        <v>0</v>
      </c>
      <c r="N91" s="72">
        <f t="shared" si="10"/>
        <v>0</v>
      </c>
      <c r="O91" s="73">
        <f t="shared" si="11"/>
        <v>0</v>
      </c>
    </row>
    <row r="92" spans="1:15" ht="15" customHeight="1" x14ac:dyDescent="0.25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9"/>
        <v>0</v>
      </c>
      <c r="N92" s="72">
        <f t="shared" si="10"/>
        <v>0</v>
      </c>
      <c r="O92" s="73">
        <f t="shared" si="11"/>
        <v>0</v>
      </c>
    </row>
    <row r="93" spans="1:15" ht="15" customHeight="1" x14ac:dyDescent="0.25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9"/>
        <v>0</v>
      </c>
      <c r="N93" s="72">
        <f t="shared" si="10"/>
        <v>0</v>
      </c>
      <c r="O93" s="73">
        <f t="shared" si="11"/>
        <v>0</v>
      </c>
    </row>
    <row r="94" spans="1:15" ht="15" customHeight="1" x14ac:dyDescent="0.25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9"/>
        <v>0</v>
      </c>
      <c r="N94" s="72">
        <f t="shared" si="10"/>
        <v>0</v>
      </c>
      <c r="O94" s="73">
        <f t="shared" si="11"/>
        <v>0</v>
      </c>
    </row>
    <row r="95" spans="1:15" ht="15" customHeight="1" x14ac:dyDescent="0.25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9"/>
        <v>0</v>
      </c>
      <c r="N95" s="72">
        <f t="shared" si="10"/>
        <v>0</v>
      </c>
      <c r="O95" s="73">
        <f t="shared" si="11"/>
        <v>0</v>
      </c>
    </row>
    <row r="96" spans="1:15" ht="15" customHeight="1" x14ac:dyDescent="0.25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9"/>
        <v>0</v>
      </c>
      <c r="N96" s="72">
        <f t="shared" si="10"/>
        <v>0</v>
      </c>
      <c r="O96" s="73">
        <f t="shared" si="11"/>
        <v>0</v>
      </c>
    </row>
    <row r="97" spans="1:15" ht="15" customHeight="1" x14ac:dyDescent="0.25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9"/>
        <v>0</v>
      </c>
      <c r="N97" s="72">
        <f t="shared" si="10"/>
        <v>0</v>
      </c>
      <c r="O97" s="73">
        <f t="shared" si="11"/>
        <v>0</v>
      </c>
    </row>
    <row r="98" spans="1:15" ht="15" customHeight="1" x14ac:dyDescent="0.25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9"/>
        <v>0</v>
      </c>
      <c r="N98" s="72">
        <f t="shared" si="10"/>
        <v>0</v>
      </c>
      <c r="O98" s="73">
        <f t="shared" si="11"/>
        <v>0</v>
      </c>
    </row>
    <row r="99" spans="1:15" ht="15" customHeight="1" x14ac:dyDescent="0.25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9"/>
        <v>0</v>
      </c>
      <c r="N99" s="72">
        <f t="shared" si="10"/>
        <v>0</v>
      </c>
      <c r="O99" s="73">
        <f t="shared" si="11"/>
        <v>0</v>
      </c>
    </row>
    <row r="100" spans="1:15" ht="15" customHeight="1" x14ac:dyDescent="0.25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9"/>
        <v>0</v>
      </c>
      <c r="N100" s="72">
        <f t="shared" si="10"/>
        <v>0</v>
      </c>
      <c r="O100" s="73">
        <f t="shared" si="11"/>
        <v>0</v>
      </c>
    </row>
    <row r="101" spans="1:15" ht="15" customHeight="1" x14ac:dyDescent="0.25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9"/>
        <v>0</v>
      </c>
      <c r="N101" s="72">
        <f t="shared" si="10"/>
        <v>0</v>
      </c>
      <c r="O101" s="73">
        <f t="shared" si="11"/>
        <v>0</v>
      </c>
    </row>
    <row r="102" spans="1:15" ht="15" customHeight="1" x14ac:dyDescent="0.25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9"/>
        <v>0</v>
      </c>
      <c r="N102" s="72">
        <f t="shared" si="10"/>
        <v>0</v>
      </c>
      <c r="O102" s="73">
        <f t="shared" si="11"/>
        <v>0</v>
      </c>
    </row>
    <row r="103" spans="1:15" ht="15" customHeight="1" x14ac:dyDescent="0.25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9"/>
        <v>0</v>
      </c>
      <c r="N103" s="72">
        <f t="shared" si="10"/>
        <v>0</v>
      </c>
      <c r="O103" s="73">
        <f t="shared" si="11"/>
        <v>0</v>
      </c>
    </row>
    <row r="104" spans="1:15" ht="15" customHeight="1" x14ac:dyDescent="0.25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9"/>
        <v>0</v>
      </c>
      <c r="N104" s="72">
        <f t="shared" si="10"/>
        <v>0</v>
      </c>
      <c r="O104" s="73">
        <f t="shared" si="11"/>
        <v>0</v>
      </c>
    </row>
    <row r="105" spans="1:15" ht="15" customHeight="1" x14ac:dyDescent="0.25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9"/>
        <v>0</v>
      </c>
      <c r="N105" s="72">
        <f t="shared" si="10"/>
        <v>0</v>
      </c>
      <c r="O105" s="73">
        <f t="shared" si="11"/>
        <v>0</v>
      </c>
    </row>
    <row r="106" spans="1:15" ht="15" customHeight="1" x14ac:dyDescent="0.25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9"/>
        <v>0</v>
      </c>
      <c r="N106" s="72">
        <f t="shared" si="10"/>
        <v>0</v>
      </c>
      <c r="O106" s="73">
        <f t="shared" si="11"/>
        <v>0</v>
      </c>
    </row>
    <row r="107" spans="1:15" ht="15" customHeight="1" x14ac:dyDescent="0.25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9"/>
        <v>0</v>
      </c>
      <c r="N107" s="72">
        <f t="shared" si="10"/>
        <v>0</v>
      </c>
      <c r="O107" s="73">
        <f t="shared" si="11"/>
        <v>0</v>
      </c>
    </row>
    <row r="108" spans="1:15" ht="15" customHeight="1" thickBot="1" x14ac:dyDescent="0.3">
      <c r="A108" s="142">
        <f>'Members Data'!A100</f>
        <v>0</v>
      </c>
      <c r="B108" s="209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9"/>
        <v>0</v>
      </c>
      <c r="N108" s="77">
        <f t="shared" si="10"/>
        <v>0</v>
      </c>
      <c r="O108" s="78">
        <f t="shared" si="11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17" priority="1" stopIfTrue="1">
      <formula>IF(O10&gt;0,TRUE)</formula>
    </cfRule>
    <cfRule type="expression" dxfId="16" priority="2" stopIfTrue="1">
      <formula>IF(SUM(M10:N10)&gt;1,TRUE)</formula>
    </cfRule>
    <cfRule type="expression" dxfId="15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Chris</cp:lastModifiedBy>
  <dcterms:created xsi:type="dcterms:W3CDTF">2011-08-02T12:31:25Z</dcterms:created>
  <dcterms:modified xsi:type="dcterms:W3CDTF">2014-06-27T23:34:47Z</dcterms:modified>
</cp:coreProperties>
</file>