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Users\micha\Downloads\"/>
    </mc:Choice>
  </mc:AlternateContent>
  <xr:revisionPtr revIDLastSave="0" documentId="8_{454186F7-CD4D-4CD8-80A5-B293C22A1F31}" xr6:coauthVersionLast="47" xr6:coauthVersionMax="47" xr10:uidLastSave="{00000000-0000-0000-0000-000000000000}"/>
  <bookViews>
    <workbookView xWindow="0" yWindow="0" windowWidth="16605" windowHeight="15600" activeTab="1" xr2:uid="{00000000-000D-0000-FFFF-FFFF00000000}"/>
  </bookViews>
  <sheets>
    <sheet name="CUNY while in NYCHA" sheetId="1" r:id="rId1"/>
    <sheet name="Dorming at CUNY College Choice" sheetId="2" r:id="rId2"/>
    <sheet name="Dorming at SUNY College Choice" sheetId="3" r:id="rId3"/>
    <sheet name="Dorming at SUNY Out of Care" sheetId="4" r:id="rId4"/>
    <sheet name="Living in Foster Home" sheetId="5" r:id="rId5"/>
    <sheet name="Parameters" sheetId="6" state="hidden" r:id="rId6"/>
  </sheets>
  <definedNames>
    <definedName name="_xlnm.Print_Area" localSheetId="0">'CUNY while in NYCHA'!$A$1:$F$39</definedName>
    <definedName name="_xlnm.Print_Area" localSheetId="1">'Dorming at CUNY College Choice'!$A$1:$F$38</definedName>
    <definedName name="_xlnm.Print_Area" localSheetId="2">'Dorming at SUNY College Choice'!$A$1:$F$38</definedName>
    <definedName name="_xlnm.Print_Area" localSheetId="3">'Dorming at SUNY Out of Care'!$A$1:$E$38</definedName>
    <definedName name="_xlnm.Print_Area" localSheetId="4">'Living in Foster Home'!$A$1:$F$38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gADUHInYU12mOHZ0hKsc5DRW0Ycg=="/>
    </ext>
  </extLst>
</workbook>
</file>

<file path=xl/calcChain.xml><?xml version="1.0" encoding="utf-8"?>
<calcChain xmlns="http://schemas.openxmlformats.org/spreadsheetml/2006/main">
  <c r="D10" i="2" l="1"/>
  <c r="D10" i="3"/>
  <c r="C10" i="3" s="1"/>
  <c r="D16" i="5"/>
  <c r="C16" i="5"/>
  <c r="D17" i="3"/>
  <c r="C17" i="3"/>
  <c r="D16" i="2"/>
  <c r="C16" i="2"/>
  <c r="D8" i="1"/>
  <c r="D7" i="1"/>
  <c r="D8" i="2"/>
  <c r="D7" i="2"/>
  <c r="D8" i="3"/>
  <c r="D7" i="3"/>
  <c r="D8" i="5"/>
  <c r="D7" i="5"/>
  <c r="D8" i="4"/>
  <c r="D7" i="4"/>
  <c r="D31" i="5"/>
  <c r="D25" i="5"/>
  <c r="C20" i="5"/>
  <c r="C31" i="5" s="1"/>
  <c r="C11" i="5"/>
  <c r="C9" i="5"/>
  <c r="C8" i="5"/>
  <c r="D18" i="5"/>
  <c r="D33" i="5" s="1"/>
  <c r="C7" i="5"/>
  <c r="C27" i="4"/>
  <c r="D25" i="4"/>
  <c r="C21" i="4"/>
  <c r="D20" i="4"/>
  <c r="D31" i="4" s="1"/>
  <c r="C11" i="4"/>
  <c r="C9" i="4"/>
  <c r="C8" i="4"/>
  <c r="D18" i="4"/>
  <c r="C7" i="4"/>
  <c r="C28" i="3"/>
  <c r="D26" i="3"/>
  <c r="C22" i="3"/>
  <c r="D21" i="3"/>
  <c r="D32" i="3" s="1"/>
  <c r="C21" i="3"/>
  <c r="C32" i="3" s="1"/>
  <c r="C11" i="3"/>
  <c r="C9" i="3"/>
  <c r="C8" i="3"/>
  <c r="C7" i="3"/>
  <c r="D28" i="2"/>
  <c r="D27" i="2"/>
  <c r="D25" i="2"/>
  <c r="C24" i="2"/>
  <c r="D24" i="2" s="1"/>
  <c r="C21" i="2"/>
  <c r="D20" i="2"/>
  <c r="C20" i="2"/>
  <c r="C31" i="2" s="1"/>
  <c r="C9" i="2"/>
  <c r="C8" i="2"/>
  <c r="C7" i="2"/>
  <c r="D29" i="1"/>
  <c r="D28" i="1"/>
  <c r="C27" i="1"/>
  <c r="D27" i="1" s="1"/>
  <c r="D26" i="1"/>
  <c r="D25" i="1"/>
  <c r="C24" i="1"/>
  <c r="D24" i="1" s="1"/>
  <c r="D22" i="1"/>
  <c r="D21" i="1"/>
  <c r="D20" i="1"/>
  <c r="D15" i="1"/>
  <c r="C13" i="1"/>
  <c r="C10" i="1"/>
  <c r="C9" i="1"/>
  <c r="C8" i="1"/>
  <c r="C7" i="1"/>
  <c r="D31" i="2" l="1"/>
  <c r="C18" i="1"/>
  <c r="C19" i="3"/>
  <c r="C34" i="3" s="1"/>
  <c r="C36" i="3" s="1"/>
  <c r="C18" i="4"/>
  <c r="C18" i="5"/>
  <c r="C33" i="5" s="1"/>
  <c r="C35" i="5" s="1"/>
  <c r="D18" i="1"/>
  <c r="D31" i="1"/>
  <c r="D33" i="4"/>
  <c r="C20" i="1"/>
  <c r="C31" i="1" s="1"/>
  <c r="C33" i="1" s="1"/>
  <c r="C35" i="1" s="1"/>
  <c r="D19" i="3"/>
  <c r="D34" i="3" s="1"/>
  <c r="C10" i="2"/>
  <c r="C18" i="2" s="1"/>
  <c r="C33" i="2" s="1"/>
  <c r="C35" i="2" s="1"/>
  <c r="D18" i="2"/>
  <c r="D33" i="2" s="1"/>
  <c r="C20" i="4"/>
  <c r="C31" i="4" s="1"/>
  <c r="C33" i="4" s="1"/>
  <c r="C35" i="4" s="1"/>
  <c r="D33" i="1" l="1"/>
</calcChain>
</file>

<file path=xl/sharedStrings.xml><?xml version="1.0" encoding="utf-8"?>
<sst xmlns="http://schemas.openxmlformats.org/spreadsheetml/2006/main" count="167" uniqueCount="55">
  <si>
    <t xml:space="preserve">Full-time Student Budget for CUNY students in NYCHA/Supportive Housing  </t>
  </si>
  <si>
    <t>Per Month</t>
  </si>
  <si>
    <t>Per Semester</t>
  </si>
  <si>
    <t>Income:</t>
  </si>
  <si>
    <t>Total PELL award for semester</t>
  </si>
  <si>
    <t>Total TAP award for semester</t>
  </si>
  <si>
    <t>Total ETV award for semester</t>
  </si>
  <si>
    <t>FYSCI funding</t>
  </si>
  <si>
    <t>Total loans for semester, if any</t>
  </si>
  <si>
    <t>Total scholarships for semester, if any</t>
  </si>
  <si>
    <t xml:space="preserve">Total work study per semester, if any </t>
  </si>
  <si>
    <t>Additional book funding through Opportunity Program</t>
  </si>
  <si>
    <t xml:space="preserve">Other source of income </t>
  </si>
  <si>
    <t>Total  income</t>
  </si>
  <si>
    <t>Expenses:</t>
  </si>
  <si>
    <t>Tuition</t>
  </si>
  <si>
    <t>Rent/housing</t>
  </si>
  <si>
    <t>Electricity and/or water</t>
  </si>
  <si>
    <t>Books</t>
  </si>
  <si>
    <t xml:space="preserve">Travel </t>
  </si>
  <si>
    <t>Phone</t>
  </si>
  <si>
    <t>Internet</t>
  </si>
  <si>
    <t>Food</t>
  </si>
  <si>
    <t>Child care</t>
  </si>
  <si>
    <t>Gym</t>
  </si>
  <si>
    <t xml:space="preserve">Other monthly expenses </t>
  </si>
  <si>
    <t>Total expenses (before spending $)</t>
  </si>
  <si>
    <t>Leftover for spending</t>
  </si>
  <si>
    <t>Leftover for spending per day</t>
  </si>
  <si>
    <t>Spending includes all going out, hair cuts, toiletries, etc.</t>
  </si>
  <si>
    <t>Full-time Student Budget; If in ACS Dorm Project</t>
  </si>
  <si>
    <t>Additional book funding, if available</t>
  </si>
  <si>
    <t>Travel (may be covered by opportunity program)</t>
  </si>
  <si>
    <t>Full-time Student Budget; dorming away at SUNY + In Care</t>
  </si>
  <si>
    <t>FYCSI Funding</t>
  </si>
  <si>
    <t>Meal Plan + Food</t>
  </si>
  <si>
    <t>Full-time Student Budget; dorming away at SUNY + Out Of Care</t>
  </si>
  <si>
    <t>FYCSI Funding ***Need-based, projected</t>
  </si>
  <si>
    <t>Full-time Student Budget; living in foster home</t>
  </si>
  <si>
    <t>Total income</t>
  </si>
  <si>
    <r>
      <rPr>
        <b/>
        <sz val="20"/>
        <color rgb="FF000000"/>
        <rFont val="Calibri"/>
        <family val="2"/>
      </rPr>
      <t xml:space="preserve">COLLEGE BUDGET TOOLS: </t>
    </r>
    <r>
      <rPr>
        <i/>
        <sz val="20"/>
        <color rgb="FF000000"/>
        <rFont val="Calibri"/>
        <family val="2"/>
      </rPr>
      <t>DORMING AT SUNY IN CARE</t>
    </r>
  </si>
  <si>
    <r>
      <rPr>
        <b/>
        <sz val="20"/>
        <color rgb="FF000000"/>
        <rFont val="Calibri"/>
        <family val="2"/>
      </rPr>
      <t xml:space="preserve">COLLEGE BUDGET TOOLS: </t>
    </r>
    <r>
      <rPr>
        <i/>
        <sz val="20"/>
        <color rgb="FF000000"/>
        <rFont val="Calibri"/>
        <family val="2"/>
      </rPr>
      <t>DORMING AT SUNY OUT OF CARE</t>
    </r>
  </si>
  <si>
    <r>
      <rPr>
        <b/>
        <sz val="20"/>
        <color rgb="FF000000"/>
        <rFont val="Calibri"/>
        <family val="2"/>
      </rPr>
      <t>COLLEGE BUDGET TOOLS:</t>
    </r>
    <r>
      <rPr>
        <sz val="20"/>
        <color rgb="FF000000"/>
        <rFont val="Calibri"/>
        <family val="2"/>
      </rPr>
      <t xml:space="preserve"> </t>
    </r>
    <r>
      <rPr>
        <i/>
        <sz val="20"/>
        <color rgb="FF000000"/>
        <rFont val="Calibri"/>
        <family val="2"/>
      </rPr>
      <t>LIVING IN FOSTER HOME</t>
    </r>
  </si>
  <si>
    <t>College Choice Stipend</t>
  </si>
  <si>
    <t>TAP Funding</t>
  </si>
  <si>
    <t>Pell Grant</t>
  </si>
  <si>
    <t>College Choice Stipend Per Day</t>
  </si>
  <si>
    <t>per day</t>
  </si>
  <si>
    <t>per year</t>
  </si>
  <si>
    <t>Total ETV award for semester (if eligible)</t>
  </si>
  <si>
    <t>College Choice Room and Board Funding</t>
  </si>
  <si>
    <t>College Choice Gap Award</t>
  </si>
  <si>
    <r>
      <rPr>
        <b/>
        <sz val="20"/>
        <color rgb="FF000000"/>
        <rFont val="Calibri"/>
        <family val="2"/>
      </rPr>
      <t xml:space="preserve">COLLEGE BUDGET TOOLS: </t>
    </r>
    <r>
      <rPr>
        <i/>
        <sz val="20"/>
        <color rgb="FF000000"/>
        <rFont val="Calibri"/>
        <family val="2"/>
      </rPr>
      <t>NYCHA, attending CUNY</t>
    </r>
  </si>
  <si>
    <t>*Also a good approximation for SUNY Empire State</t>
  </si>
  <si>
    <t>COLLEGE BUDGET TOOLS: Dorming at CUNY / College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</si>
</sst>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rgb="FF000000"/>
      <name val="Calibri"/>
    </font>
    <font>
      <sz val="20"/>
      <color rgb="FF000000"/>
      <name val="Open Sans"/>
    </font>
    <font>
      <b/>
      <sz val="11"/>
      <color rgb="FF000000"/>
      <name val="Calibri"/>
    </font>
    <font>
      <b/>
      <i/>
      <u/>
      <sz val="11"/>
      <color rgb="FF000000"/>
      <name val="Calibri"/>
    </font>
    <font>
      <i/>
      <sz val="11"/>
      <color rgb="FF000000"/>
      <name val="Calibri"/>
    </font>
    <font>
      <b/>
      <sz val="11"/>
      <color theme="1"/>
      <name val="Calibri"/>
    </font>
    <font>
      <b/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1"/>
      <color rgb="FF000000"/>
      <name val="Calibri"/>
      <family val="2"/>
    </font>
    <font>
      <sz val="20"/>
      <color rgb="FF000000"/>
      <name val="Calibri"/>
      <family val="2"/>
    </font>
    <font>
      <sz val="18"/>
      <color rgb="FF000000"/>
      <name val="Calibri"/>
      <family val="2"/>
    </font>
    <font>
      <b/>
      <sz val="20"/>
      <color rgb="FF000000"/>
      <name val="Calibri"/>
      <family val="2"/>
    </font>
    <font>
      <i/>
      <sz val="2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CC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2" borderId="1" xfId="0" applyFill="1" applyBorder="1"/>
    <xf numFmtId="0" fontId="2" fillId="3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2" borderId="5" xfId="0" applyFont="1" applyFill="1" applyBorder="1"/>
    <xf numFmtId="0" fontId="2" fillId="2" borderId="6" xfId="0" applyFont="1" applyFill="1" applyBorder="1"/>
    <xf numFmtId="0" fontId="0" fillId="2" borderId="7" xfId="0" applyFill="1" applyBorder="1"/>
    <xf numFmtId="0" fontId="0" fillId="2" borderId="5" xfId="0" applyFill="1" applyBorder="1"/>
    <xf numFmtId="164" fontId="0" fillId="2" borderId="6" xfId="0" applyNumberFormat="1" applyFill="1" applyBorder="1"/>
    <xf numFmtId="164" fontId="0" fillId="2" borderId="7" xfId="0" applyNumberFormat="1" applyFill="1" applyBorder="1"/>
    <xf numFmtId="0" fontId="2" fillId="4" borderId="2" xfId="0" applyFont="1" applyFill="1" applyBorder="1"/>
    <xf numFmtId="164" fontId="2" fillId="4" borderId="4" xfId="0" applyNumberFormat="1" applyFont="1" applyFill="1" applyBorder="1"/>
    <xf numFmtId="164" fontId="0" fillId="2" borderId="11" xfId="0" applyNumberFormat="1" applyFill="1" applyBorder="1"/>
    <xf numFmtId="0" fontId="4" fillId="2" borderId="1" xfId="0" applyFont="1" applyFill="1" applyBorder="1"/>
    <xf numFmtId="164" fontId="2" fillId="4" borderId="3" xfId="0" applyNumberFormat="1" applyFont="1" applyFill="1" applyBorder="1"/>
    <xf numFmtId="164" fontId="0" fillId="2" borderId="1" xfId="0" applyNumberFormat="1" applyFill="1" applyBorder="1"/>
    <xf numFmtId="0" fontId="5" fillId="6" borderId="2" xfId="0" applyFont="1" applyFill="1" applyBorder="1"/>
    <xf numFmtId="164" fontId="5" fillId="6" borderId="3" xfId="0" applyNumberFormat="1" applyFont="1" applyFill="1" applyBorder="1"/>
    <xf numFmtId="0" fontId="5" fillId="2" borderId="16" xfId="0" applyFont="1" applyFill="1" applyBorder="1"/>
    <xf numFmtId="164" fontId="5" fillId="2" borderId="1" xfId="0" applyNumberFormat="1" applyFont="1" applyFill="1" applyBorder="1"/>
    <xf numFmtId="0" fontId="0" fillId="2" borderId="6" xfId="0" applyFill="1" applyBorder="1"/>
    <xf numFmtId="0" fontId="0" fillId="2" borderId="8" xfId="0" applyFill="1" applyBorder="1"/>
    <xf numFmtId="164" fontId="0" fillId="2" borderId="9" xfId="0" applyNumberFormat="1" applyFill="1" applyBorder="1"/>
    <xf numFmtId="0" fontId="0" fillId="2" borderId="10" xfId="0" applyFill="1" applyBorder="1"/>
    <xf numFmtId="44" fontId="0" fillId="2" borderId="6" xfId="0" applyNumberFormat="1" applyFill="1" applyBorder="1"/>
    <xf numFmtId="0" fontId="0" fillId="0" borderId="1" xfId="0" applyBorder="1"/>
    <xf numFmtId="0" fontId="4" fillId="0" borderId="1" xfId="0" applyFont="1" applyBorder="1"/>
    <xf numFmtId="0" fontId="0" fillId="0" borderId="14" xfId="0" applyBorder="1"/>
    <xf numFmtId="0" fontId="2" fillId="0" borderId="1" xfId="0" applyFont="1" applyBorder="1"/>
    <xf numFmtId="0" fontId="6" fillId="3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6" fillId="2" borderId="6" xfId="0" applyFont="1" applyFill="1" applyBorder="1"/>
    <xf numFmtId="0" fontId="8" fillId="2" borderId="7" xfId="0" applyFont="1" applyFill="1" applyBorder="1"/>
    <xf numFmtId="0" fontId="8" fillId="2" borderId="5" xfId="0" applyFont="1" applyFill="1" applyBorder="1" applyAlignment="1">
      <alignment vertical="center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5" borderId="8" xfId="0" applyNumberFormat="1" applyFont="1" applyFill="1" applyBorder="1"/>
    <xf numFmtId="164" fontId="8" fillId="5" borderId="9" xfId="0" applyNumberFormat="1" applyFont="1" applyFill="1" applyBorder="1"/>
    <xf numFmtId="0" fontId="6" fillId="4" borderId="2" xfId="0" applyFont="1" applyFill="1" applyBorder="1"/>
    <xf numFmtId="164" fontId="6" fillId="4" borderId="4" xfId="0" applyNumberFormat="1" applyFont="1" applyFill="1" applyBorder="1"/>
    <xf numFmtId="164" fontId="8" fillId="2" borderId="10" xfId="0" applyNumberFormat="1" applyFont="1" applyFill="1" applyBorder="1"/>
    <xf numFmtId="164" fontId="8" fillId="2" borderId="11" xfId="0" applyNumberFormat="1" applyFont="1" applyFill="1" applyBorder="1"/>
    <xf numFmtId="164" fontId="8" fillId="2" borderId="8" xfId="0" applyNumberFormat="1" applyFont="1" applyFill="1" applyBorder="1"/>
    <xf numFmtId="164" fontId="8" fillId="2" borderId="12" xfId="0" applyNumberFormat="1" applyFont="1" applyFill="1" applyBorder="1"/>
    <xf numFmtId="0" fontId="6" fillId="4" borderId="2" xfId="0" applyFont="1" applyFill="1" applyBorder="1" applyAlignment="1">
      <alignment vertical="center"/>
    </xf>
    <xf numFmtId="164" fontId="6" fillId="4" borderId="13" xfId="0" applyNumberFormat="1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/>
    <xf numFmtId="164" fontId="8" fillId="2" borderId="15" xfId="0" applyNumberFormat="1" applyFont="1" applyFill="1" applyBorder="1"/>
    <xf numFmtId="0" fontId="9" fillId="6" borderId="2" xfId="0" applyFont="1" applyFill="1" applyBorder="1" applyAlignment="1">
      <alignment vertical="center"/>
    </xf>
    <xf numFmtId="164" fontId="9" fillId="6" borderId="3" xfId="0" applyNumberFormat="1" applyFont="1" applyFill="1" applyBorder="1"/>
    <xf numFmtId="0" fontId="9" fillId="2" borderId="16" xfId="0" applyFont="1" applyFill="1" applyBorder="1" applyAlignment="1">
      <alignment vertical="center"/>
    </xf>
    <xf numFmtId="164" fontId="9" fillId="2" borderId="1" xfId="0" applyNumberFormat="1" applyFont="1" applyFill="1" applyBorder="1"/>
    <xf numFmtId="44" fontId="9" fillId="6" borderId="3" xfId="0" applyNumberFormat="1" applyFont="1" applyFill="1" applyBorder="1"/>
    <xf numFmtId="0" fontId="10" fillId="2" borderId="1" xfId="0" applyFont="1" applyFill="1" applyBorder="1"/>
    <xf numFmtId="0" fontId="8" fillId="0" borderId="1" xfId="0" applyFont="1" applyBorder="1"/>
    <xf numFmtId="0" fontId="11" fillId="0" borderId="0" xfId="0" applyFont="1" applyAlignment="1">
      <alignment horizontal="right"/>
    </xf>
    <xf numFmtId="0" fontId="8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19275" cy="266700"/>
    <xdr:pic>
      <xdr:nvPicPr>
        <xdr:cNvPr id="3" name="image1.png">
          <a:extLst>
            <a:ext uri="{FF2B5EF4-FFF2-40B4-BE49-F238E27FC236}">
              <a16:creationId xmlns:a16="http://schemas.microsoft.com/office/drawing/2014/main" id="{4852C216-4CF3-464C-8581-0293C63266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19275" cy="2667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819275" cy="266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1819275" cy="266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47625</xdr:rowOff>
    </xdr:from>
    <xdr:ext cx="1819275" cy="266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19275" cy="266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3"/>
  <sheetViews>
    <sheetView view="pageLayout" topLeftCell="A4" zoomScaleNormal="100" workbookViewId="0">
      <selection activeCell="C4" sqref="C4"/>
    </sheetView>
  </sheetViews>
  <sheetFormatPr defaultColWidth="14.42578125" defaultRowHeight="15" customHeight="1" x14ac:dyDescent="0.25"/>
  <cols>
    <col min="1" max="1" width="6" customWidth="1"/>
    <col min="2" max="2" width="70.7109375" customWidth="1"/>
    <col min="3" max="3" width="16.85546875" customWidth="1"/>
    <col min="4" max="4" width="16.28515625" customWidth="1"/>
    <col min="5" max="5" width="6.140625" customWidth="1"/>
    <col min="6" max="6" width="3" customWidth="1"/>
    <col min="7" max="7" width="12.140625" customWidth="1"/>
    <col min="8" max="25" width="9.140625" customWidth="1"/>
  </cols>
  <sheetData>
    <row r="1" spans="1:25" ht="15" customHeight="1" x14ac:dyDescent="0.55000000000000004">
      <c r="A1" s="61" t="s">
        <v>52</v>
      </c>
      <c r="B1" s="62"/>
      <c r="C1" s="62"/>
      <c r="D1" s="62"/>
      <c r="E1" s="62"/>
      <c r="F1" s="1"/>
    </row>
    <row r="2" spans="1:25" ht="15" customHeight="1" x14ac:dyDescent="0.55000000000000004">
      <c r="A2" s="62"/>
      <c r="B2" s="62"/>
      <c r="C2" s="62"/>
      <c r="D2" s="62"/>
      <c r="E2" s="62"/>
      <c r="F2" s="1"/>
    </row>
    <row r="3" spans="1:25" ht="15" customHeight="1" x14ac:dyDescent="0.55000000000000004">
      <c r="C3" t="s">
        <v>53</v>
      </c>
      <c r="F3" s="1"/>
    </row>
    <row r="4" spans="1:25" ht="14.1" customHeight="1" x14ac:dyDescent="0.25"/>
    <row r="5" spans="1:25" ht="15" customHeight="1" x14ac:dyDescent="0.25">
      <c r="A5" s="27"/>
      <c r="B5" s="31" t="s">
        <v>0</v>
      </c>
      <c r="C5" s="32" t="s">
        <v>1</v>
      </c>
      <c r="D5" s="33" t="s">
        <v>2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x14ac:dyDescent="0.25">
      <c r="A6" s="27"/>
      <c r="B6" s="34" t="s">
        <v>3</v>
      </c>
      <c r="C6" s="35"/>
      <c r="D6" s="3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5" x14ac:dyDescent="0.25">
      <c r="A7" s="27"/>
      <c r="B7" s="37" t="s">
        <v>4</v>
      </c>
      <c r="C7" s="38">
        <f t="shared" ref="C7:C10" si="0">D7/6</f>
        <v>574.58333333333337</v>
      </c>
      <c r="D7" s="11">
        <f>Parameters!B1/2</f>
        <v>3447.5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x14ac:dyDescent="0.25">
      <c r="A8" s="27"/>
      <c r="B8" s="37" t="s">
        <v>5</v>
      </c>
      <c r="C8" s="38">
        <f t="shared" si="0"/>
        <v>472.08333333333331</v>
      </c>
      <c r="D8" s="11">
        <f>Parameters!B2/2</f>
        <v>2832.5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x14ac:dyDescent="0.25">
      <c r="A9" s="27"/>
      <c r="B9" s="37" t="s">
        <v>6</v>
      </c>
      <c r="C9" s="38">
        <f t="shared" si="0"/>
        <v>416.66666666666669</v>
      </c>
      <c r="D9" s="39">
        <v>2500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x14ac:dyDescent="0.25">
      <c r="A10" s="27"/>
      <c r="B10" s="37" t="s">
        <v>7</v>
      </c>
      <c r="C10" s="38">
        <f t="shared" si="0"/>
        <v>333.33333333333331</v>
      </c>
      <c r="D10" s="39">
        <v>2000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1.1" customHeight="1" x14ac:dyDescent="0.25">
      <c r="A11" s="27"/>
      <c r="B11" s="37"/>
      <c r="C11" s="38"/>
      <c r="D11" s="39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x14ac:dyDescent="0.25">
      <c r="A12" s="27"/>
      <c r="B12" s="37" t="s">
        <v>8</v>
      </c>
      <c r="C12" s="38">
        <v>0</v>
      </c>
      <c r="D12" s="39">
        <v>0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25">
      <c r="A13" s="27"/>
      <c r="B13" s="37" t="s">
        <v>9</v>
      </c>
      <c r="C13" s="38">
        <f>D13/6</f>
        <v>333.33333333333331</v>
      </c>
      <c r="D13" s="39">
        <v>2000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25">
      <c r="A14" s="27"/>
      <c r="B14" s="37" t="s">
        <v>10</v>
      </c>
      <c r="C14" s="38"/>
      <c r="D14" s="39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25">
      <c r="A15" s="27"/>
      <c r="B15" s="37" t="s">
        <v>11</v>
      </c>
      <c r="C15" s="38"/>
      <c r="D15" s="39">
        <f>600</f>
        <v>600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8.1" customHeight="1" x14ac:dyDescent="0.25">
      <c r="A16" s="27"/>
      <c r="B16" s="37"/>
      <c r="C16" s="38"/>
      <c r="D16" s="39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x14ac:dyDescent="0.25">
      <c r="A17" s="27"/>
      <c r="B17" s="37" t="s">
        <v>12</v>
      </c>
      <c r="C17" s="40"/>
      <c r="D17" s="41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" customHeight="1" x14ac:dyDescent="0.25">
      <c r="A18" s="27"/>
      <c r="B18" s="42" t="s">
        <v>39</v>
      </c>
      <c r="C18" s="43">
        <f t="shared" ref="C18:D18" si="1">SUM(C7:C17)</f>
        <v>2130</v>
      </c>
      <c r="D18" s="43">
        <f t="shared" si="1"/>
        <v>13380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x14ac:dyDescent="0.25">
      <c r="A19" s="27"/>
      <c r="B19" s="34" t="s">
        <v>14</v>
      </c>
      <c r="C19" s="44"/>
      <c r="D19" s="4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x14ac:dyDescent="0.25">
      <c r="A20" s="27"/>
      <c r="B20" s="37" t="s">
        <v>15</v>
      </c>
      <c r="C20" s="38">
        <f>D20/6</f>
        <v>533.33333333333337</v>
      </c>
      <c r="D20" s="39">
        <f>3200</f>
        <v>3200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25">
      <c r="A21" s="27"/>
      <c r="B21" s="37" t="s">
        <v>16</v>
      </c>
      <c r="C21" s="38">
        <v>215</v>
      </c>
      <c r="D21" s="39">
        <f t="shared" ref="D21:D22" si="2">C21*6</f>
        <v>1290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25">
      <c r="A22" s="27"/>
      <c r="B22" s="37" t="s">
        <v>17</v>
      </c>
      <c r="C22" s="38">
        <v>0</v>
      </c>
      <c r="D22" s="39">
        <f t="shared" si="2"/>
        <v>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25">
      <c r="A23" s="27"/>
      <c r="B23" s="37" t="s">
        <v>18</v>
      </c>
      <c r="C23" s="38">
        <v>0</v>
      </c>
      <c r="D23" s="39">
        <v>600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75" customHeight="1" x14ac:dyDescent="0.25">
      <c r="A24" s="27"/>
      <c r="B24" s="37" t="s">
        <v>19</v>
      </c>
      <c r="C24" s="38">
        <f>121</f>
        <v>121</v>
      </c>
      <c r="D24" s="39">
        <f t="shared" ref="D24:D29" si="3">C24*6</f>
        <v>726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75" customHeight="1" x14ac:dyDescent="0.25">
      <c r="A25" s="27"/>
      <c r="B25" s="37" t="s">
        <v>20</v>
      </c>
      <c r="C25" s="38">
        <v>100</v>
      </c>
      <c r="D25" s="39">
        <f t="shared" si="3"/>
        <v>600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75" customHeight="1" x14ac:dyDescent="0.25">
      <c r="A26" s="27"/>
      <c r="B26" s="37" t="s">
        <v>21</v>
      </c>
      <c r="C26" s="38">
        <v>100</v>
      </c>
      <c r="D26" s="39">
        <f t="shared" si="3"/>
        <v>600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4.25" customHeight="1" x14ac:dyDescent="0.25">
      <c r="A27" s="27"/>
      <c r="B27" s="37" t="s">
        <v>22</v>
      </c>
      <c r="C27" s="38">
        <f>150*4.4</f>
        <v>660</v>
      </c>
      <c r="D27" s="39">
        <f t="shared" si="3"/>
        <v>3960</v>
      </c>
      <c r="E27" s="27"/>
      <c r="F27" s="27"/>
      <c r="G27" s="27"/>
      <c r="H27" s="28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4.25" customHeight="1" x14ac:dyDescent="0.25">
      <c r="A28" s="27"/>
      <c r="B28" s="37" t="s">
        <v>23</v>
      </c>
      <c r="C28" s="38">
        <v>0</v>
      </c>
      <c r="D28" s="39">
        <f t="shared" si="3"/>
        <v>0</v>
      </c>
      <c r="E28" s="27"/>
      <c r="F28" s="27"/>
      <c r="G28" s="27"/>
      <c r="H28" s="28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4.25" customHeight="1" x14ac:dyDescent="0.25">
      <c r="A29" s="27"/>
      <c r="B29" s="37" t="s">
        <v>24</v>
      </c>
      <c r="C29" s="38">
        <v>35</v>
      </c>
      <c r="D29" s="39">
        <f t="shared" si="3"/>
        <v>210</v>
      </c>
      <c r="E29" s="27"/>
      <c r="F29" s="27"/>
      <c r="G29" s="27"/>
      <c r="H29" s="28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ht="15.75" customHeight="1" x14ac:dyDescent="0.25">
      <c r="A30" s="27"/>
      <c r="B30" s="37" t="s">
        <v>25</v>
      </c>
      <c r="C30" s="46"/>
      <c r="D30" s="47"/>
      <c r="E30" s="27"/>
      <c r="F30" s="27"/>
      <c r="G30" s="27"/>
      <c r="H30" s="28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ht="13.5" customHeight="1" x14ac:dyDescent="0.25">
      <c r="A31" s="27"/>
      <c r="B31" s="48" t="s">
        <v>26</v>
      </c>
      <c r="C31" s="49">
        <f t="shared" ref="C31:D31" si="4">SUM(C19:C30)</f>
        <v>1764.3333333333335</v>
      </c>
      <c r="D31" s="50">
        <f t="shared" si="4"/>
        <v>11186</v>
      </c>
      <c r="E31" s="29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</row>
    <row r="32" spans="1:25" ht="15.75" customHeight="1" x14ac:dyDescent="0.25">
      <c r="A32" s="27"/>
      <c r="B32" s="51"/>
      <c r="C32" s="52"/>
      <c r="D32" s="53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ht="15.75" customHeight="1" x14ac:dyDescent="0.25">
      <c r="A33" s="30"/>
      <c r="B33" s="54" t="s">
        <v>27</v>
      </c>
      <c r="C33" s="55">
        <f t="shared" ref="C33:D33" si="5">C18-C31</f>
        <v>365.66666666666652</v>
      </c>
      <c r="D33" s="55">
        <f t="shared" si="5"/>
        <v>2194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ht="15.75" customHeight="1" x14ac:dyDescent="0.25">
      <c r="A34" s="30"/>
      <c r="B34" s="56"/>
      <c r="C34" s="57"/>
      <c r="D34" s="57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ht="15.75" customHeight="1" x14ac:dyDescent="0.25">
      <c r="A35" s="27"/>
      <c r="B35" s="54" t="s">
        <v>28</v>
      </c>
      <c r="C35" s="58">
        <f>C33/31</f>
        <v>11.795698924731179</v>
      </c>
      <c r="D35" s="52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25" ht="15.75" customHeight="1" x14ac:dyDescent="0.25">
      <c r="A36" s="27"/>
      <c r="B36" s="59" t="s">
        <v>29</v>
      </c>
      <c r="C36" s="52"/>
      <c r="D36" s="52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25" ht="15.75" customHeight="1" x14ac:dyDescent="0.25">
      <c r="A37" s="27"/>
      <c r="B37" s="60"/>
      <c r="C37" s="60"/>
      <c r="D37" s="60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ht="15.7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ht="15.7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ht="15.7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</row>
    <row r="41" spans="1:25" ht="15.7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15.7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</row>
    <row r="43" spans="1:25" ht="15.7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15.7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15.7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ht="15.7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15.7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ht="15.7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ht="15.7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15.7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</row>
    <row r="51" spans="1:25" ht="15.75" customHeight="1" x14ac:dyDescent="0.25">
      <c r="A51" s="2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mergeCells count="1">
    <mergeCell ref="A1:E2"/>
  </mergeCells>
  <pageMargins left="0.5" right="0.5" top="0.5" bottom="0.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3"/>
  <sheetViews>
    <sheetView tabSelected="1" view="pageLayout" zoomScaleNormal="100" workbookViewId="0">
      <selection activeCell="E21" sqref="E21"/>
    </sheetView>
  </sheetViews>
  <sheetFormatPr defaultColWidth="14.42578125" defaultRowHeight="15" customHeight="1" x14ac:dyDescent="0.25"/>
  <cols>
    <col min="1" max="1" width="6" customWidth="1"/>
    <col min="2" max="2" width="67.140625" customWidth="1"/>
    <col min="3" max="4" width="16.140625" customWidth="1"/>
    <col min="5" max="5" width="9.85546875" customWidth="1"/>
    <col min="6" max="6" width="2.85546875" customWidth="1"/>
    <col min="7" max="26" width="8.7109375" customWidth="1"/>
  </cols>
  <sheetData>
    <row r="1" spans="1:5" ht="15" customHeight="1" x14ac:dyDescent="0.25">
      <c r="A1" s="65" t="s">
        <v>54</v>
      </c>
      <c r="B1" s="62"/>
      <c r="C1" s="62"/>
      <c r="D1" s="62"/>
      <c r="E1" s="62"/>
    </row>
    <row r="2" spans="1:5" ht="15" customHeight="1" x14ac:dyDescent="0.25">
      <c r="A2" s="62"/>
      <c r="B2" s="62"/>
      <c r="C2" s="62"/>
      <c r="D2" s="62"/>
      <c r="E2" s="62"/>
    </row>
    <row r="5" spans="1:5" x14ac:dyDescent="0.25">
      <c r="B5" s="3" t="s">
        <v>30</v>
      </c>
      <c r="C5" s="4" t="s">
        <v>1</v>
      </c>
      <c r="D5" s="5" t="s">
        <v>2</v>
      </c>
    </row>
    <row r="6" spans="1:5" x14ac:dyDescent="0.25">
      <c r="B6" s="6" t="s">
        <v>3</v>
      </c>
      <c r="C6" s="7"/>
      <c r="D6" s="8"/>
    </row>
    <row r="7" spans="1:5" x14ac:dyDescent="0.25">
      <c r="B7" s="9" t="s">
        <v>4</v>
      </c>
      <c r="C7" s="10">
        <f t="shared" ref="C7:C9" si="0">D7/6</f>
        <v>574.58333333333337</v>
      </c>
      <c r="D7" s="11">
        <f>Parameters!B1/2</f>
        <v>3447.5</v>
      </c>
    </row>
    <row r="8" spans="1:5" x14ac:dyDescent="0.25">
      <c r="B8" s="9" t="s">
        <v>5</v>
      </c>
      <c r="C8" s="10">
        <f t="shared" si="0"/>
        <v>472.08333333333331</v>
      </c>
      <c r="D8" s="11">
        <f>Parameters!B2/2</f>
        <v>2832.5</v>
      </c>
    </row>
    <row r="9" spans="1:5" x14ac:dyDescent="0.25">
      <c r="B9" s="9" t="s">
        <v>6</v>
      </c>
      <c r="C9" s="10">
        <f t="shared" si="0"/>
        <v>133.33333333333334</v>
      </c>
      <c r="D9" s="11">
        <v>800</v>
      </c>
    </row>
    <row r="10" spans="1:5" x14ac:dyDescent="0.25">
      <c r="B10" s="9" t="s">
        <v>51</v>
      </c>
      <c r="C10" s="10">
        <f t="shared" ref="C10:D10" si="1">SUM(C20:C21)-SUM(C7:C9)</f>
        <v>603.33333333333348</v>
      </c>
      <c r="D10" s="10">
        <f>MAX(SUM(D20:D21)-SUM(D7:D9),0)</f>
        <v>3620</v>
      </c>
    </row>
    <row r="11" spans="1:5" x14ac:dyDescent="0.25">
      <c r="B11" s="9"/>
      <c r="C11" s="22"/>
      <c r="D11" s="11"/>
    </row>
    <row r="12" spans="1:5" x14ac:dyDescent="0.25">
      <c r="B12" s="9" t="s">
        <v>8</v>
      </c>
      <c r="C12" s="22"/>
      <c r="D12" s="11"/>
    </row>
    <row r="13" spans="1:5" x14ac:dyDescent="0.25">
      <c r="B13" s="9" t="s">
        <v>9</v>
      </c>
      <c r="C13" s="22"/>
      <c r="D13" s="11"/>
    </row>
    <row r="14" spans="1:5" x14ac:dyDescent="0.25">
      <c r="B14" s="9" t="s">
        <v>10</v>
      </c>
      <c r="C14" s="22"/>
      <c r="D14" s="11"/>
    </row>
    <row r="15" spans="1:5" x14ac:dyDescent="0.25">
      <c r="B15" s="9" t="s">
        <v>31</v>
      </c>
      <c r="C15" s="10"/>
      <c r="D15" s="11">
        <v>600</v>
      </c>
    </row>
    <row r="16" spans="1:5" x14ac:dyDescent="0.25">
      <c r="B16" s="9" t="s">
        <v>43</v>
      </c>
      <c r="C16" s="10">
        <f>Parameters!$B$3*30</f>
        <v>1800</v>
      </c>
      <c r="D16" s="11">
        <f>Parameters!$B$3*7*16</f>
        <v>6720</v>
      </c>
    </row>
    <row r="17" spans="2:4" x14ac:dyDescent="0.25">
      <c r="B17" s="9" t="s">
        <v>12</v>
      </c>
      <c r="C17" s="23"/>
      <c r="D17" s="24"/>
    </row>
    <row r="18" spans="2:4" x14ac:dyDescent="0.25">
      <c r="B18" s="12" t="s">
        <v>13</v>
      </c>
      <c r="C18" s="13">
        <f t="shared" ref="C18:D18" si="2">SUM(C7:C17)</f>
        <v>3583.3333333333335</v>
      </c>
      <c r="D18" s="13">
        <f t="shared" si="2"/>
        <v>18020</v>
      </c>
    </row>
    <row r="19" spans="2:4" x14ac:dyDescent="0.25">
      <c r="B19" s="6" t="s">
        <v>14</v>
      </c>
      <c r="C19" s="25"/>
      <c r="D19" s="14"/>
    </row>
    <row r="20" spans="2:4" x14ac:dyDescent="0.25">
      <c r="B20" s="9" t="s">
        <v>15</v>
      </c>
      <c r="C20" s="10">
        <f t="shared" ref="C20:C21" si="3">D20/6</f>
        <v>533.33333333333337</v>
      </c>
      <c r="D20" s="11">
        <f>3200</f>
        <v>3200</v>
      </c>
    </row>
    <row r="21" spans="2:4" x14ac:dyDescent="0.25">
      <c r="B21" s="9" t="s">
        <v>16</v>
      </c>
      <c r="C21" s="10">
        <f t="shared" si="3"/>
        <v>1250</v>
      </c>
      <c r="D21" s="11">
        <v>7500</v>
      </c>
    </row>
    <row r="22" spans="2:4" x14ac:dyDescent="0.25">
      <c r="B22" s="9" t="s">
        <v>17</v>
      </c>
      <c r="C22" s="22"/>
      <c r="D22" s="11"/>
    </row>
    <row r="23" spans="2:4" x14ac:dyDescent="0.25">
      <c r="B23" s="9" t="s">
        <v>18</v>
      </c>
      <c r="C23" s="10"/>
      <c r="D23" s="11">
        <v>600</v>
      </c>
    </row>
    <row r="24" spans="2:4" ht="15.75" customHeight="1" x14ac:dyDescent="0.25">
      <c r="B24" s="9" t="s">
        <v>32</v>
      </c>
      <c r="C24" s="10">
        <f>121</f>
        <v>121</v>
      </c>
      <c r="D24" s="11">
        <f t="shared" ref="D24:D25" si="4">C24*6</f>
        <v>726</v>
      </c>
    </row>
    <row r="25" spans="2:4" ht="15.75" customHeight="1" x14ac:dyDescent="0.25">
      <c r="B25" s="9" t="s">
        <v>20</v>
      </c>
      <c r="C25" s="10">
        <v>100</v>
      </c>
      <c r="D25" s="11">
        <f t="shared" si="4"/>
        <v>600</v>
      </c>
    </row>
    <row r="26" spans="2:4" ht="15.75" customHeight="1" x14ac:dyDescent="0.25">
      <c r="B26" s="9" t="s">
        <v>21</v>
      </c>
      <c r="C26" s="10"/>
      <c r="D26" s="11"/>
    </row>
    <row r="27" spans="2:4" ht="15.75" customHeight="1" x14ac:dyDescent="0.25">
      <c r="B27" s="9" t="s">
        <v>22</v>
      </c>
      <c r="C27" s="10">
        <v>660</v>
      </c>
      <c r="D27" s="11">
        <f t="shared" ref="D27:D28" si="5">C27*6</f>
        <v>3960</v>
      </c>
    </row>
    <row r="28" spans="2:4" ht="15.75" customHeight="1" x14ac:dyDescent="0.25">
      <c r="B28" s="9" t="s">
        <v>23</v>
      </c>
      <c r="C28" s="10">
        <v>0</v>
      </c>
      <c r="D28" s="11">
        <f t="shared" si="5"/>
        <v>0</v>
      </c>
    </row>
    <row r="29" spans="2:4" ht="15.75" customHeight="1" x14ac:dyDescent="0.25">
      <c r="B29" s="9" t="s">
        <v>24</v>
      </c>
      <c r="C29" s="10"/>
      <c r="D29" s="11"/>
    </row>
    <row r="30" spans="2:4" ht="15.75" customHeight="1" x14ac:dyDescent="0.25">
      <c r="B30" s="9" t="s">
        <v>25</v>
      </c>
      <c r="C30" s="23"/>
      <c r="D30" s="11"/>
    </row>
    <row r="31" spans="2:4" ht="15.75" customHeight="1" x14ac:dyDescent="0.25">
      <c r="B31" s="12" t="s">
        <v>26</v>
      </c>
      <c r="C31" s="13">
        <f t="shared" ref="C31:D31" si="6">SUM(C19:C30)</f>
        <v>2664.3333333333335</v>
      </c>
      <c r="D31" s="16">
        <f t="shared" si="6"/>
        <v>16586</v>
      </c>
    </row>
    <row r="32" spans="2:4" ht="15.75" customHeight="1" x14ac:dyDescent="0.25">
      <c r="B32" s="2"/>
      <c r="C32" s="2"/>
      <c r="D32" s="17"/>
    </row>
    <row r="33" spans="2:4" ht="15.75" customHeight="1" x14ac:dyDescent="0.25">
      <c r="B33" s="18" t="s">
        <v>27</v>
      </c>
      <c r="C33" s="19">
        <f t="shared" ref="C33:D33" si="7">+C18-C31</f>
        <v>919</v>
      </c>
      <c r="D33" s="19">
        <f t="shared" si="7"/>
        <v>1434</v>
      </c>
    </row>
    <row r="34" spans="2:4" ht="15.75" customHeight="1" x14ac:dyDescent="0.25">
      <c r="B34" s="20"/>
      <c r="C34" s="21"/>
    </row>
    <row r="35" spans="2:4" ht="15.75" customHeight="1" x14ac:dyDescent="0.25">
      <c r="B35" s="18" t="s">
        <v>28</v>
      </c>
      <c r="C35" s="19">
        <f>+C33/31</f>
        <v>29.64516129032258</v>
      </c>
    </row>
    <row r="36" spans="2:4" ht="15.75" customHeight="1" x14ac:dyDescent="0.25">
      <c r="B36" s="15" t="s">
        <v>29</v>
      </c>
      <c r="C36" s="2"/>
    </row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x14ac:dyDescent="0.25"/>
    <row r="46" spans="2:4" ht="15.75" customHeight="1" x14ac:dyDescent="0.25"/>
    <row r="47" spans="2:4" ht="15.75" customHeight="1" x14ac:dyDescent="0.25"/>
    <row r="48" spans="2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">
    <mergeCell ref="A1:E2"/>
  </mergeCells>
  <pageMargins left="0.5" right="0.5" top="0.5" bottom="0.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3"/>
  <sheetViews>
    <sheetView view="pageLayout" zoomScaleNormal="100" workbookViewId="0">
      <selection sqref="A1:E2"/>
    </sheetView>
  </sheetViews>
  <sheetFormatPr defaultColWidth="14.42578125" defaultRowHeight="15" customHeight="1" x14ac:dyDescent="0.25"/>
  <cols>
    <col min="1" max="1" width="6" customWidth="1"/>
    <col min="2" max="2" width="67.140625" customWidth="1"/>
    <col min="3" max="4" width="16.140625" customWidth="1"/>
    <col min="5" max="5" width="9" customWidth="1"/>
    <col min="6" max="6" width="3" customWidth="1"/>
    <col min="7" max="26" width="8.7109375" customWidth="1"/>
  </cols>
  <sheetData>
    <row r="1" spans="1:5" ht="15" customHeight="1" x14ac:dyDescent="0.25">
      <c r="A1" s="61" t="s">
        <v>40</v>
      </c>
      <c r="B1" s="63"/>
      <c r="C1" s="63"/>
      <c r="D1" s="63"/>
      <c r="E1" s="63"/>
    </row>
    <row r="2" spans="1:5" ht="15" customHeight="1" x14ac:dyDescent="0.25">
      <c r="A2" s="63"/>
      <c r="B2" s="63"/>
      <c r="C2" s="63"/>
      <c r="D2" s="63"/>
      <c r="E2" s="63"/>
    </row>
    <row r="5" spans="1:5" x14ac:dyDescent="0.25">
      <c r="B5" s="3" t="s">
        <v>33</v>
      </c>
      <c r="C5" s="4" t="s">
        <v>1</v>
      </c>
      <c r="D5" s="5" t="s">
        <v>2</v>
      </c>
    </row>
    <row r="6" spans="1:5" x14ac:dyDescent="0.25">
      <c r="B6" s="6" t="s">
        <v>3</v>
      </c>
      <c r="C6" s="7"/>
      <c r="D6" s="8"/>
    </row>
    <row r="7" spans="1:5" x14ac:dyDescent="0.25">
      <c r="B7" s="9" t="s">
        <v>4</v>
      </c>
      <c r="C7" s="10">
        <f t="shared" ref="C7:C11" si="0">D7/6</f>
        <v>574.58333333333337</v>
      </c>
      <c r="D7" s="11">
        <f>Parameters!B1/2</f>
        <v>3447.5</v>
      </c>
    </row>
    <row r="8" spans="1:5" x14ac:dyDescent="0.25">
      <c r="B8" s="9" t="s">
        <v>5</v>
      </c>
      <c r="C8" s="10">
        <f t="shared" si="0"/>
        <v>472.08333333333331</v>
      </c>
      <c r="D8" s="11">
        <f>Parameters!B2/2</f>
        <v>2832.5</v>
      </c>
    </row>
    <row r="9" spans="1:5" x14ac:dyDescent="0.25">
      <c r="B9" s="9" t="s">
        <v>6</v>
      </c>
      <c r="C9" s="10">
        <f t="shared" si="0"/>
        <v>333.33333333333331</v>
      </c>
      <c r="D9" s="11">
        <v>2000</v>
      </c>
    </row>
    <row r="10" spans="1:5" x14ac:dyDescent="0.25">
      <c r="B10" s="9" t="s">
        <v>50</v>
      </c>
      <c r="C10" s="26">
        <f t="shared" si="0"/>
        <v>0</v>
      </c>
      <c r="D10" s="11">
        <f>MAX(SUM(D21:D22)-SUM(D7:D9),0)</f>
        <v>0</v>
      </c>
    </row>
    <row r="11" spans="1:5" x14ac:dyDescent="0.25">
      <c r="B11" s="9" t="s">
        <v>34</v>
      </c>
      <c r="C11" s="26">
        <f t="shared" si="0"/>
        <v>416.66666666666669</v>
      </c>
      <c r="D11" s="11">
        <v>2500</v>
      </c>
    </row>
    <row r="12" spans="1:5" x14ac:dyDescent="0.25">
      <c r="B12" s="9"/>
      <c r="C12" s="26"/>
      <c r="D12" s="11"/>
    </row>
    <row r="13" spans="1:5" x14ac:dyDescent="0.25">
      <c r="B13" s="9" t="s">
        <v>8</v>
      </c>
      <c r="C13" s="22"/>
      <c r="D13" s="11"/>
    </row>
    <row r="14" spans="1:5" x14ac:dyDescent="0.25">
      <c r="B14" s="9" t="s">
        <v>9</v>
      </c>
      <c r="C14" s="22"/>
      <c r="D14" s="11"/>
    </row>
    <row r="15" spans="1:5" x14ac:dyDescent="0.25">
      <c r="B15" s="9" t="s">
        <v>10</v>
      </c>
      <c r="C15" s="22"/>
      <c r="D15" s="11"/>
    </row>
    <row r="16" spans="1:5" x14ac:dyDescent="0.25">
      <c r="B16" s="9" t="s">
        <v>31</v>
      </c>
      <c r="C16" s="10"/>
      <c r="D16" s="11"/>
    </row>
    <row r="17" spans="2:4" x14ac:dyDescent="0.25">
      <c r="B17" s="9" t="s">
        <v>43</v>
      </c>
      <c r="C17" s="10">
        <f>Parameters!$B$3*30</f>
        <v>1800</v>
      </c>
      <c r="D17" s="11">
        <f>Parameters!$B$3*7*16</f>
        <v>6720</v>
      </c>
    </row>
    <row r="18" spans="2:4" x14ac:dyDescent="0.25">
      <c r="B18" s="9" t="s">
        <v>12</v>
      </c>
      <c r="C18" s="23"/>
      <c r="D18" s="24"/>
    </row>
    <row r="19" spans="2:4" x14ac:dyDescent="0.25">
      <c r="B19" s="12" t="s">
        <v>13</v>
      </c>
      <c r="C19" s="13">
        <f t="shared" ref="C19:D19" si="1">SUM(C7:C18)</f>
        <v>3596.666666666667</v>
      </c>
      <c r="D19" s="13">
        <f t="shared" si="1"/>
        <v>17500</v>
      </c>
    </row>
    <row r="20" spans="2:4" x14ac:dyDescent="0.25">
      <c r="B20" s="6" t="s">
        <v>14</v>
      </c>
      <c r="C20" s="25"/>
      <c r="D20" s="14"/>
    </row>
    <row r="21" spans="2:4" x14ac:dyDescent="0.25">
      <c r="B21" s="9" t="s">
        <v>15</v>
      </c>
      <c r="C21" s="10">
        <f t="shared" ref="C21:C22" si="2">D21/6</f>
        <v>589.16666666666663</v>
      </c>
      <c r="D21" s="11">
        <f>7070/2</f>
        <v>3535</v>
      </c>
    </row>
    <row r="22" spans="2:4" x14ac:dyDescent="0.25">
      <c r="B22" s="9" t="s">
        <v>16</v>
      </c>
      <c r="C22" s="10">
        <f t="shared" si="2"/>
        <v>783.33333333333337</v>
      </c>
      <c r="D22" s="11">
        <v>4700</v>
      </c>
    </row>
    <row r="23" spans="2:4" x14ac:dyDescent="0.25">
      <c r="B23" s="9" t="s">
        <v>17</v>
      </c>
      <c r="C23" s="22"/>
      <c r="D23" s="11"/>
    </row>
    <row r="24" spans="2:4" ht="15.75" customHeight="1" x14ac:dyDescent="0.25">
      <c r="B24" s="9" t="s">
        <v>18</v>
      </c>
      <c r="C24" s="10">
        <v>100</v>
      </c>
      <c r="D24" s="11">
        <v>600</v>
      </c>
    </row>
    <row r="25" spans="2:4" ht="15.75" customHeight="1" x14ac:dyDescent="0.25">
      <c r="B25" s="9" t="s">
        <v>32</v>
      </c>
      <c r="C25" s="26"/>
      <c r="D25" s="11"/>
    </row>
    <row r="26" spans="2:4" ht="15.75" customHeight="1" x14ac:dyDescent="0.25">
      <c r="B26" s="9" t="s">
        <v>20</v>
      </c>
      <c r="C26" s="10">
        <v>100</v>
      </c>
      <c r="D26" s="11">
        <f>C26*6</f>
        <v>600</v>
      </c>
    </row>
    <row r="27" spans="2:4" ht="15.75" customHeight="1" x14ac:dyDescent="0.25">
      <c r="B27" s="9" t="s">
        <v>21</v>
      </c>
      <c r="C27" s="10"/>
      <c r="D27" s="11"/>
    </row>
    <row r="28" spans="2:4" ht="15.75" customHeight="1" x14ac:dyDescent="0.25">
      <c r="B28" s="9" t="s">
        <v>35</v>
      </c>
      <c r="C28" s="10">
        <f>D28/6</f>
        <v>666.66666666666663</v>
      </c>
      <c r="D28" s="11">
        <v>4000</v>
      </c>
    </row>
    <row r="29" spans="2:4" ht="15.75" customHeight="1" x14ac:dyDescent="0.25">
      <c r="B29" s="9" t="s">
        <v>23</v>
      </c>
      <c r="C29" s="10"/>
      <c r="D29" s="11"/>
    </row>
    <row r="30" spans="2:4" ht="15.75" customHeight="1" x14ac:dyDescent="0.25">
      <c r="B30" s="9" t="s">
        <v>24</v>
      </c>
      <c r="C30" s="10"/>
      <c r="D30" s="11"/>
    </row>
    <row r="31" spans="2:4" ht="15.75" customHeight="1" x14ac:dyDescent="0.25">
      <c r="B31" s="9" t="s">
        <v>25</v>
      </c>
      <c r="C31" s="23"/>
      <c r="D31" s="11"/>
    </row>
    <row r="32" spans="2:4" ht="15.75" customHeight="1" x14ac:dyDescent="0.25">
      <c r="B32" s="12" t="s">
        <v>26</v>
      </c>
      <c r="C32" s="13">
        <f t="shared" ref="C32:D32" si="3">SUM(C20:C31)</f>
        <v>2239.1666666666665</v>
      </c>
      <c r="D32" s="16">
        <f t="shared" si="3"/>
        <v>13435</v>
      </c>
    </row>
    <row r="33" spans="2:4" ht="15.75" customHeight="1" x14ac:dyDescent="0.25">
      <c r="B33" s="2"/>
      <c r="C33" s="2"/>
      <c r="D33" s="17"/>
    </row>
    <row r="34" spans="2:4" ht="15.75" customHeight="1" x14ac:dyDescent="0.25">
      <c r="B34" s="18" t="s">
        <v>27</v>
      </c>
      <c r="C34" s="19">
        <f t="shared" ref="C34:D34" si="4">+C19-C32</f>
        <v>1357.5000000000005</v>
      </c>
      <c r="D34" s="19">
        <f t="shared" si="4"/>
        <v>4065</v>
      </c>
    </row>
    <row r="35" spans="2:4" ht="15.75" customHeight="1" x14ac:dyDescent="0.25">
      <c r="B35" s="20"/>
      <c r="C35" s="21"/>
      <c r="D35" s="21"/>
    </row>
    <row r="36" spans="2:4" ht="15.75" customHeight="1" x14ac:dyDescent="0.25">
      <c r="B36" s="18" t="s">
        <v>28</v>
      </c>
      <c r="C36" s="19">
        <f>+C34/31</f>
        <v>43.790322580645174</v>
      </c>
      <c r="D36" s="17"/>
    </row>
    <row r="37" spans="2:4" ht="15.75" customHeight="1" x14ac:dyDescent="0.25">
      <c r="B37" s="15" t="s">
        <v>29</v>
      </c>
      <c r="C37" s="2"/>
      <c r="D37" s="2"/>
    </row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x14ac:dyDescent="0.25"/>
    <row r="46" spans="2:4" ht="15.75" customHeight="1" x14ac:dyDescent="0.25"/>
    <row r="47" spans="2:4" ht="15.75" customHeight="1" x14ac:dyDescent="0.25"/>
    <row r="48" spans="2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">
    <mergeCell ref="A1:E2"/>
  </mergeCells>
  <pageMargins left="0.5" right="0.5" top="0.5" bottom="0.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3"/>
  <sheetViews>
    <sheetView view="pageLayout" zoomScaleNormal="100" workbookViewId="0">
      <selection activeCell="B12" sqref="B12"/>
    </sheetView>
  </sheetViews>
  <sheetFormatPr defaultColWidth="14.42578125" defaultRowHeight="15" customHeight="1" x14ac:dyDescent="0.25"/>
  <cols>
    <col min="1" max="1" width="6" customWidth="1"/>
    <col min="2" max="2" width="67.28515625" customWidth="1"/>
    <col min="3" max="4" width="16.140625" customWidth="1"/>
    <col min="5" max="5" width="9" customWidth="1"/>
    <col min="6" max="26" width="8.7109375" customWidth="1"/>
  </cols>
  <sheetData>
    <row r="1" spans="1:5" ht="15" customHeight="1" x14ac:dyDescent="0.25">
      <c r="A1" s="61" t="s">
        <v>41</v>
      </c>
      <c r="B1" s="62"/>
      <c r="C1" s="62"/>
      <c r="D1" s="62"/>
      <c r="E1" s="62"/>
    </row>
    <row r="2" spans="1:5" ht="15" customHeight="1" x14ac:dyDescent="0.25">
      <c r="A2" s="62"/>
      <c r="B2" s="62"/>
      <c r="C2" s="62"/>
      <c r="D2" s="62"/>
      <c r="E2" s="62"/>
    </row>
    <row r="5" spans="1:5" x14ac:dyDescent="0.25">
      <c r="B5" s="3" t="s">
        <v>36</v>
      </c>
      <c r="C5" s="4" t="s">
        <v>1</v>
      </c>
      <c r="D5" s="5" t="s">
        <v>2</v>
      </c>
    </row>
    <row r="6" spans="1:5" x14ac:dyDescent="0.25">
      <c r="B6" s="6" t="s">
        <v>3</v>
      </c>
      <c r="C6" s="7"/>
      <c r="D6" s="8"/>
    </row>
    <row r="7" spans="1:5" x14ac:dyDescent="0.25">
      <c r="B7" s="9" t="s">
        <v>4</v>
      </c>
      <c r="C7" s="10">
        <f t="shared" ref="C7:C9" si="0">D7/6</f>
        <v>574.58333333333337</v>
      </c>
      <c r="D7" s="11">
        <f>6895/2</f>
        <v>3447.5</v>
      </c>
    </row>
    <row r="8" spans="1:5" x14ac:dyDescent="0.25">
      <c r="B8" s="9" t="s">
        <v>5</v>
      </c>
      <c r="C8" s="10">
        <f t="shared" si="0"/>
        <v>472.08333333333331</v>
      </c>
      <c r="D8" s="11">
        <f>5665/2</f>
        <v>2832.5</v>
      </c>
    </row>
    <row r="9" spans="1:5" x14ac:dyDescent="0.25">
      <c r="B9" s="9" t="s">
        <v>49</v>
      </c>
      <c r="C9" s="10">
        <f t="shared" si="0"/>
        <v>416.66666666666669</v>
      </c>
      <c r="D9" s="11">
        <v>2500</v>
      </c>
    </row>
    <row r="10" spans="1:5" x14ac:dyDescent="0.25">
      <c r="B10" s="9"/>
      <c r="C10" s="26"/>
      <c r="D10" s="10"/>
    </row>
    <row r="11" spans="1:5" x14ac:dyDescent="0.25">
      <c r="B11" s="9" t="s">
        <v>37</v>
      </c>
      <c r="C11" s="26">
        <f>D11/6</f>
        <v>750</v>
      </c>
      <c r="D11" s="11">
        <v>4500</v>
      </c>
    </row>
    <row r="12" spans="1:5" x14ac:dyDescent="0.25">
      <c r="B12" s="9" t="s">
        <v>8</v>
      </c>
      <c r="C12" s="22"/>
      <c r="D12" s="11"/>
    </row>
    <row r="13" spans="1:5" x14ac:dyDescent="0.25">
      <c r="B13" s="9" t="s">
        <v>9</v>
      </c>
      <c r="C13" s="22"/>
      <c r="D13" s="11"/>
    </row>
    <row r="14" spans="1:5" x14ac:dyDescent="0.25">
      <c r="B14" s="9" t="s">
        <v>10</v>
      </c>
      <c r="C14" s="22"/>
      <c r="D14" s="11"/>
    </row>
    <row r="15" spans="1:5" x14ac:dyDescent="0.25">
      <c r="B15" s="9" t="s">
        <v>31</v>
      </c>
      <c r="C15" s="10"/>
      <c r="D15" s="11"/>
    </row>
    <row r="16" spans="1:5" x14ac:dyDescent="0.25">
      <c r="B16" s="9" t="s">
        <v>43</v>
      </c>
      <c r="C16" s="10"/>
      <c r="D16" s="11"/>
    </row>
    <row r="17" spans="2:4" x14ac:dyDescent="0.25">
      <c r="B17" s="9" t="s">
        <v>12</v>
      </c>
      <c r="C17" s="23"/>
      <c r="D17" s="24"/>
    </row>
    <row r="18" spans="2:4" x14ac:dyDescent="0.25">
      <c r="B18" s="12" t="s">
        <v>13</v>
      </c>
      <c r="C18" s="13">
        <f t="shared" ref="C18:D18" si="1">SUM(C7:C17)</f>
        <v>2213.3333333333335</v>
      </c>
      <c r="D18" s="13">
        <f t="shared" si="1"/>
        <v>13280</v>
      </c>
    </row>
    <row r="19" spans="2:4" x14ac:dyDescent="0.25">
      <c r="B19" s="6" t="s">
        <v>14</v>
      </c>
      <c r="C19" s="25"/>
      <c r="D19" s="14"/>
    </row>
    <row r="20" spans="2:4" x14ac:dyDescent="0.25">
      <c r="B20" s="9" t="s">
        <v>15</v>
      </c>
      <c r="C20" s="10">
        <f t="shared" ref="C20:C21" si="2">D20/6</f>
        <v>589.16666666666663</v>
      </c>
      <c r="D20" s="11">
        <f>7070/2</f>
        <v>3535</v>
      </c>
    </row>
    <row r="21" spans="2:4" x14ac:dyDescent="0.25">
      <c r="B21" s="9" t="s">
        <v>16</v>
      </c>
      <c r="C21" s="10">
        <f t="shared" si="2"/>
        <v>783.33333333333337</v>
      </c>
      <c r="D21" s="11">
        <v>4700</v>
      </c>
    </row>
    <row r="22" spans="2:4" x14ac:dyDescent="0.25">
      <c r="B22" s="9" t="s">
        <v>17</v>
      </c>
      <c r="C22" s="22"/>
      <c r="D22" s="11"/>
    </row>
    <row r="23" spans="2:4" x14ac:dyDescent="0.25">
      <c r="B23" s="9" t="s">
        <v>18</v>
      </c>
      <c r="C23" s="10">
        <v>100</v>
      </c>
      <c r="D23" s="11">
        <v>600</v>
      </c>
    </row>
    <row r="24" spans="2:4" ht="15.75" customHeight="1" x14ac:dyDescent="0.25">
      <c r="B24" s="9" t="s">
        <v>32</v>
      </c>
      <c r="C24" s="26"/>
      <c r="D24" s="11"/>
    </row>
    <row r="25" spans="2:4" ht="15.75" customHeight="1" x14ac:dyDescent="0.25">
      <c r="B25" s="9" t="s">
        <v>20</v>
      </c>
      <c r="C25" s="10">
        <v>100</v>
      </c>
      <c r="D25" s="11">
        <f>C25*6</f>
        <v>600</v>
      </c>
    </row>
    <row r="26" spans="2:4" ht="15.75" customHeight="1" x14ac:dyDescent="0.25">
      <c r="B26" s="9" t="s">
        <v>21</v>
      </c>
      <c r="C26" s="10"/>
      <c r="D26" s="11"/>
    </row>
    <row r="27" spans="2:4" ht="15.75" customHeight="1" x14ac:dyDescent="0.25">
      <c r="B27" s="9" t="s">
        <v>35</v>
      </c>
      <c r="C27" s="10">
        <f>D27/6</f>
        <v>666.66666666666663</v>
      </c>
      <c r="D27" s="11">
        <v>4000</v>
      </c>
    </row>
    <row r="28" spans="2:4" ht="15.75" customHeight="1" x14ac:dyDescent="0.25">
      <c r="B28" s="9" t="s">
        <v>23</v>
      </c>
      <c r="C28" s="10"/>
      <c r="D28" s="11"/>
    </row>
    <row r="29" spans="2:4" ht="15.75" customHeight="1" x14ac:dyDescent="0.25">
      <c r="B29" s="9" t="s">
        <v>24</v>
      </c>
      <c r="C29" s="10"/>
      <c r="D29" s="11"/>
    </row>
    <row r="30" spans="2:4" ht="15.75" customHeight="1" x14ac:dyDescent="0.25">
      <c r="B30" s="9" t="s">
        <v>25</v>
      </c>
      <c r="C30" s="23"/>
      <c r="D30" s="11"/>
    </row>
    <row r="31" spans="2:4" ht="15.75" customHeight="1" x14ac:dyDescent="0.25">
      <c r="B31" s="12" t="s">
        <v>26</v>
      </c>
      <c r="C31" s="13">
        <f t="shared" ref="C31:D31" si="3">SUM(C19:C30)</f>
        <v>2239.1666666666665</v>
      </c>
      <c r="D31" s="16">
        <f t="shared" si="3"/>
        <v>13435</v>
      </c>
    </row>
    <row r="32" spans="2:4" ht="15.75" customHeight="1" x14ac:dyDescent="0.25">
      <c r="B32" s="2"/>
      <c r="C32" s="2"/>
      <c r="D32" s="17"/>
    </row>
    <row r="33" spans="2:4" ht="15.75" customHeight="1" x14ac:dyDescent="0.25">
      <c r="B33" s="18" t="s">
        <v>27</v>
      </c>
      <c r="C33" s="19">
        <f t="shared" ref="C33:D33" si="4">+C18-C31</f>
        <v>-25.83333333333303</v>
      </c>
      <c r="D33" s="19">
        <f t="shared" si="4"/>
        <v>-155</v>
      </c>
    </row>
    <row r="34" spans="2:4" ht="15.75" customHeight="1" x14ac:dyDescent="0.25">
      <c r="B34" s="20"/>
      <c r="C34" s="21"/>
      <c r="D34" s="21"/>
    </row>
    <row r="35" spans="2:4" ht="15.75" customHeight="1" x14ac:dyDescent="0.25">
      <c r="B35" s="18" t="s">
        <v>28</v>
      </c>
      <c r="C35" s="19">
        <f>+C33/31</f>
        <v>-0.8333333333333236</v>
      </c>
      <c r="D35" s="17"/>
    </row>
    <row r="36" spans="2:4" ht="15.75" customHeight="1" x14ac:dyDescent="0.25">
      <c r="B36" s="15" t="s">
        <v>29</v>
      </c>
      <c r="C36" s="2"/>
      <c r="D36" s="2"/>
    </row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x14ac:dyDescent="0.25"/>
    <row r="46" spans="2:4" ht="15.75" customHeight="1" x14ac:dyDescent="0.25"/>
    <row r="47" spans="2:4" ht="15.75" customHeight="1" x14ac:dyDescent="0.25"/>
    <row r="48" spans="2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">
    <mergeCell ref="A1:E2"/>
  </mergeCells>
  <pageMargins left="0.5" right="0.5" top="0.5" bottom="0.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3"/>
  <sheetViews>
    <sheetView view="pageLayout" zoomScaleNormal="100" workbookViewId="0">
      <selection activeCell="A28" sqref="A28"/>
    </sheetView>
  </sheetViews>
  <sheetFormatPr defaultColWidth="14.42578125" defaultRowHeight="15" customHeight="1" x14ac:dyDescent="0.25"/>
  <cols>
    <col min="1" max="1" width="6" customWidth="1"/>
    <col min="2" max="2" width="67.140625" customWidth="1"/>
    <col min="3" max="4" width="16.140625" customWidth="1"/>
    <col min="5" max="5" width="9" customWidth="1"/>
    <col min="6" max="6" width="3" customWidth="1"/>
    <col min="7" max="26" width="8.7109375" customWidth="1"/>
  </cols>
  <sheetData>
    <row r="1" spans="1:5" ht="15" customHeight="1" x14ac:dyDescent="0.25">
      <c r="A1" s="61" t="s">
        <v>42</v>
      </c>
      <c r="B1" s="64"/>
      <c r="C1" s="64"/>
      <c r="D1" s="64"/>
      <c r="E1" s="64"/>
    </row>
    <row r="2" spans="1:5" ht="15" customHeight="1" x14ac:dyDescent="0.25">
      <c r="A2" s="64"/>
      <c r="B2" s="64"/>
      <c r="C2" s="64"/>
      <c r="D2" s="64"/>
      <c r="E2" s="64"/>
    </row>
    <row r="5" spans="1:5" x14ac:dyDescent="0.25">
      <c r="B5" s="3" t="s">
        <v>38</v>
      </c>
      <c r="C5" s="4" t="s">
        <v>1</v>
      </c>
      <c r="D5" s="5" t="s">
        <v>2</v>
      </c>
    </row>
    <row r="6" spans="1:5" x14ac:dyDescent="0.25">
      <c r="B6" s="6" t="s">
        <v>3</v>
      </c>
      <c r="C6" s="7"/>
      <c r="D6" s="8"/>
    </row>
    <row r="7" spans="1:5" x14ac:dyDescent="0.25">
      <c r="B7" s="9" t="s">
        <v>4</v>
      </c>
      <c r="C7" s="10">
        <f t="shared" ref="C7:C9" si="0">D7/6</f>
        <v>574.58333333333337</v>
      </c>
      <c r="D7" s="11">
        <f>Parameters!B1/2</f>
        <v>3447.5</v>
      </c>
    </row>
    <row r="8" spans="1:5" x14ac:dyDescent="0.25">
      <c r="B8" s="9" t="s">
        <v>5</v>
      </c>
      <c r="C8" s="10">
        <f t="shared" si="0"/>
        <v>472.08333333333331</v>
      </c>
      <c r="D8" s="11">
        <f>Parameters!B2/2</f>
        <v>2832.5</v>
      </c>
    </row>
    <row r="9" spans="1:5" x14ac:dyDescent="0.25">
      <c r="B9" s="9" t="s">
        <v>6</v>
      </c>
      <c r="C9" s="10">
        <f t="shared" si="0"/>
        <v>133.33333333333334</v>
      </c>
      <c r="D9" s="11">
        <v>800</v>
      </c>
    </row>
    <row r="10" spans="1:5" x14ac:dyDescent="0.25">
      <c r="B10" s="9"/>
      <c r="C10" s="26"/>
      <c r="D10" s="10"/>
    </row>
    <row r="11" spans="1:5" x14ac:dyDescent="0.25">
      <c r="B11" s="9" t="s">
        <v>37</v>
      </c>
      <c r="C11" s="26">
        <f>D11/6</f>
        <v>166.66666666666666</v>
      </c>
      <c r="D11" s="11">
        <v>1000</v>
      </c>
    </row>
    <row r="12" spans="1:5" x14ac:dyDescent="0.25">
      <c r="B12" s="9" t="s">
        <v>8</v>
      </c>
      <c r="C12" s="22"/>
      <c r="D12" s="11"/>
    </row>
    <row r="13" spans="1:5" x14ac:dyDescent="0.25">
      <c r="B13" s="9" t="s">
        <v>9</v>
      </c>
      <c r="C13" s="22"/>
      <c r="D13" s="11"/>
    </row>
    <row r="14" spans="1:5" x14ac:dyDescent="0.25">
      <c r="B14" s="9" t="s">
        <v>10</v>
      </c>
      <c r="C14" s="22"/>
      <c r="D14" s="11"/>
    </row>
    <row r="15" spans="1:5" x14ac:dyDescent="0.25">
      <c r="B15" s="9" t="s">
        <v>31</v>
      </c>
      <c r="C15" s="10"/>
      <c r="D15" s="11"/>
    </row>
    <row r="16" spans="1:5" x14ac:dyDescent="0.25">
      <c r="B16" s="9" t="s">
        <v>43</v>
      </c>
      <c r="C16" s="10">
        <f>Parameters!$B$3*30</f>
        <v>1800</v>
      </c>
      <c r="D16" s="11">
        <f>Parameters!$B$3*7*16</f>
        <v>6720</v>
      </c>
    </row>
    <row r="17" spans="2:4" x14ac:dyDescent="0.25">
      <c r="B17" s="9" t="s">
        <v>12</v>
      </c>
      <c r="C17" s="23"/>
      <c r="D17" s="24"/>
    </row>
    <row r="18" spans="2:4" x14ac:dyDescent="0.25">
      <c r="B18" s="12" t="s">
        <v>13</v>
      </c>
      <c r="C18" s="13">
        <f t="shared" ref="C18:D18" si="1">SUM(C7:C17)</f>
        <v>3146.666666666667</v>
      </c>
      <c r="D18" s="13">
        <f t="shared" si="1"/>
        <v>14800</v>
      </c>
    </row>
    <row r="19" spans="2:4" x14ac:dyDescent="0.25">
      <c r="B19" s="6" t="s">
        <v>14</v>
      </c>
      <c r="C19" s="25"/>
      <c r="D19" s="14"/>
    </row>
    <row r="20" spans="2:4" x14ac:dyDescent="0.25">
      <c r="B20" s="9" t="s">
        <v>15</v>
      </c>
      <c r="C20" s="10">
        <f>D20/6</f>
        <v>533.33333333333337</v>
      </c>
      <c r="D20" s="11">
        <v>3200</v>
      </c>
    </row>
    <row r="21" spans="2:4" x14ac:dyDescent="0.25">
      <c r="B21" s="9" t="s">
        <v>16</v>
      </c>
      <c r="C21" s="10"/>
      <c r="D21" s="11"/>
    </row>
    <row r="22" spans="2:4" x14ac:dyDescent="0.25">
      <c r="B22" s="9" t="s">
        <v>17</v>
      </c>
      <c r="C22" s="22"/>
      <c r="D22" s="11"/>
    </row>
    <row r="23" spans="2:4" x14ac:dyDescent="0.25">
      <c r="B23" s="9" t="s">
        <v>18</v>
      </c>
      <c r="C23" s="10">
        <v>100</v>
      </c>
      <c r="D23" s="11">
        <v>600</v>
      </c>
    </row>
    <row r="24" spans="2:4" ht="15.75" customHeight="1" x14ac:dyDescent="0.25">
      <c r="B24" s="9" t="s">
        <v>32</v>
      </c>
      <c r="C24" s="26"/>
      <c r="D24" s="11"/>
    </row>
    <row r="25" spans="2:4" ht="15.75" customHeight="1" x14ac:dyDescent="0.25">
      <c r="B25" s="9" t="s">
        <v>20</v>
      </c>
      <c r="C25" s="10">
        <v>100</v>
      </c>
      <c r="D25" s="11">
        <f>C25*6</f>
        <v>600</v>
      </c>
    </row>
    <row r="26" spans="2:4" ht="15.75" customHeight="1" x14ac:dyDescent="0.25">
      <c r="B26" s="9" t="s">
        <v>21</v>
      </c>
      <c r="C26" s="10"/>
      <c r="D26" s="11"/>
    </row>
    <row r="27" spans="2:4" ht="15.75" customHeight="1" x14ac:dyDescent="0.25">
      <c r="B27" s="9" t="s">
        <v>35</v>
      </c>
      <c r="C27" s="10">
        <v>200</v>
      </c>
      <c r="D27" s="11">
        <v>1200</v>
      </c>
    </row>
    <row r="28" spans="2:4" ht="15.75" customHeight="1" x14ac:dyDescent="0.25">
      <c r="B28" s="9" t="s">
        <v>23</v>
      </c>
      <c r="C28" s="10"/>
      <c r="D28" s="11"/>
    </row>
    <row r="29" spans="2:4" ht="15.75" customHeight="1" x14ac:dyDescent="0.25">
      <c r="B29" s="9" t="s">
        <v>24</v>
      </c>
      <c r="C29" s="10"/>
      <c r="D29" s="11"/>
    </row>
    <row r="30" spans="2:4" ht="15.75" customHeight="1" x14ac:dyDescent="0.25">
      <c r="B30" s="9" t="s">
        <v>25</v>
      </c>
      <c r="C30" s="23"/>
      <c r="D30" s="11"/>
    </row>
    <row r="31" spans="2:4" ht="15.75" customHeight="1" x14ac:dyDescent="0.25">
      <c r="B31" s="12" t="s">
        <v>26</v>
      </c>
      <c r="C31" s="13">
        <f t="shared" ref="C31:D31" si="2">SUM(C19:C30)</f>
        <v>933.33333333333337</v>
      </c>
      <c r="D31" s="16">
        <f t="shared" si="2"/>
        <v>5600</v>
      </c>
    </row>
    <row r="32" spans="2:4" ht="15.75" customHeight="1" x14ac:dyDescent="0.25">
      <c r="B32" s="2"/>
      <c r="C32" s="2"/>
      <c r="D32" s="17"/>
    </row>
    <row r="33" spans="2:4" ht="15.75" customHeight="1" x14ac:dyDescent="0.25">
      <c r="B33" s="18" t="s">
        <v>27</v>
      </c>
      <c r="C33" s="19">
        <f t="shared" ref="C33:D33" si="3">+C18-C31</f>
        <v>2213.3333333333335</v>
      </c>
      <c r="D33" s="19">
        <f t="shared" si="3"/>
        <v>9200</v>
      </c>
    </row>
    <row r="34" spans="2:4" ht="15.75" customHeight="1" x14ac:dyDescent="0.25">
      <c r="B34" s="20"/>
      <c r="C34" s="21"/>
      <c r="D34" s="21"/>
    </row>
    <row r="35" spans="2:4" ht="15.75" customHeight="1" x14ac:dyDescent="0.25">
      <c r="B35" s="18" t="s">
        <v>28</v>
      </c>
      <c r="C35" s="19">
        <f>+C33/31</f>
        <v>71.397849462365599</v>
      </c>
      <c r="D35" s="17"/>
    </row>
    <row r="36" spans="2:4" ht="15.75" customHeight="1" x14ac:dyDescent="0.25">
      <c r="B36" s="15" t="s">
        <v>29</v>
      </c>
      <c r="C36" s="2"/>
      <c r="D36" s="2"/>
    </row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x14ac:dyDescent="0.25"/>
    <row r="46" spans="2:4" ht="15.75" customHeight="1" x14ac:dyDescent="0.25"/>
    <row r="47" spans="2:4" ht="15.75" customHeight="1" x14ac:dyDescent="0.25"/>
    <row r="48" spans="2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">
    <mergeCell ref="A1:E2"/>
  </mergeCells>
  <pageMargins left="0.5" right="0.5" top="0.5" bottom="0.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A77B-F174-4431-9BEC-11EAE5E941E5}">
  <dimension ref="A1:C3"/>
  <sheetViews>
    <sheetView workbookViewId="0">
      <selection activeCell="C8" sqref="C8"/>
    </sheetView>
  </sheetViews>
  <sheetFormatPr defaultRowHeight="15" x14ac:dyDescent="0.25"/>
  <cols>
    <col min="1" max="1" width="29.140625" bestFit="1" customWidth="1"/>
  </cols>
  <sheetData>
    <row r="1" spans="1:3" x14ac:dyDescent="0.25">
      <c r="A1" t="s">
        <v>45</v>
      </c>
      <c r="B1">
        <v>6895</v>
      </c>
      <c r="C1" t="s">
        <v>48</v>
      </c>
    </row>
    <row r="2" spans="1:3" x14ac:dyDescent="0.25">
      <c r="A2" t="s">
        <v>44</v>
      </c>
      <c r="B2">
        <v>5665</v>
      </c>
      <c r="C2" t="s">
        <v>48</v>
      </c>
    </row>
    <row r="3" spans="1:3" x14ac:dyDescent="0.25">
      <c r="A3" t="s">
        <v>46</v>
      </c>
      <c r="B3">
        <v>60</v>
      </c>
      <c r="C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CUNY while in NYCHA</vt:lpstr>
      <vt:lpstr>Dorming at CUNY College Choice</vt:lpstr>
      <vt:lpstr>Dorming at SUNY College Choice</vt:lpstr>
      <vt:lpstr>Dorming at SUNY Out of Care</vt:lpstr>
      <vt:lpstr>Living in Foster Home</vt:lpstr>
      <vt:lpstr>Parameters</vt:lpstr>
      <vt:lpstr>'CUNY while in NYCHA'!Print_Area</vt:lpstr>
      <vt:lpstr>'Dorming at CUNY College Choice'!Print_Area</vt:lpstr>
      <vt:lpstr>'Dorming at SUNY College Choice'!Print_Area</vt:lpstr>
      <vt:lpstr>'Dorming at SUNY Out of Care'!Print_Area</vt:lpstr>
      <vt:lpstr>'Living in Foster Home'!Print_Area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Napoltiano</dc:creator>
  <cp:lastModifiedBy>michaelrzink</cp:lastModifiedBy>
  <cp:lastPrinted>2020-10-05T20:26:35Z</cp:lastPrinted>
  <dcterms:created xsi:type="dcterms:W3CDTF">2017-04-09T19:30:28Z</dcterms:created>
  <dcterms:modified xsi:type="dcterms:W3CDTF">2023-02-24T15:37:48Z</dcterms:modified>
</cp:coreProperties>
</file>