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mariajoseisaza/Downloads/"/>
    </mc:Choice>
  </mc:AlternateContent>
  <xr:revisionPtr revIDLastSave="0" documentId="13_ncr:1_{8AC2E171-3DC1-E147-8CF0-1B38E3F1486E}" xr6:coauthVersionLast="46" xr6:coauthVersionMax="46" xr10:uidLastSave="{00000000-0000-0000-0000-000000000000}"/>
  <bookViews>
    <workbookView xWindow="0" yWindow="460" windowWidth="28560" windowHeight="15980" activeTab="1" xr2:uid="{459373BB-AE5F-2F41-884C-D9CE6B9002B4}"/>
  </bookViews>
  <sheets>
    <sheet name="Metas" sheetId="5" r:id="rId1"/>
    <sheet name="Planeación Presupuesto 2021" sheetId="1" r:id="rId2"/>
    <sheet name="Ejecución 2021" sheetId="2" r:id="rId3"/>
    <sheet name="Balance 2021" sheetId="4" r:id="rId4"/>
  </sheets>
  <externalReferences>
    <externalReference r:id="rId5"/>
  </externalReferences>
  <definedNames>
    <definedName name="COD">[1]INT!$L$3:$Y$19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2" i="5" l="1"/>
  <c r="D48" i="1"/>
  <c r="E48" i="1" s="1"/>
  <c r="F48" i="1" s="1"/>
  <c r="G48" i="1" s="1"/>
  <c r="H48" i="1" s="1"/>
  <c r="I48" i="1" s="1"/>
  <c r="J48" i="1" s="1"/>
  <c r="K48" i="1" s="1"/>
  <c r="L48" i="1" s="1"/>
  <c r="M48" i="1" s="1"/>
  <c r="N48" i="1" s="1"/>
  <c r="D40" i="1"/>
  <c r="E40" i="1" s="1"/>
  <c r="F40" i="1" s="1"/>
  <c r="G40" i="1" s="1"/>
  <c r="H40" i="1" s="1"/>
  <c r="I40" i="1" s="1"/>
  <c r="J40" i="1" s="1"/>
  <c r="K40" i="1" s="1"/>
  <c r="L40" i="1" s="1"/>
  <c r="M40" i="1" s="1"/>
  <c r="N40" i="1" s="1"/>
  <c r="N16" i="1"/>
  <c r="H16" i="1"/>
  <c r="B20" i="5"/>
  <c r="C26" i="4"/>
  <c r="AK46" i="2"/>
  <c r="AK19" i="2"/>
  <c r="AH19" i="2"/>
  <c r="AH46" i="2" s="1"/>
  <c r="AE19" i="2"/>
  <c r="AE46" i="2" s="1"/>
  <c r="AB19" i="2"/>
  <c r="AB46" i="2" s="1"/>
  <c r="Y19" i="2"/>
  <c r="Y46" i="2" s="1"/>
  <c r="V19" i="2"/>
  <c r="V46" i="2" s="1"/>
  <c r="S19" i="2"/>
  <c r="S46" i="2" s="1"/>
  <c r="P19" i="2"/>
  <c r="P46" i="2" s="1"/>
  <c r="M19" i="2"/>
  <c r="M46" i="2" s="1"/>
  <c r="J19" i="2"/>
  <c r="J46" i="2" s="1"/>
  <c r="G19" i="2"/>
  <c r="G46" i="2" s="1"/>
  <c r="D19" i="2"/>
  <c r="D46" i="2" s="1"/>
  <c r="D14" i="1"/>
  <c r="E14" i="1"/>
  <c r="F14" i="1"/>
  <c r="G14" i="1"/>
  <c r="H14" i="1"/>
  <c r="I14" i="1"/>
  <c r="J14" i="1"/>
  <c r="K14" i="1"/>
  <c r="L14" i="1"/>
  <c r="M14" i="1"/>
  <c r="N14" i="1"/>
  <c r="C14" i="1"/>
  <c r="B14" i="5" l="1"/>
  <c r="I13" i="5" s="1"/>
  <c r="B21" i="5"/>
  <c r="A53" i="5" l="1"/>
  <c r="A54" i="5" l="1"/>
  <c r="D41" i="5" s="1"/>
  <c r="D42" i="5" s="1"/>
  <c r="D43" i="4"/>
  <c r="E43" i="4"/>
  <c r="F43" i="4"/>
  <c r="G43" i="4"/>
  <c r="H43" i="4"/>
  <c r="I43" i="4"/>
  <c r="J43" i="4"/>
  <c r="K43" i="4"/>
  <c r="L43" i="4"/>
  <c r="M43" i="4"/>
  <c r="N43" i="4"/>
  <c r="C43" i="4"/>
  <c r="D36" i="4"/>
  <c r="E36" i="4"/>
  <c r="F36" i="4"/>
  <c r="F45" i="4" s="1"/>
  <c r="G36" i="4"/>
  <c r="H36" i="4"/>
  <c r="I36" i="4"/>
  <c r="J36" i="4"/>
  <c r="K36" i="4"/>
  <c r="L36" i="4"/>
  <c r="M36" i="4"/>
  <c r="N36" i="4"/>
  <c r="N45" i="4" s="1"/>
  <c r="C36" i="4"/>
  <c r="D26" i="4"/>
  <c r="E26" i="4"/>
  <c r="F26" i="4"/>
  <c r="G26" i="4"/>
  <c r="H26" i="4"/>
  <c r="H28" i="4" s="1"/>
  <c r="I26" i="4"/>
  <c r="J26" i="4"/>
  <c r="K26" i="4"/>
  <c r="L26" i="4"/>
  <c r="M26" i="4"/>
  <c r="N26" i="4"/>
  <c r="D16" i="4"/>
  <c r="E16" i="4"/>
  <c r="F16" i="4"/>
  <c r="G16" i="4"/>
  <c r="H16" i="4"/>
  <c r="I16" i="4"/>
  <c r="J16" i="4"/>
  <c r="K16" i="4"/>
  <c r="L16" i="4"/>
  <c r="M16" i="4"/>
  <c r="N16" i="4"/>
  <c r="C16" i="4"/>
  <c r="D7" i="4"/>
  <c r="E7" i="4" s="1"/>
  <c r="F7" i="4" s="1"/>
  <c r="G7" i="4" s="1"/>
  <c r="H7" i="4" s="1"/>
  <c r="I7" i="4" s="1"/>
  <c r="J7" i="4" s="1"/>
  <c r="K7" i="4" s="1"/>
  <c r="L7" i="4" s="1"/>
  <c r="M7" i="4" s="1"/>
  <c r="N7" i="4" s="1"/>
  <c r="AL35" i="2"/>
  <c r="AL34" i="2"/>
  <c r="AL33" i="2"/>
  <c r="AL29" i="2"/>
  <c r="AL28" i="2"/>
  <c r="AL27" i="2"/>
  <c r="AL26" i="2"/>
  <c r="AL25" i="2"/>
  <c r="AL24" i="2"/>
  <c r="AL23" i="2"/>
  <c r="AL22" i="2"/>
  <c r="AL18" i="2"/>
  <c r="AL17" i="2"/>
  <c r="AL16" i="2"/>
  <c r="AL12" i="2"/>
  <c r="AL11" i="2"/>
  <c r="AL10" i="2"/>
  <c r="AL9" i="2"/>
  <c r="AI35" i="2"/>
  <c r="AI34" i="2"/>
  <c r="AI33" i="2"/>
  <c r="AI29" i="2"/>
  <c r="AI28" i="2"/>
  <c r="AI27" i="2"/>
  <c r="AI26" i="2"/>
  <c r="AI25" i="2"/>
  <c r="AI24" i="2"/>
  <c r="AI23" i="2"/>
  <c r="AI22" i="2"/>
  <c r="AI18" i="2"/>
  <c r="AI17" i="2"/>
  <c r="AI16" i="2"/>
  <c r="AI12" i="2"/>
  <c r="AI11" i="2"/>
  <c r="AI10" i="2"/>
  <c r="AI9" i="2"/>
  <c r="AF35" i="2"/>
  <c r="AF34" i="2"/>
  <c r="AF33" i="2"/>
  <c r="AF29" i="2"/>
  <c r="AF28" i="2"/>
  <c r="AF27" i="2"/>
  <c r="AF26" i="2"/>
  <c r="AF25" i="2"/>
  <c r="AF24" i="2"/>
  <c r="AF23" i="2"/>
  <c r="AF22" i="2"/>
  <c r="AF18" i="2"/>
  <c r="AF17" i="2"/>
  <c r="AF16" i="2"/>
  <c r="AF12" i="2"/>
  <c r="AF11" i="2"/>
  <c r="AF10" i="2"/>
  <c r="AF9" i="2"/>
  <c r="AC35" i="2"/>
  <c r="AC34" i="2"/>
  <c r="AC33" i="2"/>
  <c r="AC29" i="2"/>
  <c r="AC28" i="2"/>
  <c r="AC27" i="2"/>
  <c r="AC26" i="2"/>
  <c r="AC25" i="2"/>
  <c r="AC24" i="2"/>
  <c r="AC23" i="2"/>
  <c r="AC22" i="2"/>
  <c r="AC18" i="2"/>
  <c r="AC17" i="2"/>
  <c r="AC16" i="2"/>
  <c r="AC12" i="2"/>
  <c r="AC11" i="2"/>
  <c r="AC10" i="2"/>
  <c r="AC9" i="2"/>
  <c r="Z35" i="2"/>
  <c r="Z34" i="2"/>
  <c r="Z33" i="2"/>
  <c r="Z29" i="2"/>
  <c r="Z28" i="2"/>
  <c r="Z27" i="2"/>
  <c r="Z26" i="2"/>
  <c r="Z25" i="2"/>
  <c r="Z24" i="2"/>
  <c r="Z23" i="2"/>
  <c r="Z22" i="2"/>
  <c r="Z18" i="2"/>
  <c r="Z17" i="2"/>
  <c r="Z16" i="2"/>
  <c r="Z12" i="2"/>
  <c r="Z11" i="2"/>
  <c r="Z10" i="2"/>
  <c r="Z9" i="2"/>
  <c r="W35" i="2"/>
  <c r="W34" i="2"/>
  <c r="W33" i="2"/>
  <c r="W29" i="2"/>
  <c r="W28" i="2"/>
  <c r="W27" i="2"/>
  <c r="W26" i="2"/>
  <c r="W25" i="2"/>
  <c r="W24" i="2"/>
  <c r="W23" i="2"/>
  <c r="W22" i="2"/>
  <c r="W18" i="2"/>
  <c r="W17" i="2"/>
  <c r="W16" i="2"/>
  <c r="W12" i="2"/>
  <c r="W11" i="2"/>
  <c r="W10" i="2"/>
  <c r="W9" i="2"/>
  <c r="T35" i="2"/>
  <c r="T34" i="2"/>
  <c r="T33" i="2"/>
  <c r="T29" i="2"/>
  <c r="T28" i="2"/>
  <c r="T27" i="2"/>
  <c r="T26" i="2"/>
  <c r="T25" i="2"/>
  <c r="T24" i="2"/>
  <c r="T23" i="2"/>
  <c r="T22" i="2"/>
  <c r="T18" i="2"/>
  <c r="T17" i="2"/>
  <c r="T16" i="2"/>
  <c r="T12" i="2"/>
  <c r="T11" i="2"/>
  <c r="T10" i="2"/>
  <c r="T9" i="2"/>
  <c r="Q35" i="2"/>
  <c r="Q34" i="2"/>
  <c r="Q33" i="2"/>
  <c r="Q29" i="2"/>
  <c r="Q28" i="2"/>
  <c r="Q27" i="2"/>
  <c r="Q26" i="2"/>
  <c r="Q25" i="2"/>
  <c r="Q24" i="2"/>
  <c r="Q23" i="2"/>
  <c r="Q22" i="2"/>
  <c r="Q18" i="2"/>
  <c r="Q17" i="2"/>
  <c r="Q16" i="2"/>
  <c r="Q12" i="2"/>
  <c r="Q11" i="2"/>
  <c r="Q10" i="2"/>
  <c r="Q9" i="2"/>
  <c r="N35" i="2"/>
  <c r="N34" i="2"/>
  <c r="N33" i="2"/>
  <c r="N29" i="2"/>
  <c r="N28" i="2"/>
  <c r="N27" i="2"/>
  <c r="N26" i="2"/>
  <c r="N25" i="2"/>
  <c r="N24" i="2"/>
  <c r="N23" i="2"/>
  <c r="N22" i="2"/>
  <c r="N18" i="2"/>
  <c r="N17" i="2"/>
  <c r="N16" i="2"/>
  <c r="N12" i="2"/>
  <c r="N11" i="2"/>
  <c r="N10" i="2"/>
  <c r="N9" i="2"/>
  <c r="K35" i="2"/>
  <c r="K34" i="2"/>
  <c r="K33" i="2"/>
  <c r="K29" i="2"/>
  <c r="K28" i="2"/>
  <c r="K27" i="2"/>
  <c r="K26" i="2"/>
  <c r="K25" i="2"/>
  <c r="K24" i="2"/>
  <c r="K23" i="2"/>
  <c r="K22" i="2"/>
  <c r="K18" i="2"/>
  <c r="K17" i="2"/>
  <c r="K16" i="2"/>
  <c r="K12" i="2"/>
  <c r="K11" i="2"/>
  <c r="K10" i="2"/>
  <c r="K9" i="2"/>
  <c r="H35" i="2"/>
  <c r="H34" i="2"/>
  <c r="H33" i="2"/>
  <c r="H29" i="2"/>
  <c r="H28" i="2"/>
  <c r="H27" i="2"/>
  <c r="H26" i="2"/>
  <c r="H25" i="2"/>
  <c r="H24" i="2"/>
  <c r="H23" i="2"/>
  <c r="H22" i="2"/>
  <c r="H18" i="2"/>
  <c r="H17" i="2"/>
  <c r="H16" i="2"/>
  <c r="H12" i="2"/>
  <c r="H11" i="2"/>
  <c r="H10" i="2"/>
  <c r="H9" i="2"/>
  <c r="D13" i="2"/>
  <c r="D45" i="2" s="1"/>
  <c r="AK36" i="2"/>
  <c r="AK48" i="2" s="1"/>
  <c r="AK55" i="2" s="1"/>
  <c r="AK30" i="2"/>
  <c r="AK47" i="2" s="1"/>
  <c r="AK54" i="2" s="1"/>
  <c r="AK13" i="2"/>
  <c r="AK45" i="2" s="1"/>
  <c r="AH36" i="2"/>
  <c r="AH48" i="2" s="1"/>
  <c r="AH55" i="2" s="1"/>
  <c r="AH30" i="2"/>
  <c r="AH47" i="2" s="1"/>
  <c r="AH13" i="2"/>
  <c r="AH45" i="2" s="1"/>
  <c r="AE36" i="2"/>
  <c r="AE48" i="2" s="1"/>
  <c r="AE30" i="2"/>
  <c r="AE47" i="2" s="1"/>
  <c r="AE13" i="2"/>
  <c r="AE45" i="2" s="1"/>
  <c r="AB36" i="2"/>
  <c r="AB48" i="2" s="1"/>
  <c r="AB30" i="2"/>
  <c r="AB47" i="2" s="1"/>
  <c r="AB13" i="2"/>
  <c r="AB45" i="2" s="1"/>
  <c r="Y36" i="2"/>
  <c r="Y48" i="2" s="1"/>
  <c r="Y55" i="2" s="1"/>
  <c r="Y30" i="2"/>
  <c r="Y47" i="2" s="1"/>
  <c r="Y13" i="2"/>
  <c r="Y45" i="2" s="1"/>
  <c r="V36" i="2"/>
  <c r="V48" i="2" s="1"/>
  <c r="V30" i="2"/>
  <c r="V47" i="2" s="1"/>
  <c r="V13" i="2"/>
  <c r="V45" i="2" s="1"/>
  <c r="S36" i="2"/>
  <c r="S48" i="2" s="1"/>
  <c r="S30" i="2"/>
  <c r="S47" i="2" s="1"/>
  <c r="S13" i="2"/>
  <c r="S45" i="2" s="1"/>
  <c r="P36" i="2"/>
  <c r="P48" i="2" s="1"/>
  <c r="P30" i="2"/>
  <c r="P47" i="2" s="1"/>
  <c r="P13" i="2"/>
  <c r="P45" i="2" s="1"/>
  <c r="M36" i="2"/>
  <c r="M48" i="2" s="1"/>
  <c r="M55" i="2" s="1"/>
  <c r="M30" i="2"/>
  <c r="M47" i="2" s="1"/>
  <c r="M54" i="2" s="1"/>
  <c r="M13" i="2"/>
  <c r="M45" i="2" s="1"/>
  <c r="J36" i="2"/>
  <c r="J48" i="2" s="1"/>
  <c r="J55" i="2" s="1"/>
  <c r="J30" i="2"/>
  <c r="J47" i="2" s="1"/>
  <c r="J54" i="2" s="1"/>
  <c r="J13" i="2"/>
  <c r="J45" i="2" s="1"/>
  <c r="G36" i="2"/>
  <c r="G48" i="2" s="1"/>
  <c r="G30" i="2"/>
  <c r="G47" i="2" s="1"/>
  <c r="G13" i="2"/>
  <c r="G45" i="2" s="1"/>
  <c r="D36" i="2"/>
  <c r="D48" i="2" s="1"/>
  <c r="D30" i="2"/>
  <c r="D47" i="2" s="1"/>
  <c r="E7" i="2"/>
  <c r="F33" i="2"/>
  <c r="I33" i="2"/>
  <c r="L33" i="2"/>
  <c r="O33" i="2"/>
  <c r="R33" i="2"/>
  <c r="U33" i="2"/>
  <c r="X33" i="2"/>
  <c r="AA33" i="2"/>
  <c r="AD33" i="2"/>
  <c r="AG33" i="2"/>
  <c r="AJ33" i="2"/>
  <c r="F34" i="2"/>
  <c r="I34" i="2"/>
  <c r="L34" i="2"/>
  <c r="O34" i="2"/>
  <c r="R34" i="2"/>
  <c r="U34" i="2"/>
  <c r="X34" i="2"/>
  <c r="AA34" i="2"/>
  <c r="AD34" i="2"/>
  <c r="AG34" i="2"/>
  <c r="AJ34" i="2"/>
  <c r="F35" i="2"/>
  <c r="I35" i="2"/>
  <c r="L35" i="2"/>
  <c r="O35" i="2"/>
  <c r="R35" i="2"/>
  <c r="U35" i="2"/>
  <c r="X35" i="2"/>
  <c r="AA35" i="2"/>
  <c r="AD35" i="2"/>
  <c r="AG35" i="2"/>
  <c r="AJ35" i="2"/>
  <c r="C34" i="2"/>
  <c r="E34" i="2" s="1"/>
  <c r="C35" i="2"/>
  <c r="E35" i="2" s="1"/>
  <c r="C33" i="2"/>
  <c r="E33" i="2" s="1"/>
  <c r="F22" i="2"/>
  <c r="I22" i="2"/>
  <c r="L22" i="2"/>
  <c r="O22" i="2"/>
  <c r="R22" i="2"/>
  <c r="U22" i="2"/>
  <c r="X22" i="2"/>
  <c r="AA22" i="2"/>
  <c r="AD22" i="2"/>
  <c r="AG22" i="2"/>
  <c r="AJ22" i="2"/>
  <c r="F23" i="2"/>
  <c r="I23" i="2"/>
  <c r="L23" i="2"/>
  <c r="O23" i="2"/>
  <c r="R23" i="2"/>
  <c r="U23" i="2"/>
  <c r="X23" i="2"/>
  <c r="AA23" i="2"/>
  <c r="AD23" i="2"/>
  <c r="AG23" i="2"/>
  <c r="AJ23" i="2"/>
  <c r="F24" i="2"/>
  <c r="I24" i="2"/>
  <c r="L24" i="2"/>
  <c r="O24" i="2"/>
  <c r="R24" i="2"/>
  <c r="U24" i="2"/>
  <c r="X24" i="2"/>
  <c r="AA24" i="2"/>
  <c r="AD24" i="2"/>
  <c r="AG24" i="2"/>
  <c r="AJ24" i="2"/>
  <c r="F25" i="2"/>
  <c r="I25" i="2"/>
  <c r="L25" i="2"/>
  <c r="O25" i="2"/>
  <c r="R25" i="2"/>
  <c r="U25" i="2"/>
  <c r="X25" i="2"/>
  <c r="AA25" i="2"/>
  <c r="AD25" i="2"/>
  <c r="AG25" i="2"/>
  <c r="AJ25" i="2"/>
  <c r="F26" i="2"/>
  <c r="I26" i="2"/>
  <c r="L26" i="2"/>
  <c r="O26" i="2"/>
  <c r="R26" i="2"/>
  <c r="U26" i="2"/>
  <c r="X26" i="2"/>
  <c r="AA26" i="2"/>
  <c r="AD26" i="2"/>
  <c r="AG26" i="2"/>
  <c r="AJ26" i="2"/>
  <c r="F27" i="2"/>
  <c r="I27" i="2"/>
  <c r="L27" i="2"/>
  <c r="O27" i="2"/>
  <c r="R27" i="2"/>
  <c r="U27" i="2"/>
  <c r="X27" i="2"/>
  <c r="AA27" i="2"/>
  <c r="AD27" i="2"/>
  <c r="AG27" i="2"/>
  <c r="AJ27" i="2"/>
  <c r="F28" i="2"/>
  <c r="I28" i="2"/>
  <c r="L28" i="2"/>
  <c r="O28" i="2"/>
  <c r="R28" i="2"/>
  <c r="U28" i="2"/>
  <c r="X28" i="2"/>
  <c r="AA28" i="2"/>
  <c r="AD28" i="2"/>
  <c r="AG28" i="2"/>
  <c r="AJ28" i="2"/>
  <c r="F29" i="2"/>
  <c r="I29" i="2"/>
  <c r="L29" i="2"/>
  <c r="O29" i="2"/>
  <c r="R29" i="2"/>
  <c r="U29" i="2"/>
  <c r="X29" i="2"/>
  <c r="AA29" i="2"/>
  <c r="AD29" i="2"/>
  <c r="AG29" i="2"/>
  <c r="AJ29" i="2"/>
  <c r="C23" i="2"/>
  <c r="E23" i="2" s="1"/>
  <c r="C24" i="2"/>
  <c r="E24" i="2" s="1"/>
  <c r="C25" i="2"/>
  <c r="E25" i="2" s="1"/>
  <c r="C26" i="2"/>
  <c r="E26" i="2" s="1"/>
  <c r="C27" i="2"/>
  <c r="E27" i="2" s="1"/>
  <c r="C28" i="2"/>
  <c r="E28" i="2" s="1"/>
  <c r="C29" i="2"/>
  <c r="E29" i="2" s="1"/>
  <c r="C22" i="2"/>
  <c r="E22" i="2" s="1"/>
  <c r="F16" i="2"/>
  <c r="I16" i="2"/>
  <c r="L16" i="2"/>
  <c r="O16" i="2"/>
  <c r="R16" i="2"/>
  <c r="U16" i="2"/>
  <c r="X16" i="2"/>
  <c r="AA16" i="2"/>
  <c r="AD16" i="2"/>
  <c r="AG16" i="2"/>
  <c r="AJ16" i="2"/>
  <c r="C16" i="2"/>
  <c r="F9" i="2"/>
  <c r="I9" i="2"/>
  <c r="L9" i="2"/>
  <c r="O9" i="2"/>
  <c r="R9" i="2"/>
  <c r="U9" i="2"/>
  <c r="X9" i="2"/>
  <c r="AA9" i="2"/>
  <c r="AD9" i="2"/>
  <c r="AG9" i="2"/>
  <c r="AJ9" i="2"/>
  <c r="F10" i="2"/>
  <c r="I10" i="2"/>
  <c r="L10" i="2"/>
  <c r="O10" i="2"/>
  <c r="R10" i="2"/>
  <c r="U10" i="2"/>
  <c r="X10" i="2"/>
  <c r="AA10" i="2"/>
  <c r="AD10" i="2"/>
  <c r="AG10" i="2"/>
  <c r="AJ10" i="2"/>
  <c r="F11" i="2"/>
  <c r="I11" i="2"/>
  <c r="L11" i="2"/>
  <c r="O11" i="2"/>
  <c r="R11" i="2"/>
  <c r="U11" i="2"/>
  <c r="X11" i="2"/>
  <c r="AA11" i="2"/>
  <c r="AD11" i="2"/>
  <c r="AG11" i="2"/>
  <c r="AJ11" i="2"/>
  <c r="F12" i="2"/>
  <c r="I12" i="2"/>
  <c r="L12" i="2"/>
  <c r="O12" i="2"/>
  <c r="R12" i="2"/>
  <c r="U12" i="2"/>
  <c r="X12" i="2"/>
  <c r="AA12" i="2"/>
  <c r="AD12" i="2"/>
  <c r="AG12" i="2"/>
  <c r="AJ12" i="2"/>
  <c r="C10" i="2"/>
  <c r="E10" i="2" s="1"/>
  <c r="C11" i="2"/>
  <c r="E11" i="2" s="1"/>
  <c r="C12" i="2"/>
  <c r="E12" i="2" s="1"/>
  <c r="C9" i="2"/>
  <c r="E9" i="2" s="1"/>
  <c r="C18" i="2"/>
  <c r="E18" i="2" s="1"/>
  <c r="F18" i="2"/>
  <c r="I18" i="2"/>
  <c r="L18" i="2"/>
  <c r="O18" i="2"/>
  <c r="F7" i="2"/>
  <c r="I7" i="2" s="1"/>
  <c r="L7" i="2" s="1"/>
  <c r="O7" i="2" s="1"/>
  <c r="R7" i="2" s="1"/>
  <c r="U7" i="2" s="1"/>
  <c r="X7" i="2" s="1"/>
  <c r="AA7" i="2" s="1"/>
  <c r="AD7" i="2" s="1"/>
  <c r="AG7" i="2" s="1"/>
  <c r="AJ7" i="2" s="1"/>
  <c r="AK7" i="2" s="1"/>
  <c r="AL7" i="2" s="1"/>
  <c r="I16" i="1"/>
  <c r="J16" i="1"/>
  <c r="K16" i="1"/>
  <c r="L16" i="1"/>
  <c r="M16" i="1"/>
  <c r="AJ18" i="2"/>
  <c r="R18" i="2"/>
  <c r="D34" i="1"/>
  <c r="D44" i="1" s="1"/>
  <c r="E34" i="1"/>
  <c r="E44" i="1" s="1"/>
  <c r="F34" i="1"/>
  <c r="F44" i="1" s="1"/>
  <c r="G34" i="1"/>
  <c r="G44" i="1" s="1"/>
  <c r="H34" i="1"/>
  <c r="H44" i="1" s="1"/>
  <c r="I34" i="1"/>
  <c r="I44" i="1" s="1"/>
  <c r="J34" i="1"/>
  <c r="J44" i="1" s="1"/>
  <c r="K34" i="1"/>
  <c r="K44" i="1" s="1"/>
  <c r="L34" i="1"/>
  <c r="L44" i="1" s="1"/>
  <c r="M34" i="1"/>
  <c r="M44" i="1" s="1"/>
  <c r="N34" i="1"/>
  <c r="N44" i="1" s="1"/>
  <c r="D28" i="1"/>
  <c r="D43" i="1" s="1"/>
  <c r="E28" i="1"/>
  <c r="E43" i="1" s="1"/>
  <c r="F28" i="1"/>
  <c r="F43" i="1" s="1"/>
  <c r="G28" i="1"/>
  <c r="G43" i="1" s="1"/>
  <c r="H28" i="1"/>
  <c r="H43" i="1" s="1"/>
  <c r="I28" i="1"/>
  <c r="I43" i="1" s="1"/>
  <c r="J28" i="1"/>
  <c r="J43" i="1" s="1"/>
  <c r="K28" i="1"/>
  <c r="K43" i="1" s="1"/>
  <c r="L28" i="1"/>
  <c r="L43" i="1" s="1"/>
  <c r="M28" i="1"/>
  <c r="M43" i="1" s="1"/>
  <c r="N28" i="1"/>
  <c r="N43" i="1" s="1"/>
  <c r="C34" i="1"/>
  <c r="C44" i="1" s="1"/>
  <c r="C28" i="1"/>
  <c r="C43" i="1" s="1"/>
  <c r="F28" i="4" l="1"/>
  <c r="F47" i="4" s="1"/>
  <c r="M45" i="4"/>
  <c r="E45" i="4"/>
  <c r="I28" i="4"/>
  <c r="L28" i="4"/>
  <c r="D28" i="4"/>
  <c r="H45" i="4"/>
  <c r="C45" i="4"/>
  <c r="G45" i="4"/>
  <c r="L45" i="4"/>
  <c r="D45" i="4"/>
  <c r="K45" i="4"/>
  <c r="J45" i="4"/>
  <c r="J28" i="4"/>
  <c r="I45" i="4"/>
  <c r="D55" i="2"/>
  <c r="D54" i="2"/>
  <c r="G55" i="2"/>
  <c r="P54" i="2"/>
  <c r="AE55" i="2"/>
  <c r="P55" i="2"/>
  <c r="AH54" i="2"/>
  <c r="S53" i="2"/>
  <c r="S54" i="2"/>
  <c r="M53" i="2"/>
  <c r="S55" i="2"/>
  <c r="AB54" i="2"/>
  <c r="AK53" i="2"/>
  <c r="V53" i="2"/>
  <c r="AB55" i="2"/>
  <c r="G53" i="2"/>
  <c r="V54" i="2"/>
  <c r="AE53" i="2"/>
  <c r="G54" i="2"/>
  <c r="P53" i="2"/>
  <c r="V55" i="2"/>
  <c r="AE54" i="2"/>
  <c r="D53" i="2"/>
  <c r="AB53" i="2"/>
  <c r="Y53" i="2"/>
  <c r="J53" i="2"/>
  <c r="Y54" i="2"/>
  <c r="AH53" i="2"/>
  <c r="C28" i="4"/>
  <c r="K19" i="2"/>
  <c r="K46" i="2" s="1"/>
  <c r="Q19" i="2"/>
  <c r="Q46" i="2" s="1"/>
  <c r="W19" i="2"/>
  <c r="W46" i="2" s="1"/>
  <c r="AC19" i="2"/>
  <c r="AC46" i="2" s="1"/>
  <c r="H19" i="2"/>
  <c r="H46" i="2" s="1"/>
  <c r="N19" i="2"/>
  <c r="N46" i="2" s="1"/>
  <c r="T19" i="2"/>
  <c r="T46" i="2" s="1"/>
  <c r="Z19" i="2"/>
  <c r="Z46" i="2" s="1"/>
  <c r="AF19" i="2"/>
  <c r="AF46" i="2" s="1"/>
  <c r="AL19" i="2"/>
  <c r="AL46" i="2" s="1"/>
  <c r="AI19" i="2"/>
  <c r="AI46" i="2" s="1"/>
  <c r="E16" i="2"/>
  <c r="AD18" i="2"/>
  <c r="X18" i="2"/>
  <c r="AA18" i="2"/>
  <c r="AG18" i="2"/>
  <c r="U18" i="2"/>
  <c r="J47" i="4"/>
  <c r="H47" i="4"/>
  <c r="C36" i="1"/>
  <c r="K36" i="1"/>
  <c r="G36" i="1"/>
  <c r="N36" i="1"/>
  <c r="J36" i="1"/>
  <c r="F36" i="1"/>
  <c r="M36" i="1"/>
  <c r="I36" i="1"/>
  <c r="E36" i="1"/>
  <c r="L36" i="1"/>
  <c r="H36" i="1"/>
  <c r="D36" i="1"/>
  <c r="A55" i="5"/>
  <c r="A56" i="5" s="1"/>
  <c r="A57" i="5" s="1"/>
  <c r="A58" i="5" s="1"/>
  <c r="A59" i="5" s="1"/>
  <c r="B41" i="5"/>
  <c r="B42" i="5" s="1"/>
  <c r="C41" i="5"/>
  <c r="C42" i="5" s="1"/>
  <c r="H36" i="2"/>
  <c r="H48" i="2" s="1"/>
  <c r="W13" i="2"/>
  <c r="W45" i="2" s="1"/>
  <c r="N28" i="4"/>
  <c r="N47" i="4" s="1"/>
  <c r="M28" i="4"/>
  <c r="E28" i="4"/>
  <c r="AF36" i="2"/>
  <c r="AF48" i="2" s="1"/>
  <c r="L36" i="2"/>
  <c r="L48" i="2" s="1"/>
  <c r="K13" i="2"/>
  <c r="K45" i="2" s="1"/>
  <c r="W36" i="2"/>
  <c r="W48" i="2" s="1"/>
  <c r="V38" i="2"/>
  <c r="V40" i="2" s="1"/>
  <c r="V49" i="2" s="1"/>
  <c r="V56" i="2" s="1"/>
  <c r="K36" i="2"/>
  <c r="K48" i="2" s="1"/>
  <c r="T36" i="2"/>
  <c r="T48" i="2" s="1"/>
  <c r="AC30" i="2"/>
  <c r="AC47" i="2" s="1"/>
  <c r="AI13" i="2"/>
  <c r="AI45" i="2" s="1"/>
  <c r="K28" i="4"/>
  <c r="K47" i="4" s="1"/>
  <c r="G28" i="4"/>
  <c r="E30" i="2"/>
  <c r="E47" i="2" s="1"/>
  <c r="E13" i="2"/>
  <c r="E45" i="2" s="1"/>
  <c r="M38" i="2"/>
  <c r="M40" i="2" s="1"/>
  <c r="M49" i="2" s="1"/>
  <c r="M56" i="2" s="1"/>
  <c r="AE38" i="2"/>
  <c r="AE40" i="2" s="1"/>
  <c r="AE49" i="2" s="1"/>
  <c r="AE56" i="2" s="1"/>
  <c r="AH38" i="2"/>
  <c r="AH40" i="2" s="1"/>
  <c r="AH49" i="2" s="1"/>
  <c r="AH56" i="2" s="1"/>
  <c r="AK38" i="2"/>
  <c r="AK40" i="2" s="1"/>
  <c r="AK49" i="2" s="1"/>
  <c r="AK56" i="2" s="1"/>
  <c r="H13" i="2"/>
  <c r="H45" i="2" s="1"/>
  <c r="N30" i="2"/>
  <c r="N47" i="2" s="1"/>
  <c r="Q30" i="2"/>
  <c r="Q47" i="2" s="1"/>
  <c r="T13" i="2"/>
  <c r="T45" i="2" s="1"/>
  <c r="Z30" i="2"/>
  <c r="Z47" i="2" s="1"/>
  <c r="AF13" i="2"/>
  <c r="AF45" i="2" s="1"/>
  <c r="AL30" i="2"/>
  <c r="AL47" i="2" s="1"/>
  <c r="H30" i="2"/>
  <c r="H47" i="2" s="1"/>
  <c r="N13" i="2"/>
  <c r="N45" i="2" s="1"/>
  <c r="N36" i="2"/>
  <c r="N48" i="2" s="1"/>
  <c r="T30" i="2"/>
  <c r="T47" i="2" s="1"/>
  <c r="Z13" i="2"/>
  <c r="Z45" i="2" s="1"/>
  <c r="Z36" i="2"/>
  <c r="Z48" i="2" s="1"/>
  <c r="AF30" i="2"/>
  <c r="AF47" i="2" s="1"/>
  <c r="AL13" i="2"/>
  <c r="AL45" i="2" s="1"/>
  <c r="AL36" i="2"/>
  <c r="AL48" i="2" s="1"/>
  <c r="AB38" i="2"/>
  <c r="AB40" i="2" s="1"/>
  <c r="AB49" i="2" s="1"/>
  <c r="AB56" i="2" s="1"/>
  <c r="K30" i="2"/>
  <c r="K47" i="2" s="1"/>
  <c r="Q13" i="2"/>
  <c r="Q45" i="2" s="1"/>
  <c r="Q36" i="2"/>
  <c r="Q48" i="2" s="1"/>
  <c r="W30" i="2"/>
  <c r="W47" i="2" s="1"/>
  <c r="AC13" i="2"/>
  <c r="AC45" i="2" s="1"/>
  <c r="AC36" i="2"/>
  <c r="AI30" i="2"/>
  <c r="AI47" i="2" s="1"/>
  <c r="AI36" i="2"/>
  <c r="AI48" i="2" s="1"/>
  <c r="E36" i="2"/>
  <c r="E48" i="2" s="1"/>
  <c r="D38" i="2"/>
  <c r="D40" i="2" s="1"/>
  <c r="Y38" i="2"/>
  <c r="Y40" i="2" s="1"/>
  <c r="Y49" i="2" s="1"/>
  <c r="Y56" i="2" s="1"/>
  <c r="S38" i="2"/>
  <c r="S40" i="2" s="1"/>
  <c r="S49" i="2" s="1"/>
  <c r="S56" i="2" s="1"/>
  <c r="P38" i="2"/>
  <c r="P40" i="2" s="1"/>
  <c r="P49" i="2" s="1"/>
  <c r="P56" i="2" s="1"/>
  <c r="J38" i="2"/>
  <c r="J40" i="2" s="1"/>
  <c r="J49" i="2" s="1"/>
  <c r="J56" i="2" s="1"/>
  <c r="G38" i="2"/>
  <c r="G40" i="2" s="1"/>
  <c r="G49" i="2" s="1"/>
  <c r="G56" i="2" s="1"/>
  <c r="C36" i="2"/>
  <c r="C48" i="2" s="1"/>
  <c r="J7" i="2"/>
  <c r="K7" i="2" s="1"/>
  <c r="G7" i="2"/>
  <c r="H7" i="2" s="1"/>
  <c r="Y7" i="2"/>
  <c r="Z7" i="2" s="1"/>
  <c r="V7" i="2"/>
  <c r="W7" i="2" s="1"/>
  <c r="AH7" i="2"/>
  <c r="AI7" i="2" s="1"/>
  <c r="P7" i="2"/>
  <c r="Q7" i="2" s="1"/>
  <c r="AB7" i="2"/>
  <c r="AC7" i="2" s="1"/>
  <c r="M7" i="2"/>
  <c r="N7" i="2" s="1"/>
  <c r="AE7" i="2"/>
  <c r="AF7" i="2" s="1"/>
  <c r="S7" i="2"/>
  <c r="T7" i="2" s="1"/>
  <c r="U13" i="2"/>
  <c r="U45" i="2" s="1"/>
  <c r="C13" i="2"/>
  <c r="C45" i="2" s="1"/>
  <c r="AG13" i="2"/>
  <c r="AG45" i="2" s="1"/>
  <c r="I13" i="2"/>
  <c r="I45" i="2" s="1"/>
  <c r="AD13" i="2"/>
  <c r="AD45" i="2" s="1"/>
  <c r="R13" i="2"/>
  <c r="R45" i="2" s="1"/>
  <c r="F13" i="2"/>
  <c r="F45" i="2" s="1"/>
  <c r="C30" i="2"/>
  <c r="C47" i="2" s="1"/>
  <c r="AA13" i="2"/>
  <c r="AA45" i="2" s="1"/>
  <c r="O13" i="2"/>
  <c r="O45" i="2" s="1"/>
  <c r="AG36" i="2"/>
  <c r="AG48" i="2" s="1"/>
  <c r="AG55" i="2" s="1"/>
  <c r="U36" i="2"/>
  <c r="U48" i="2" s="1"/>
  <c r="I36" i="2"/>
  <c r="I48" i="2" s="1"/>
  <c r="AD36" i="2"/>
  <c r="AD48" i="2" s="1"/>
  <c r="R36" i="2"/>
  <c r="R48" i="2" s="1"/>
  <c r="F36" i="2"/>
  <c r="F48" i="2" s="1"/>
  <c r="F55" i="2" s="1"/>
  <c r="AJ36" i="2"/>
  <c r="AJ48" i="2" s="1"/>
  <c r="X36" i="2"/>
  <c r="X48" i="2" s="1"/>
  <c r="AA36" i="2"/>
  <c r="AA48" i="2" s="1"/>
  <c r="O36" i="2"/>
  <c r="O48" i="2" s="1"/>
  <c r="AA30" i="2"/>
  <c r="AA47" i="2" s="1"/>
  <c r="X30" i="2"/>
  <c r="AJ30" i="2"/>
  <c r="AJ47" i="2" s="1"/>
  <c r="L30" i="2"/>
  <c r="L47" i="2" s="1"/>
  <c r="O30" i="2"/>
  <c r="O47" i="2" s="1"/>
  <c r="AJ13" i="2"/>
  <c r="AJ45" i="2" s="1"/>
  <c r="X13" i="2"/>
  <c r="X45" i="2" s="1"/>
  <c r="L13" i="2"/>
  <c r="L45" i="2" s="1"/>
  <c r="U30" i="2"/>
  <c r="U47" i="2" s="1"/>
  <c r="I30" i="2"/>
  <c r="I47" i="2" s="1"/>
  <c r="AD30" i="2"/>
  <c r="AD47" i="2" s="1"/>
  <c r="R30" i="2"/>
  <c r="R47" i="2" s="1"/>
  <c r="R54" i="2" s="1"/>
  <c r="F30" i="2"/>
  <c r="F47" i="2" s="1"/>
  <c r="F54" i="2" s="1"/>
  <c r="AG30" i="2"/>
  <c r="AG47" i="2" s="1"/>
  <c r="G47" i="4" l="1"/>
  <c r="I47" i="4"/>
  <c r="D47" i="4"/>
  <c r="L47" i="4"/>
  <c r="E47" i="4"/>
  <c r="M47" i="4"/>
  <c r="C47" i="4"/>
  <c r="O55" i="2"/>
  <c r="J50" i="2"/>
  <c r="I55" i="2"/>
  <c r="AE50" i="2"/>
  <c r="M57" i="2"/>
  <c r="G57" i="2"/>
  <c r="O54" i="2"/>
  <c r="AJ55" i="2"/>
  <c r="AH57" i="2"/>
  <c r="S50" i="2"/>
  <c r="AH50" i="2"/>
  <c r="AJ54" i="2"/>
  <c r="L54" i="2"/>
  <c r="C54" i="2"/>
  <c r="I54" i="2"/>
  <c r="C55" i="2"/>
  <c r="J57" i="2"/>
  <c r="D49" i="2"/>
  <c r="E42" i="2"/>
  <c r="H42" i="2" s="1"/>
  <c r="K42" i="2" s="1"/>
  <c r="N42" i="2" s="1"/>
  <c r="Q42" i="2" s="1"/>
  <c r="T42" i="2" s="1"/>
  <c r="W42" i="2" s="1"/>
  <c r="Z42" i="2" s="1"/>
  <c r="AC42" i="2" s="1"/>
  <c r="AF42" i="2" s="1"/>
  <c r="AI42" i="2" s="1"/>
  <c r="AL42" i="2" s="1"/>
  <c r="AK50" i="2"/>
  <c r="AD54" i="2"/>
  <c r="G50" i="2"/>
  <c r="Y57" i="2"/>
  <c r="P57" i="2"/>
  <c r="M50" i="2"/>
  <c r="Y50" i="2"/>
  <c r="P50" i="2"/>
  <c r="V57" i="2"/>
  <c r="AB57" i="2"/>
  <c r="V50" i="2"/>
  <c r="S57" i="2"/>
  <c r="AB50" i="2"/>
  <c r="AE57" i="2"/>
  <c r="AK57" i="2"/>
  <c r="AD55" i="2"/>
  <c r="AG54" i="2"/>
  <c r="R55" i="2"/>
  <c r="L55" i="2"/>
  <c r="U54" i="2"/>
  <c r="AA54" i="2"/>
  <c r="X38" i="2"/>
  <c r="X47" i="2"/>
  <c r="X54" i="2" s="1"/>
  <c r="U55" i="2"/>
  <c r="AC38" i="2"/>
  <c r="AC40" i="2" s="1"/>
  <c r="AC49" i="2" s="1"/>
  <c r="AC48" i="2"/>
  <c r="AA55" i="2"/>
  <c r="X55" i="2"/>
  <c r="G15" i="1"/>
  <c r="G17" i="1" s="1"/>
  <c r="G42" i="1" s="1"/>
  <c r="C15" i="1"/>
  <c r="D15" i="1"/>
  <c r="D17" i="1" s="1"/>
  <c r="D42" i="1" s="1"/>
  <c r="H15" i="1"/>
  <c r="H17" i="1" s="1"/>
  <c r="H42" i="1" s="1"/>
  <c r="L15" i="1"/>
  <c r="L17" i="1" s="1"/>
  <c r="L42" i="1" s="1"/>
  <c r="E15" i="1"/>
  <c r="E17" i="1" s="1"/>
  <c r="E42" i="1" s="1"/>
  <c r="I15" i="1"/>
  <c r="I17" i="1" s="1"/>
  <c r="I42" i="1" s="1"/>
  <c r="M15" i="1"/>
  <c r="M17" i="1" s="1"/>
  <c r="M42" i="1" s="1"/>
  <c r="F15" i="1"/>
  <c r="F17" i="1" s="1"/>
  <c r="F42" i="1" s="1"/>
  <c r="J15" i="1"/>
  <c r="J17" i="1" s="1"/>
  <c r="J42" i="1" s="1"/>
  <c r="N15" i="1"/>
  <c r="N17" i="1" s="1"/>
  <c r="N42" i="1" s="1"/>
  <c r="K15" i="1"/>
  <c r="K17" i="1" s="1"/>
  <c r="K42" i="1" s="1"/>
  <c r="B13" i="5"/>
  <c r="B15" i="5" s="1"/>
  <c r="W38" i="2"/>
  <c r="W40" i="2"/>
  <c r="W49" i="2" s="1"/>
  <c r="W50" i="2" s="1"/>
  <c r="L38" i="2"/>
  <c r="E38" i="2"/>
  <c r="AF38" i="2"/>
  <c r="AF40" i="2" s="1"/>
  <c r="AF49" i="2" s="1"/>
  <c r="AF50" i="2" s="1"/>
  <c r="AI38" i="2"/>
  <c r="AI40" i="2" s="1"/>
  <c r="AI49" i="2" s="1"/>
  <c r="AI50" i="2" s="1"/>
  <c r="H38" i="2"/>
  <c r="H40" i="2" s="1"/>
  <c r="H49" i="2" s="1"/>
  <c r="H50" i="2" s="1"/>
  <c r="K38" i="2"/>
  <c r="K40" i="2" s="1"/>
  <c r="K49" i="2" s="1"/>
  <c r="K50" i="2" s="1"/>
  <c r="N38" i="2"/>
  <c r="N40" i="2" s="1"/>
  <c r="N49" i="2" s="1"/>
  <c r="N50" i="2" s="1"/>
  <c r="AD38" i="2"/>
  <c r="T38" i="2"/>
  <c r="T40" i="2" s="1"/>
  <c r="T49" i="2" s="1"/>
  <c r="T50" i="2" s="1"/>
  <c r="AL38" i="2"/>
  <c r="AL40" i="2" s="1"/>
  <c r="AL49" i="2" s="1"/>
  <c r="AL50" i="2" s="1"/>
  <c r="C38" i="2"/>
  <c r="Z38" i="2"/>
  <c r="Z40" i="2" s="1"/>
  <c r="Z49" i="2" s="1"/>
  <c r="Z50" i="2" s="1"/>
  <c r="Q38" i="2"/>
  <c r="Q40" i="2" s="1"/>
  <c r="Q49" i="2" s="1"/>
  <c r="Q50" i="2" s="1"/>
  <c r="AG38" i="2"/>
  <c r="F38" i="2"/>
  <c r="I38" i="2"/>
  <c r="R38" i="2"/>
  <c r="U38" i="2"/>
  <c r="AJ38" i="2"/>
  <c r="O38" i="2"/>
  <c r="AA38" i="2"/>
  <c r="AC50" i="2" l="1"/>
  <c r="D56" i="2"/>
  <c r="D57" i="2" s="1"/>
  <c r="D50" i="2"/>
  <c r="F17" i="2"/>
  <c r="F19" i="2" s="1"/>
  <c r="F46" i="2" s="1"/>
  <c r="B18" i="5"/>
  <c r="B22" i="5" s="1"/>
  <c r="B25" i="5" s="1"/>
  <c r="B28" i="5" s="1"/>
  <c r="I15" i="5"/>
  <c r="C17" i="1"/>
  <c r="C42" i="1" s="1"/>
  <c r="C17" i="2"/>
  <c r="I17" i="2"/>
  <c r="I19" i="2" s="1"/>
  <c r="F40" i="2" l="1"/>
  <c r="F49" i="2" s="1"/>
  <c r="F56" i="2" s="1"/>
  <c r="J13" i="5"/>
  <c r="J15" i="5"/>
  <c r="J12" i="5"/>
  <c r="I14" i="5"/>
  <c r="J14" i="5" s="1"/>
  <c r="E17" i="2"/>
  <c r="E19" i="2" s="1"/>
  <c r="C19" i="2"/>
  <c r="F53" i="2"/>
  <c r="I40" i="2"/>
  <c r="I49" i="2" s="1"/>
  <c r="I56" i="2" s="1"/>
  <c r="I46" i="2"/>
  <c r="L17" i="2"/>
  <c r="L19" i="2" s="1"/>
  <c r="F50" i="2" l="1"/>
  <c r="F57" i="2"/>
  <c r="L40" i="2"/>
  <c r="L49" i="2" s="1"/>
  <c r="L56" i="2" s="1"/>
  <c r="L46" i="2"/>
  <c r="C46" i="2"/>
  <c r="C40" i="2"/>
  <c r="C49" i="2" s="1"/>
  <c r="C56" i="2" s="1"/>
  <c r="I53" i="2"/>
  <c r="I57" i="2" s="1"/>
  <c r="I50" i="2"/>
  <c r="E46" i="2"/>
  <c r="E40" i="2"/>
  <c r="E49" i="2" s="1"/>
  <c r="O17" i="2"/>
  <c r="O19" i="2" s="1"/>
  <c r="E50" i="2" l="1"/>
  <c r="C50" i="2"/>
  <c r="C53" i="2"/>
  <c r="C57" i="2" s="1"/>
  <c r="L53" i="2"/>
  <c r="L57" i="2" s="1"/>
  <c r="L50" i="2"/>
  <c r="O40" i="2"/>
  <c r="O49" i="2" s="1"/>
  <c r="O56" i="2" s="1"/>
  <c r="O46" i="2"/>
  <c r="R17" i="2"/>
  <c r="R19" i="2" s="1"/>
  <c r="O50" i="2" l="1"/>
  <c r="O53" i="2"/>
  <c r="O57" i="2" s="1"/>
  <c r="R40" i="2"/>
  <c r="R49" i="2" s="1"/>
  <c r="R56" i="2" s="1"/>
  <c r="R46" i="2"/>
  <c r="U17" i="2"/>
  <c r="U19" i="2" s="1"/>
  <c r="R53" i="2" l="1"/>
  <c r="R57" i="2" s="1"/>
  <c r="R50" i="2"/>
  <c r="U40" i="2"/>
  <c r="U49" i="2" s="1"/>
  <c r="U56" i="2" s="1"/>
  <c r="U46" i="2"/>
  <c r="X17" i="2"/>
  <c r="X19" i="2" s="1"/>
  <c r="X40" i="2" l="1"/>
  <c r="X49" i="2" s="1"/>
  <c r="X56" i="2" s="1"/>
  <c r="X46" i="2"/>
  <c r="U53" i="2"/>
  <c r="U57" i="2" s="1"/>
  <c r="U50" i="2"/>
  <c r="AA17" i="2"/>
  <c r="AA19" i="2" s="1"/>
  <c r="X50" i="2" l="1"/>
  <c r="X53" i="2"/>
  <c r="X57" i="2" s="1"/>
  <c r="AA40" i="2"/>
  <c r="AA49" i="2" s="1"/>
  <c r="AA56" i="2" s="1"/>
  <c r="AA46" i="2"/>
  <c r="AD17" i="2"/>
  <c r="AD19" i="2" s="1"/>
  <c r="AD40" i="2" l="1"/>
  <c r="AD49" i="2" s="1"/>
  <c r="AD56" i="2" s="1"/>
  <c r="AD46" i="2"/>
  <c r="AA50" i="2"/>
  <c r="AA53" i="2"/>
  <c r="AA57" i="2" s="1"/>
  <c r="AG17" i="2"/>
  <c r="AG19" i="2" s="1"/>
  <c r="D11" i="1"/>
  <c r="D41" i="1" s="1"/>
  <c r="E11" i="1"/>
  <c r="E41" i="1" s="1"/>
  <c r="F11" i="1"/>
  <c r="F41" i="1" s="1"/>
  <c r="G11" i="1"/>
  <c r="G41" i="1" s="1"/>
  <c r="H11" i="1"/>
  <c r="H41" i="1" s="1"/>
  <c r="I11" i="1"/>
  <c r="I41" i="1" s="1"/>
  <c r="J11" i="1"/>
  <c r="J41" i="1" s="1"/>
  <c r="K11" i="1"/>
  <c r="K41" i="1" s="1"/>
  <c r="L11" i="1"/>
  <c r="L41" i="1" s="1"/>
  <c r="M11" i="1"/>
  <c r="M41" i="1" s="1"/>
  <c r="N11" i="1"/>
  <c r="N41" i="1" s="1"/>
  <c r="C11" i="1"/>
  <c r="C41" i="1" s="1"/>
  <c r="D5" i="1"/>
  <c r="E5" i="1" s="1"/>
  <c r="F5" i="1" s="1"/>
  <c r="G5" i="1" s="1"/>
  <c r="H5" i="1" s="1"/>
  <c r="I5" i="1" s="1"/>
  <c r="J5" i="1" s="1"/>
  <c r="K5" i="1" s="1"/>
  <c r="L5" i="1" s="1"/>
  <c r="M5" i="1" s="1"/>
  <c r="N5" i="1" s="1"/>
  <c r="L50" i="1" l="1"/>
  <c r="L51" i="1"/>
  <c r="L49" i="1"/>
  <c r="F50" i="1"/>
  <c r="F51" i="1"/>
  <c r="F49" i="1"/>
  <c r="N50" i="1"/>
  <c r="N51" i="1"/>
  <c r="N49" i="1"/>
  <c r="M51" i="1"/>
  <c r="M50" i="1"/>
  <c r="M49" i="1"/>
  <c r="D50" i="1"/>
  <c r="D51" i="1"/>
  <c r="D49" i="1"/>
  <c r="K51" i="1"/>
  <c r="K50" i="1"/>
  <c r="K49" i="1"/>
  <c r="J50" i="1"/>
  <c r="J51" i="1"/>
  <c r="J49" i="1"/>
  <c r="I50" i="1"/>
  <c r="I51" i="1"/>
  <c r="I49" i="1"/>
  <c r="H51" i="1"/>
  <c r="H50" i="1"/>
  <c r="H49" i="1"/>
  <c r="E50" i="1"/>
  <c r="E51" i="1"/>
  <c r="E49" i="1"/>
  <c r="C51" i="1"/>
  <c r="C50" i="1"/>
  <c r="C49" i="1"/>
  <c r="G50" i="1"/>
  <c r="G51" i="1"/>
  <c r="G49" i="1"/>
  <c r="AG40" i="2"/>
  <c r="AG49" i="2" s="1"/>
  <c r="AG56" i="2" s="1"/>
  <c r="AG46" i="2"/>
  <c r="AD53" i="2"/>
  <c r="AD57" i="2" s="1"/>
  <c r="AD50" i="2"/>
  <c r="L38" i="1"/>
  <c r="L45" i="1" s="1"/>
  <c r="H38" i="1"/>
  <c r="H45" i="1" s="1"/>
  <c r="D38" i="1"/>
  <c r="D45" i="1" s="1"/>
  <c r="N38" i="1"/>
  <c r="N45" i="1" s="1"/>
  <c r="J38" i="1"/>
  <c r="J45" i="1" s="1"/>
  <c r="F38" i="1"/>
  <c r="F45" i="1" s="1"/>
  <c r="M38" i="1"/>
  <c r="M45" i="1" s="1"/>
  <c r="I38" i="1"/>
  <c r="I45" i="1" s="1"/>
  <c r="E38" i="1"/>
  <c r="E45" i="1" s="1"/>
  <c r="C38" i="1"/>
  <c r="C45" i="1" s="1"/>
  <c r="K38" i="1"/>
  <c r="K45" i="1" s="1"/>
  <c r="G38" i="1"/>
  <c r="G45" i="1" s="1"/>
  <c r="AJ17" i="2"/>
  <c r="AJ19" i="2" s="1"/>
  <c r="AJ40" i="2" l="1"/>
  <c r="AJ49" i="2" s="1"/>
  <c r="AJ56" i="2" s="1"/>
  <c r="AJ46" i="2"/>
  <c r="AG53" i="2"/>
  <c r="AG57" i="2" s="1"/>
  <c r="AG50" i="2"/>
  <c r="H52" i="1"/>
  <c r="H53" i="1" s="1"/>
  <c r="H46" i="1"/>
  <c r="G52" i="1"/>
  <c r="G53" i="1" s="1"/>
  <c r="G46" i="1"/>
  <c r="J52" i="1"/>
  <c r="J53" i="1" s="1"/>
  <c r="J46" i="1"/>
  <c r="C52" i="1"/>
  <c r="C53" i="1" s="1"/>
  <c r="C46" i="1"/>
  <c r="M52" i="1"/>
  <c r="M53" i="1" s="1"/>
  <c r="M46" i="1"/>
  <c r="D52" i="1"/>
  <c r="D53" i="1" s="1"/>
  <c r="D46" i="1"/>
  <c r="E52" i="1"/>
  <c r="E53" i="1" s="1"/>
  <c r="E46" i="1"/>
  <c r="F52" i="1"/>
  <c r="F53" i="1" s="1"/>
  <c r="F46" i="1"/>
  <c r="K52" i="1"/>
  <c r="K53" i="1" s="1"/>
  <c r="K46" i="1"/>
  <c r="I52" i="1"/>
  <c r="I53" i="1" s="1"/>
  <c r="I46" i="1"/>
  <c r="N52" i="1"/>
  <c r="N53" i="1" s="1"/>
  <c r="N46" i="1"/>
  <c r="L52" i="1"/>
  <c r="L53" i="1" s="1"/>
  <c r="L46" i="1"/>
  <c r="AJ50" i="2" l="1"/>
  <c r="AJ53" i="2"/>
  <c r="AJ57" i="2" s="1"/>
</calcChain>
</file>

<file path=xl/sharedStrings.xml><?xml version="1.0" encoding="utf-8"?>
<sst xmlns="http://schemas.openxmlformats.org/spreadsheetml/2006/main" count="240" uniqueCount="132">
  <si>
    <t>Presupuesto 2021</t>
  </si>
  <si>
    <t>Salario</t>
  </si>
  <si>
    <t>Intereses</t>
  </si>
  <si>
    <t>Otros?</t>
  </si>
  <si>
    <t>Total</t>
  </si>
  <si>
    <t>Prima</t>
  </si>
  <si>
    <t>FPV</t>
  </si>
  <si>
    <t>FPV/AFC</t>
  </si>
  <si>
    <t>--&gt; pay yourself first / reducimos los impuestos que le pagamos a la DIAN</t>
  </si>
  <si>
    <t>Gastos fijos</t>
  </si>
  <si>
    <t>Arriendo</t>
  </si>
  <si>
    <t>Internet</t>
  </si>
  <si>
    <t>Celular</t>
  </si>
  <si>
    <t>Electricidad</t>
  </si>
  <si>
    <t>Gas</t>
  </si>
  <si>
    <t>Agua</t>
  </si>
  <si>
    <t>Transporte</t>
  </si>
  <si>
    <t>Mercado</t>
  </si>
  <si>
    <t>Deporte</t>
  </si>
  <si>
    <t>Salidas</t>
  </si>
  <si>
    <t>Gastos variables</t>
  </si>
  <si>
    <t>Total Gastos</t>
  </si>
  <si>
    <t>Flujo de caja</t>
  </si>
  <si>
    <t>--&gt; poco gestionable en el corto plazo</t>
  </si>
  <si>
    <t>Fondo emergencia</t>
  </si>
  <si>
    <t>Inversiones</t>
  </si>
  <si>
    <t>Total Inversiones</t>
  </si>
  <si>
    <t>--&gt; colchón en mi cuenta bancaria a fin de mes</t>
  </si>
  <si>
    <t>--&gt; si queremos ahorrar, podemos gestionar estos</t>
  </si>
  <si>
    <t>Ingresos (después de impuestos)</t>
  </si>
  <si>
    <t>Ppto</t>
  </si>
  <si>
    <t>Real</t>
  </si>
  <si>
    <t>Diff.</t>
  </si>
  <si>
    <t>Balance 2021</t>
  </si>
  <si>
    <t>Activos</t>
  </si>
  <si>
    <t>Activos fijos</t>
  </si>
  <si>
    <t>Total Activos</t>
  </si>
  <si>
    <t>--&gt; activos que se pueden liquidar en el corto plazo</t>
  </si>
  <si>
    <t>--&gt; activos que no son fáciles de liquidar en el corto plazo</t>
  </si>
  <si>
    <t>Bancolombia</t>
  </si>
  <si>
    <t>Scotiabank</t>
  </si>
  <si>
    <t>Cuentas de banco</t>
  </si>
  <si>
    <t>tyba - fondo emergencia</t>
  </si>
  <si>
    <t>CDT a 3 años</t>
  </si>
  <si>
    <t>CDT a 2 años</t>
  </si>
  <si>
    <t>Inmuebles</t>
  </si>
  <si>
    <t>CDTs</t>
  </si>
  <si>
    <t>Pensiones</t>
  </si>
  <si>
    <t>Pasivos corrientes</t>
  </si>
  <si>
    <t>Activos corrientes (liquidos)</t>
  </si>
  <si>
    <t>Pasivos de largo plazo</t>
  </si>
  <si>
    <t>Total Pasivos</t>
  </si>
  <si>
    <t>Tarjetas de crédito</t>
  </si>
  <si>
    <t>Otras deudas a menos de 1 año</t>
  </si>
  <si>
    <t>Deuda con mis papás</t>
  </si>
  <si>
    <t>Prestamos bancarios</t>
  </si>
  <si>
    <t>Otras deudas a más de 1 año</t>
  </si>
  <si>
    <t>--&gt; deudas con vencimiento de menos de 1 año</t>
  </si>
  <si>
    <t>--&gt; deudas con vencimiento de más de 1 año</t>
  </si>
  <si>
    <t>--&gt; diferencia entre activos (lo que tengo) y pasivos (lo que debo)</t>
  </si>
  <si>
    <t>--&gt; activos = lo que tengo</t>
  </si>
  <si>
    <t>Pasivos</t>
  </si>
  <si>
    <t>Patrimonio</t>
  </si>
  <si>
    <t>Años</t>
  </si>
  <si>
    <t>Ingresos durante retiro:</t>
  </si>
  <si>
    <t>--&gt; supuesto años a vivir después de retiro (100 años)</t>
  </si>
  <si>
    <t>--&gt; supuesto de inflación 3.5% + 150bps</t>
  </si>
  <si>
    <t>Ingreso mensual</t>
  </si>
  <si>
    <t>--&gt; ingreso mensual (no ajustado a inflación)</t>
  </si>
  <si>
    <t xml:space="preserve">Ingreso mensual </t>
  </si>
  <si>
    <t>Inflación anual</t>
  </si>
  <si>
    <t>Ingreso mensual ajustado</t>
  </si>
  <si>
    <t>Rentabilidad</t>
  </si>
  <si>
    <t>(en COP)</t>
  </si>
  <si>
    <t>Moto</t>
  </si>
  <si>
    <t>Retiro (excluye pensión obligatoria)</t>
  </si>
  <si>
    <t>Valor inicial 2021</t>
  </si>
  <si>
    <t>--&gt; valor al inicio del retiro</t>
  </si>
  <si>
    <t>Valor inicial</t>
  </si>
  <si>
    <t>Valor de la meta</t>
  </si>
  <si>
    <t>Meses</t>
  </si>
  <si>
    <t>Aporte mensual</t>
  </si>
  <si>
    <t>Esperado</t>
  </si>
  <si>
    <t>Adverso</t>
  </si>
  <si>
    <t>Favorable</t>
  </si>
  <si>
    <t>Portafolio</t>
  </si>
  <si>
    <t>Esperado*</t>
  </si>
  <si>
    <t>Portafolios</t>
  </si>
  <si>
    <t>Adverso**</t>
  </si>
  <si>
    <t>Favorable***</t>
  </si>
  <si>
    <t>*Retornos calculados con base en la rentabilidad histórica del portafolio. No se garantiza ninguna de las rentabilidades expresadas en esta tabla.</t>
  </si>
  <si>
    <t>Rentabilidad mensual</t>
  </si>
  <si>
    <t>Contribución mensual</t>
  </si>
  <si>
    <t>--&gt; valor final de la inversión en 2051</t>
  </si>
  <si>
    <t>--&gt; aporte de 1MM/mes al FPV</t>
  </si>
  <si>
    <t>--&gt; retiro dentro de 30 años (a los 55 años)</t>
  </si>
  <si>
    <t>Rentabilidad mes</t>
  </si>
  <si>
    <t>--&gt; tengo 25 años</t>
  </si>
  <si>
    <t>PV 2051</t>
  </si>
  <si>
    <t>FV 2096</t>
  </si>
  <si>
    <t>--&gt; ingreso mensual (ajustado a inflación - en COP de 2021)</t>
  </si>
  <si>
    <t>Ingresos durante el retiro ajustados a inflación:</t>
  </si>
  <si>
    <t>Meta 1 (largo plazo): FPV</t>
  </si>
  <si>
    <t>Meta 2 (corto plazo): FICs</t>
  </si>
  <si>
    <t>tyba - meta Moto</t>
  </si>
  <si>
    <t>Total fijos</t>
  </si>
  <si>
    <t>Total variables</t>
  </si>
  <si>
    <t>Inversión</t>
  </si>
  <si>
    <t>Gasto fijo</t>
  </si>
  <si>
    <t>Gasto variable</t>
  </si>
  <si>
    <t>Excedente</t>
  </si>
  <si>
    <t>check</t>
  </si>
  <si>
    <t>Ingresos</t>
  </si>
  <si>
    <t>Resumen ($)</t>
  </si>
  <si>
    <t>Extraordinarios</t>
  </si>
  <si>
    <t>Resumen (% de ingresos)</t>
  </si>
  <si>
    <t>Flujo de caja acumulado</t>
  </si>
  <si>
    <t>Valor final</t>
  </si>
  <si>
    <t>--&gt; el portafolio sugerido según mi perfil de riesgo y horizonte de tiempo</t>
  </si>
  <si>
    <t>Cuentas de inversión (FICs)</t>
  </si>
  <si>
    <t>Apartamento</t>
  </si>
  <si>
    <t>--&gt; pasivos = lo que debo/mis obligaciones</t>
  </si>
  <si>
    <t>Deuda apartamento</t>
  </si>
  <si>
    <t>Deuda con mi hermana (5 años)</t>
  </si>
  <si>
    <t>Contribuciones</t>
  </si>
  <si>
    <t>Composición del valor futuro</t>
  </si>
  <si>
    <t>--&gt; resultado del interés compuesto</t>
  </si>
  <si>
    <t xml:space="preserve">Esta herramienta es propiedad de tyba, por tanto, ninguna parte del material, ni su contenido, ni ninguna copia del mismo puede ser alterada en forma alguna, transmitida, copiada o distribuida a terceros, sin el previo consentimiento expreso. Esta información hace parte de un ejemplo práctico del webinar realizado el 28 de enero del 2021, por lo tanto tyba no recomienda interpretarla sin su contexto original. En consecuencia, esta herramienta no aporta una garantía (expresa o implícita) respecto de la veracidad, exactitud o integridad de la información que resulte.
</t>
  </si>
  <si>
    <t>Aviso legal</t>
  </si>
  <si>
    <t xml:space="preserve">Esta herramienta es propiedad de tyba, por tanto, ninguna parte del material, ni su contenido, ni ninguna copia del mismo puede ser alterada en forma alguna, transmitida, copiada o distribuida a terceros, sin el previo consentimiento expreso. Esta información hace parte de un ejemplo práctico del webinar realizado el 28 de enero del 2021, por lo tanto tyba no recomienda interpretarla sin su contexto original. En consecuencia, esta herramienta no aporta una garantía (expresa o implícita) respecto de la veracidad, exactitud o integridad de la información que resulte. No se garantiza ninguna de las rentabilidades expresadas en esta tabla.
</t>
  </si>
  <si>
    <t>Metas</t>
  </si>
  <si>
    <t>Ejecución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</si>
</sst>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_(* \(#,##0\);_(* &quot;-&quot;_);_(@_)"/>
    <numFmt numFmtId="165" formatCode="_(* #,##0.00_);_(* \(#,##0.00\);_(* &quot;-&quot;??_);_(@_)"/>
    <numFmt numFmtId="166" formatCode="_-* #,##0_-;\-* #,##0_-;_-* &quot;-&quot;??_-;_-@_-"/>
    <numFmt numFmtId="167" formatCode="\P\o\r\t\a\f\o\l\i\o\ #"/>
    <numFmt numFmtId="168" formatCode="0.0%"/>
    <numFmt numFmtId="169" formatCode="_-* #,##0.00\ [$€]_-;\-* #,##0.00\ [$€]_-;_-* &quot;-&quot;??\ [$€]_-;_-@_-"/>
    <numFmt numFmtId="170" formatCode="[$-409]mmm\-yy;@"/>
  </numFmts>
  <fonts count="25" x14ac:knownFonts="1">
    <font>
      <sz val="12"/>
      <color theme="1"/>
      <name val="Calibri"/>
      <family val="2"/>
      <scheme val="minor"/>
    </font>
    <font>
      <b/>
      <sz val="12"/>
      <color theme="1"/>
      <name val="Calibri"/>
      <family val="2"/>
      <scheme val="minor"/>
    </font>
    <font>
      <sz val="12"/>
      <color theme="4"/>
      <name val="Calibri"/>
      <family val="2"/>
      <scheme val="minor"/>
    </font>
    <font>
      <i/>
      <sz val="12"/>
      <color theme="1"/>
      <name val="Calibri"/>
      <family val="2"/>
      <scheme val="minor"/>
    </font>
    <font>
      <u/>
      <sz val="12"/>
      <color theme="1"/>
      <name val="Calibri"/>
      <family val="2"/>
      <scheme val="minor"/>
    </font>
    <font>
      <b/>
      <u/>
      <sz val="12"/>
      <color theme="1"/>
      <name val="Calibri"/>
      <family val="2"/>
      <scheme val="minor"/>
    </font>
    <font>
      <sz val="12"/>
      <color theme="1"/>
      <name val="Calibri"/>
      <family val="2"/>
      <scheme val="minor"/>
    </font>
    <font>
      <sz val="12"/>
      <color theme="0"/>
      <name val="Calibri"/>
      <family val="2"/>
      <scheme val="minor"/>
    </font>
    <font>
      <sz val="11"/>
      <color theme="1"/>
      <name val="Calibri"/>
      <family val="2"/>
      <scheme val="minor"/>
    </font>
    <font>
      <sz val="11"/>
      <color theme="1"/>
      <name val="Calibri"/>
      <family val="2"/>
    </font>
    <font>
      <b/>
      <u/>
      <sz val="11"/>
      <color theme="1"/>
      <name val="Calibri"/>
      <family val="2"/>
    </font>
    <font>
      <i/>
      <sz val="11"/>
      <color theme="1"/>
      <name val="Calibri"/>
      <family val="2"/>
    </font>
    <font>
      <sz val="11"/>
      <color rgb="FF0000FF"/>
      <name val="Calibri"/>
      <family val="2"/>
    </font>
    <font>
      <sz val="10"/>
      <color theme="1"/>
      <name val="Calibri"/>
      <family val="2"/>
    </font>
    <font>
      <sz val="10"/>
      <color rgb="FF0000FF"/>
      <name val="Calibri"/>
      <family val="2"/>
    </font>
    <font>
      <b/>
      <sz val="11"/>
      <color theme="1"/>
      <name val="Calibri"/>
      <family val="2"/>
    </font>
    <font>
      <b/>
      <i/>
      <sz val="11"/>
      <color theme="1"/>
      <name val="Calibri"/>
      <family val="2"/>
    </font>
    <font>
      <b/>
      <sz val="10"/>
      <color theme="1"/>
      <name val="Calibri"/>
      <family val="2"/>
    </font>
    <font>
      <sz val="11"/>
      <color theme="4" tint="-0.249977111117893"/>
      <name val="Calibri"/>
      <family val="2"/>
    </font>
    <font>
      <sz val="12"/>
      <color theme="9"/>
      <name val="Calibri"/>
      <family val="2"/>
      <scheme val="minor"/>
    </font>
    <font>
      <sz val="10"/>
      <name val="Arial"/>
      <family val="2"/>
    </font>
    <font>
      <b/>
      <sz val="16"/>
      <color rgb="FF19A284"/>
      <name val="Arial"/>
      <family val="2"/>
    </font>
    <font>
      <u/>
      <sz val="12"/>
      <color theme="0"/>
      <name val="Calibri"/>
      <family val="2"/>
      <scheme val="minor"/>
    </font>
    <font>
      <b/>
      <sz val="12"/>
      <color theme="0"/>
      <name val="Calibri"/>
      <family val="2"/>
      <scheme val="minor"/>
    </font>
    <font>
      <b/>
      <u/>
      <sz val="12"/>
      <color theme="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043A33"/>
        <bgColor indexed="64"/>
      </patternFill>
    </fill>
    <fill>
      <patternFill patternType="solid">
        <fgColor theme="0"/>
        <bgColor indexed="64"/>
      </patternFill>
    </fill>
  </fills>
  <borders count="16">
    <border>
      <left/>
      <right/>
      <top/>
      <bottom/>
      <diagonal/>
    </border>
    <border>
      <left/>
      <right/>
      <top style="thin">
        <color indexed="64"/>
      </top>
      <bottom/>
      <diagonal/>
    </border>
    <border>
      <left/>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
    <xf numFmtId="0" fontId="0" fillId="0" borderId="0"/>
    <xf numFmtId="9" fontId="6"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20" fillId="0" borderId="0"/>
  </cellStyleXfs>
  <cellXfs count="168">
    <xf numFmtId="0" fontId="0" fillId="0" borderId="0" xfId="0"/>
    <xf numFmtId="0" fontId="9" fillId="0" borderId="0" xfId="2" applyFont="1" applyProtection="1">
      <protection locked="0"/>
    </xf>
    <xf numFmtId="0" fontId="7" fillId="4" borderId="0" xfId="0" applyFont="1" applyFill="1" applyProtection="1">
      <protection locked="0"/>
    </xf>
    <xf numFmtId="0" fontId="15" fillId="0" borderId="0" xfId="2" applyFont="1" applyProtection="1">
      <protection locked="0"/>
    </xf>
    <xf numFmtId="0" fontId="11" fillId="0" borderId="0" xfId="2" applyFont="1" applyProtection="1">
      <protection locked="0"/>
    </xf>
    <xf numFmtId="166" fontId="18" fillId="3" borderId="4" xfId="3" applyNumberFormat="1" applyFont="1" applyFill="1" applyBorder="1" applyAlignment="1" applyProtection="1">
      <alignment horizontal="center"/>
      <protection locked="0"/>
    </xf>
    <xf numFmtId="0" fontId="11" fillId="0" borderId="0" xfId="2" quotePrefix="1" applyFont="1" applyProtection="1">
      <protection locked="0"/>
    </xf>
    <xf numFmtId="166" fontId="9" fillId="0" borderId="0" xfId="3" applyNumberFormat="1" applyFont="1" applyBorder="1" applyProtection="1">
      <protection locked="0"/>
    </xf>
    <xf numFmtId="0" fontId="9" fillId="0" borderId="0" xfId="2" applyFont="1" applyBorder="1" applyProtection="1">
      <protection locked="0"/>
    </xf>
    <xf numFmtId="166" fontId="9" fillId="0" borderId="0" xfId="2" applyNumberFormat="1" applyFont="1" applyBorder="1" applyProtection="1">
      <protection locked="0"/>
    </xf>
    <xf numFmtId="166" fontId="12" fillId="0" borderId="0" xfId="3" applyNumberFormat="1" applyFont="1" applyProtection="1">
      <protection locked="0"/>
    </xf>
    <xf numFmtId="0" fontId="13" fillId="0" borderId="0" xfId="2" applyFont="1" applyProtection="1">
      <protection locked="0"/>
    </xf>
    <xf numFmtId="166" fontId="14" fillId="0" borderId="0" xfId="3" applyNumberFormat="1" applyFont="1" applyProtection="1">
      <protection locked="0"/>
    </xf>
    <xf numFmtId="0" fontId="15" fillId="0" borderId="2" xfId="2" applyFont="1" applyBorder="1" applyProtection="1">
      <protection locked="0"/>
    </xf>
    <xf numFmtId="166" fontId="15" fillId="0" borderId="2" xfId="3" applyNumberFormat="1" applyFont="1" applyBorder="1" applyProtection="1">
      <protection locked="0"/>
    </xf>
    <xf numFmtId="166" fontId="9" fillId="0" borderId="0" xfId="2" applyNumberFormat="1" applyFont="1" applyProtection="1">
      <protection locked="0"/>
    </xf>
    <xf numFmtId="168" fontId="9" fillId="0" borderId="0" xfId="1" applyNumberFormat="1" applyFont="1" applyProtection="1">
      <protection locked="0"/>
    </xf>
    <xf numFmtId="10" fontId="9" fillId="0" borderId="0" xfId="4" applyNumberFormat="1" applyFont="1" applyProtection="1">
      <protection locked="0"/>
    </xf>
    <xf numFmtId="166" fontId="13" fillId="0" borderId="0" xfId="3" applyNumberFormat="1" applyFont="1" applyProtection="1">
      <protection locked="0"/>
    </xf>
    <xf numFmtId="166" fontId="12" fillId="0" borderId="2" xfId="3" applyNumberFormat="1" applyFont="1" applyBorder="1" applyProtection="1">
      <protection locked="0"/>
    </xf>
    <xf numFmtId="10" fontId="12" fillId="0" borderId="0" xfId="4" applyNumberFormat="1" applyFont="1" applyProtection="1">
      <protection locked="0"/>
    </xf>
    <xf numFmtId="0" fontId="0" fillId="0" borderId="0" xfId="0" applyProtection="1">
      <protection locked="0"/>
    </xf>
    <xf numFmtId="166" fontId="9" fillId="0" borderId="2" xfId="2" applyNumberFormat="1" applyFont="1" applyBorder="1" applyProtection="1">
      <protection locked="0"/>
    </xf>
    <xf numFmtId="168" fontId="9" fillId="0" borderId="2" xfId="1" applyNumberFormat="1" applyFont="1" applyBorder="1" applyProtection="1">
      <protection locked="0"/>
    </xf>
    <xf numFmtId="166" fontId="15" fillId="0" borderId="0" xfId="3" applyNumberFormat="1" applyFont="1" applyProtection="1">
      <protection locked="0"/>
    </xf>
    <xf numFmtId="0" fontId="16" fillId="0" borderId="0" xfId="2" quotePrefix="1" applyFont="1" applyProtection="1">
      <protection locked="0"/>
    </xf>
    <xf numFmtId="43" fontId="12" fillId="0" borderId="0" xfId="3" applyFont="1" applyProtection="1">
      <protection locked="0"/>
    </xf>
    <xf numFmtId="166" fontId="15" fillId="0" borderId="0" xfId="2" applyNumberFormat="1" applyFont="1" applyProtection="1">
      <protection locked="0"/>
    </xf>
    <xf numFmtId="168" fontId="15" fillId="0" borderId="0" xfId="1" applyNumberFormat="1" applyFont="1" applyProtection="1">
      <protection locked="0"/>
    </xf>
    <xf numFmtId="166" fontId="9" fillId="0" borderId="0" xfId="3" applyNumberFormat="1" applyFont="1" applyProtection="1">
      <protection locked="0"/>
    </xf>
    <xf numFmtId="0" fontId="10" fillId="0" borderId="0" xfId="2" applyFont="1" applyProtection="1">
      <protection locked="0"/>
    </xf>
    <xf numFmtId="166" fontId="12" fillId="0" borderId="0" xfId="3" applyNumberFormat="1" applyFont="1" applyBorder="1" applyProtection="1">
      <protection locked="0"/>
    </xf>
    <xf numFmtId="10" fontId="12" fillId="0" borderId="2" xfId="4" applyNumberFormat="1" applyFont="1" applyBorder="1" applyProtection="1">
      <protection locked="0"/>
    </xf>
    <xf numFmtId="165" fontId="9" fillId="0" borderId="0" xfId="2" applyNumberFormat="1" applyFont="1" applyProtection="1">
      <protection locked="0"/>
    </xf>
    <xf numFmtId="10" fontId="14" fillId="0" borderId="0" xfId="4" applyNumberFormat="1" applyFont="1" applyProtection="1">
      <protection locked="0"/>
    </xf>
    <xf numFmtId="0" fontId="10" fillId="0" borderId="0" xfId="2" applyFont="1" applyBorder="1" applyProtection="1">
      <protection locked="0"/>
    </xf>
    <xf numFmtId="10" fontId="17" fillId="0" borderId="0" xfId="4" applyNumberFormat="1" applyFont="1" applyBorder="1" applyProtection="1">
      <protection locked="0"/>
    </xf>
    <xf numFmtId="0" fontId="15" fillId="0" borderId="0" xfId="2" applyFont="1" applyBorder="1" applyProtection="1">
      <protection locked="0"/>
    </xf>
    <xf numFmtId="0" fontId="22" fillId="4" borderId="0" xfId="0" applyFont="1" applyFill="1" applyProtection="1">
      <protection locked="0"/>
    </xf>
    <xf numFmtId="0" fontId="9" fillId="0" borderId="0" xfId="2" applyFont="1" applyBorder="1" applyAlignment="1" applyProtection="1">
      <alignment horizontal="left"/>
      <protection locked="0"/>
    </xf>
    <xf numFmtId="166" fontId="9" fillId="0" borderId="4" xfId="3" applyNumberFormat="1" applyFont="1" applyBorder="1" applyAlignment="1" applyProtection="1">
      <alignment horizontal="center"/>
      <protection locked="0"/>
    </xf>
    <xf numFmtId="166" fontId="9" fillId="0" borderId="2" xfId="3" applyNumberFormat="1" applyFont="1" applyBorder="1" applyAlignment="1" applyProtection="1">
      <alignment horizontal="center"/>
      <protection locked="0"/>
    </xf>
    <xf numFmtId="166" fontId="12" fillId="0" borderId="5" xfId="3" applyNumberFormat="1" applyFont="1" applyBorder="1" applyProtection="1">
      <protection locked="0"/>
    </xf>
    <xf numFmtId="0" fontId="18" fillId="0" borderId="5" xfId="2" applyFont="1" applyBorder="1" applyProtection="1">
      <protection locked="0"/>
    </xf>
    <xf numFmtId="0" fontId="18" fillId="0" borderId="0" xfId="2" applyFont="1" applyProtection="1">
      <protection locked="0"/>
    </xf>
    <xf numFmtId="10" fontId="9" fillId="3" borderId="6" xfId="4" applyNumberFormat="1" applyFont="1" applyFill="1" applyBorder="1" applyProtection="1">
      <protection locked="0"/>
    </xf>
    <xf numFmtId="10" fontId="9" fillId="3" borderId="2" xfId="4" applyNumberFormat="1" applyFont="1" applyFill="1" applyBorder="1" applyProtection="1">
      <protection locked="0"/>
    </xf>
    <xf numFmtId="10" fontId="9" fillId="0" borderId="0" xfId="1" applyNumberFormat="1" applyFont="1" applyBorder="1" applyProtection="1">
      <protection locked="0"/>
    </xf>
    <xf numFmtId="166" fontId="15" fillId="0" borderId="6" xfId="3" applyNumberFormat="1" applyFont="1" applyBorder="1" applyProtection="1">
      <protection locked="0"/>
    </xf>
    <xf numFmtId="9" fontId="9" fillId="0" borderId="0" xfId="1" applyFont="1" applyBorder="1" applyProtection="1">
      <protection locked="0"/>
    </xf>
    <xf numFmtId="0" fontId="15" fillId="3" borderId="0" xfId="2" applyFont="1" applyFill="1" applyBorder="1" applyAlignment="1" applyProtection="1">
      <alignment horizontal="left"/>
      <protection locked="0"/>
    </xf>
    <xf numFmtId="166" fontId="15" fillId="3" borderId="2" xfId="3" applyNumberFormat="1" applyFont="1" applyFill="1" applyBorder="1" applyAlignment="1" applyProtection="1">
      <alignment horizontal="right"/>
      <protection locked="0"/>
    </xf>
    <xf numFmtId="167" fontId="9" fillId="3" borderId="0" xfId="2" applyNumberFormat="1" applyFont="1" applyFill="1" applyBorder="1" applyAlignment="1" applyProtection="1">
      <alignment horizontal="left"/>
      <protection locked="0"/>
    </xf>
    <xf numFmtId="10" fontId="12" fillId="3" borderId="0" xfId="4" applyNumberFormat="1" applyFont="1" applyFill="1" applyBorder="1" applyProtection="1">
      <protection locked="0"/>
    </xf>
    <xf numFmtId="0" fontId="11" fillId="0" borderId="0" xfId="2" quotePrefix="1" applyFont="1" applyBorder="1" applyAlignment="1" applyProtection="1">
      <alignment horizontal="left"/>
      <protection locked="0"/>
    </xf>
    <xf numFmtId="0" fontId="22" fillId="4" borderId="0" xfId="0" applyFont="1" applyFill="1" applyProtection="1"/>
    <xf numFmtId="0" fontId="0" fillId="4" borderId="0" xfId="0" applyFill="1" applyProtection="1"/>
    <xf numFmtId="0" fontId="9" fillId="0" borderId="0" xfId="2" applyFont="1" applyProtection="1"/>
    <xf numFmtId="0" fontId="0" fillId="0" borderId="0" xfId="0" applyBorder="1" applyProtection="1">
      <protection locked="0"/>
    </xf>
    <xf numFmtId="17" fontId="1" fillId="0" borderId="0" xfId="0" applyNumberFormat="1" applyFont="1" applyBorder="1" applyAlignment="1" applyProtection="1">
      <alignment horizontal="center"/>
      <protection locked="0"/>
    </xf>
    <xf numFmtId="0" fontId="1" fillId="0" borderId="7" xfId="0" applyFont="1" applyBorder="1" applyProtection="1">
      <protection locked="0"/>
    </xf>
    <xf numFmtId="0" fontId="0" fillId="0" borderId="1" xfId="0" applyBorder="1" applyProtection="1">
      <protection locked="0"/>
    </xf>
    <xf numFmtId="0" fontId="0" fillId="0" borderId="8" xfId="0" applyBorder="1" applyProtection="1">
      <protection locked="0"/>
    </xf>
    <xf numFmtId="0" fontId="0" fillId="0" borderId="9" xfId="0" applyBorder="1" applyAlignment="1" applyProtection="1">
      <alignment horizontal="left" indent="1"/>
      <protection locked="0"/>
    </xf>
    <xf numFmtId="164" fontId="2" fillId="0" borderId="0" xfId="0" applyNumberFormat="1" applyFont="1" applyBorder="1" applyProtection="1">
      <protection locked="0"/>
    </xf>
    <xf numFmtId="164" fontId="2" fillId="0" borderId="10" xfId="0" applyNumberFormat="1" applyFont="1" applyBorder="1" applyProtection="1">
      <protection locked="0"/>
    </xf>
    <xf numFmtId="0" fontId="1" fillId="0" borderId="11" xfId="0" applyFont="1" applyBorder="1" applyAlignment="1" applyProtection="1">
      <alignment horizontal="left" indent="2"/>
      <protection locked="0"/>
    </xf>
    <xf numFmtId="0" fontId="1" fillId="0" borderId="2" xfId="0" applyFont="1" applyBorder="1" applyProtection="1">
      <protection locked="0"/>
    </xf>
    <xf numFmtId="164" fontId="1" fillId="0" borderId="12" xfId="0" applyNumberFormat="1" applyFont="1" applyBorder="1" applyProtection="1">
      <protection locked="0"/>
    </xf>
    <xf numFmtId="164" fontId="1" fillId="0" borderId="13" xfId="0" applyNumberFormat="1" applyFont="1" applyBorder="1" applyProtection="1">
      <protection locked="0"/>
    </xf>
    <xf numFmtId="0" fontId="0" fillId="0" borderId="9" xfId="0" applyBorder="1" applyProtection="1">
      <protection locked="0"/>
    </xf>
    <xf numFmtId="164" fontId="0" fillId="0" borderId="0" xfId="0" applyNumberFormat="1" applyBorder="1" applyProtection="1">
      <protection locked="0"/>
    </xf>
    <xf numFmtId="164" fontId="0" fillId="0" borderId="1" xfId="0" applyNumberFormat="1" applyBorder="1" applyProtection="1">
      <protection locked="0"/>
    </xf>
    <xf numFmtId="164" fontId="0" fillId="0" borderId="8" xfId="0" applyNumberFormat="1" applyBorder="1" applyProtection="1">
      <protection locked="0"/>
    </xf>
    <xf numFmtId="0" fontId="0" fillId="0" borderId="7" xfId="0" applyBorder="1" applyAlignment="1" applyProtection="1">
      <alignment horizontal="left" indent="1"/>
      <protection locked="0"/>
    </xf>
    <xf numFmtId="164" fontId="19" fillId="0" borderId="1" xfId="0" applyNumberFormat="1" applyFont="1" applyBorder="1" applyProtection="1">
      <protection locked="0"/>
    </xf>
    <xf numFmtId="164" fontId="19" fillId="0" borderId="8" xfId="0" applyNumberFormat="1" applyFont="1" applyBorder="1" applyProtection="1">
      <protection locked="0"/>
    </xf>
    <xf numFmtId="0" fontId="3" fillId="0" borderId="0" xfId="0" quotePrefix="1" applyFont="1" applyProtection="1">
      <protection locked="0"/>
    </xf>
    <xf numFmtId="164" fontId="19" fillId="0" borderId="0" xfId="0" applyNumberFormat="1" applyFont="1" applyBorder="1" applyProtection="1">
      <protection locked="0"/>
    </xf>
    <xf numFmtId="164" fontId="19" fillId="0" borderId="10" xfId="0" applyNumberFormat="1" applyFont="1" applyBorder="1" applyProtection="1">
      <protection locked="0"/>
    </xf>
    <xf numFmtId="164" fontId="0" fillId="0" borderId="0" xfId="0" applyNumberFormat="1" applyFont="1" applyBorder="1" applyProtection="1">
      <protection locked="0"/>
    </xf>
    <xf numFmtId="164" fontId="0" fillId="0" borderId="10" xfId="0" applyNumberFormat="1" applyFont="1" applyBorder="1" applyProtection="1">
      <protection locked="0"/>
    </xf>
    <xf numFmtId="0" fontId="0" fillId="0" borderId="2" xfId="0" applyBorder="1" applyProtection="1">
      <protection locked="0"/>
    </xf>
    <xf numFmtId="164" fontId="0" fillId="0" borderId="0" xfId="0" applyNumberFormat="1" applyProtection="1">
      <protection locked="0"/>
    </xf>
    <xf numFmtId="0" fontId="0" fillId="0" borderId="0" xfId="0" applyAlignment="1" applyProtection="1">
      <alignment horizontal="left" indent="1"/>
      <protection locked="0"/>
    </xf>
    <xf numFmtId="164" fontId="0" fillId="0" borderId="3" xfId="0" applyNumberFormat="1" applyBorder="1" applyProtection="1">
      <protection locked="0"/>
    </xf>
    <xf numFmtId="0" fontId="1" fillId="0" borderId="0" xfId="0" applyFont="1" applyAlignment="1" applyProtection="1">
      <alignment horizontal="left" indent="2"/>
      <protection locked="0"/>
    </xf>
    <xf numFmtId="164" fontId="1" fillId="0" borderId="0" xfId="0" applyNumberFormat="1" applyFont="1" applyProtection="1">
      <protection locked="0"/>
    </xf>
    <xf numFmtId="0" fontId="1" fillId="0" borderId="0" xfId="0" applyFont="1" applyProtection="1">
      <protection locked="0"/>
    </xf>
    <xf numFmtId="170" fontId="7" fillId="4" borderId="0" xfId="0" applyNumberFormat="1" applyFont="1" applyFill="1" applyAlignment="1" applyProtection="1">
      <alignment horizontal="center"/>
      <protection locked="0"/>
    </xf>
    <xf numFmtId="164" fontId="0" fillId="0" borderId="10" xfId="0" applyNumberFormat="1" applyBorder="1" applyProtection="1">
      <protection locked="0"/>
    </xf>
    <xf numFmtId="0" fontId="3" fillId="0" borderId="9" xfId="0" applyFont="1" applyBorder="1" applyAlignment="1" applyProtection="1">
      <alignment horizontal="left" indent="2"/>
      <protection locked="0"/>
    </xf>
    <xf numFmtId="0" fontId="3" fillId="0" borderId="0" xfId="0" applyFont="1" applyBorder="1" applyProtection="1">
      <protection locked="0"/>
    </xf>
    <xf numFmtId="164" fontId="3" fillId="0" borderId="0" xfId="0" applyNumberFormat="1" applyFont="1" applyBorder="1" applyProtection="1">
      <protection locked="0"/>
    </xf>
    <xf numFmtId="164" fontId="3" fillId="0" borderId="10" xfId="0" applyNumberFormat="1" applyFont="1" applyBorder="1" applyProtection="1">
      <protection locked="0"/>
    </xf>
    <xf numFmtId="0" fontId="0" fillId="0" borderId="10" xfId="0" applyBorder="1" applyProtection="1">
      <protection locked="0"/>
    </xf>
    <xf numFmtId="0" fontId="7" fillId="0" borderId="0" xfId="0" applyFont="1" applyBorder="1" applyAlignment="1" applyProtection="1">
      <alignment horizontal="left" indent="1"/>
      <protection locked="0"/>
    </xf>
    <xf numFmtId="9" fontId="0" fillId="0" borderId="0" xfId="1" applyFont="1" applyBorder="1" applyProtection="1">
      <protection locked="0"/>
    </xf>
    <xf numFmtId="9" fontId="0" fillId="0" borderId="10" xfId="1" applyFont="1" applyBorder="1" applyProtection="1">
      <protection locked="0"/>
    </xf>
    <xf numFmtId="0" fontId="3" fillId="0" borderId="11" xfId="0" applyFont="1" applyBorder="1" applyAlignment="1" applyProtection="1">
      <alignment horizontal="left" indent="2"/>
      <protection locked="0"/>
    </xf>
    <xf numFmtId="0" fontId="3" fillId="0" borderId="2" xfId="0" applyFont="1" applyBorder="1" applyProtection="1">
      <protection locked="0"/>
    </xf>
    <xf numFmtId="9" fontId="3" fillId="0" borderId="12" xfId="0" applyNumberFormat="1" applyFont="1" applyBorder="1" applyProtection="1">
      <protection locked="0"/>
    </xf>
    <xf numFmtId="9" fontId="3" fillId="0" borderId="13" xfId="0" applyNumberFormat="1" applyFont="1" applyBorder="1" applyProtection="1">
      <protection locked="0"/>
    </xf>
    <xf numFmtId="0" fontId="9" fillId="0" borderId="0" xfId="2" applyFont="1" applyBorder="1" applyAlignment="1" applyProtection="1">
      <alignment vertical="top" wrapText="1"/>
      <protection locked="0"/>
    </xf>
    <xf numFmtId="0" fontId="9" fillId="0" borderId="0" xfId="2" applyFont="1" applyBorder="1" applyProtection="1"/>
    <xf numFmtId="0" fontId="0" fillId="0" borderId="0" xfId="0" applyBorder="1" applyProtection="1"/>
    <xf numFmtId="169" fontId="21" fillId="5" borderId="0" xfId="5" applyNumberFormat="1" applyFont="1" applyFill="1" applyBorder="1" applyAlignment="1" applyProtection="1">
      <alignment vertical="center"/>
    </xf>
    <xf numFmtId="0" fontId="0" fillId="0" borderId="0" xfId="0" applyProtection="1"/>
    <xf numFmtId="0" fontId="7" fillId="4" borderId="0" xfId="0" applyFont="1" applyFill="1" applyProtection="1"/>
    <xf numFmtId="17" fontId="1" fillId="3" borderId="2" xfId="0" applyNumberFormat="1" applyFont="1" applyFill="1" applyBorder="1" applyAlignment="1" applyProtection="1">
      <alignment horizontal="right"/>
      <protection locked="0"/>
    </xf>
    <xf numFmtId="17" fontId="1" fillId="2" borderId="2" xfId="0" applyNumberFormat="1" applyFont="1" applyFill="1" applyBorder="1" applyAlignment="1" applyProtection="1">
      <alignment horizontal="right"/>
      <protection locked="0"/>
    </xf>
    <xf numFmtId="17" fontId="1" fillId="0" borderId="2" xfId="0" applyNumberFormat="1" applyFont="1" applyBorder="1" applyAlignment="1" applyProtection="1">
      <alignment horizontal="right"/>
      <protection locked="0"/>
    </xf>
    <xf numFmtId="17" fontId="1" fillId="3" borderId="2" xfId="0" applyNumberFormat="1" applyFont="1" applyFill="1" applyBorder="1" applyProtection="1">
      <protection locked="0"/>
    </xf>
    <xf numFmtId="17" fontId="1" fillId="2" borderId="2" xfId="0" applyNumberFormat="1" applyFont="1" applyFill="1" applyBorder="1" applyProtection="1">
      <protection locked="0"/>
    </xf>
    <xf numFmtId="17" fontId="1" fillId="0" borderId="2" xfId="0" applyNumberFormat="1" applyFont="1" applyBorder="1" applyProtection="1">
      <protection locked="0"/>
    </xf>
    <xf numFmtId="0" fontId="0" fillId="3" borderId="0" xfId="0" applyFill="1" applyProtection="1">
      <protection locked="0"/>
    </xf>
    <xf numFmtId="0" fontId="0" fillId="2" borderId="0" xfId="0" applyFill="1" applyProtection="1">
      <protection locked="0"/>
    </xf>
    <xf numFmtId="164" fontId="0" fillId="3" borderId="0" xfId="0" applyNumberFormat="1" applyFont="1" applyFill="1" applyProtection="1">
      <protection locked="0"/>
    </xf>
    <xf numFmtId="164" fontId="2" fillId="2" borderId="0" xfId="0" applyNumberFormat="1" applyFont="1" applyFill="1" applyProtection="1">
      <protection locked="0"/>
    </xf>
    <xf numFmtId="164" fontId="0" fillId="0" borderId="0" xfId="0" applyNumberFormat="1" applyFont="1" applyAlignment="1" applyProtection="1">
      <alignment horizontal="right"/>
      <protection locked="0"/>
    </xf>
    <xf numFmtId="164" fontId="1" fillId="3" borderId="1" xfId="0" applyNumberFormat="1" applyFont="1" applyFill="1" applyBorder="1" applyProtection="1">
      <protection locked="0"/>
    </xf>
    <xf numFmtId="164" fontId="1" fillId="2" borderId="1" xfId="0" applyNumberFormat="1" applyFont="1" applyFill="1" applyBorder="1" applyProtection="1">
      <protection locked="0"/>
    </xf>
    <xf numFmtId="164" fontId="1" fillId="0" borderId="1" xfId="0" applyNumberFormat="1" applyFont="1" applyBorder="1" applyAlignment="1" applyProtection="1">
      <alignment horizontal="right"/>
      <protection locked="0"/>
    </xf>
    <xf numFmtId="164" fontId="0" fillId="3" borderId="0" xfId="0" applyNumberFormat="1" applyFill="1" applyProtection="1">
      <protection locked="0"/>
    </xf>
    <xf numFmtId="164" fontId="0" fillId="2" borderId="0" xfId="0" applyNumberFormat="1" applyFill="1" applyProtection="1">
      <protection locked="0"/>
    </xf>
    <xf numFmtId="0" fontId="1" fillId="0" borderId="0" xfId="0" applyFont="1" applyFill="1" applyProtection="1">
      <protection locked="0"/>
    </xf>
    <xf numFmtId="0" fontId="0" fillId="0" borderId="0" xfId="0" applyFill="1" applyProtection="1">
      <protection locked="0"/>
    </xf>
    <xf numFmtId="164" fontId="0" fillId="0" borderId="0" xfId="0" applyNumberFormat="1" applyFill="1" applyProtection="1">
      <protection locked="0"/>
    </xf>
    <xf numFmtId="0" fontId="0" fillId="0" borderId="0" xfId="0" applyFill="1" applyAlignment="1" applyProtection="1">
      <alignment horizontal="left" indent="1"/>
      <protection locked="0"/>
    </xf>
    <xf numFmtId="0" fontId="3" fillId="0" borderId="0" xfId="0" quotePrefix="1" applyFont="1" applyFill="1" applyProtection="1">
      <protection locked="0"/>
    </xf>
    <xf numFmtId="164" fontId="0" fillId="2" borderId="0" xfId="0" applyNumberFormat="1" applyFont="1" applyFill="1" applyProtection="1">
      <protection locked="0"/>
    </xf>
    <xf numFmtId="0" fontId="1" fillId="0" borderId="0" xfId="0" applyFont="1" applyFill="1" applyAlignment="1" applyProtection="1">
      <alignment horizontal="left" indent="2"/>
      <protection locked="0"/>
    </xf>
    <xf numFmtId="164" fontId="0" fillId="3" borderId="3" xfId="0" applyNumberFormat="1" applyFill="1" applyBorder="1" applyProtection="1">
      <protection locked="0"/>
    </xf>
    <xf numFmtId="164" fontId="0" fillId="2" borderId="3" xfId="0" applyNumberFormat="1" applyFill="1" applyBorder="1" applyProtection="1">
      <protection locked="0"/>
    </xf>
    <xf numFmtId="164" fontId="1" fillId="3" borderId="0" xfId="0" applyNumberFormat="1" applyFont="1" applyFill="1" applyProtection="1">
      <protection locked="0"/>
    </xf>
    <xf numFmtId="164" fontId="1" fillId="2" borderId="0" xfId="0" applyNumberFormat="1" applyFont="1" applyFill="1" applyProtection="1">
      <protection locked="0"/>
    </xf>
    <xf numFmtId="0" fontId="1" fillId="0" borderId="14" xfId="0" applyFont="1" applyBorder="1" applyProtection="1">
      <protection locked="0"/>
    </xf>
    <xf numFmtId="0" fontId="0" fillId="0" borderId="12" xfId="0" applyBorder="1" applyProtection="1">
      <protection locked="0"/>
    </xf>
    <xf numFmtId="0" fontId="0" fillId="3" borderId="1" xfId="0" applyFill="1" applyBorder="1" applyProtection="1">
      <protection locked="0"/>
    </xf>
    <xf numFmtId="0" fontId="0" fillId="2" borderId="1" xfId="0" applyFill="1" applyBorder="1" applyProtection="1">
      <protection locked="0"/>
    </xf>
    <xf numFmtId="164" fontId="0" fillId="3" borderId="0" xfId="0" applyNumberFormat="1" applyFill="1" applyBorder="1" applyProtection="1">
      <protection locked="0"/>
    </xf>
    <xf numFmtId="164" fontId="0" fillId="2" borderId="0" xfId="0" applyNumberFormat="1" applyFill="1" applyBorder="1" applyProtection="1">
      <protection locked="0"/>
    </xf>
    <xf numFmtId="164" fontId="3" fillId="3" borderId="0" xfId="0" applyNumberFormat="1" applyFont="1" applyFill="1" applyBorder="1" applyProtection="1">
      <protection locked="0"/>
    </xf>
    <xf numFmtId="164" fontId="3" fillId="2" borderId="0" xfId="0" applyNumberFormat="1" applyFont="1" applyFill="1" applyBorder="1" applyProtection="1">
      <protection locked="0"/>
    </xf>
    <xf numFmtId="0" fontId="0" fillId="3" borderId="0" xfId="0" applyFill="1" applyBorder="1" applyProtection="1">
      <protection locked="0"/>
    </xf>
    <xf numFmtId="0" fontId="0" fillId="2" borderId="0" xfId="0" applyFill="1" applyBorder="1" applyProtection="1">
      <protection locked="0"/>
    </xf>
    <xf numFmtId="0" fontId="1" fillId="0" borderId="9" xfId="0" applyFont="1" applyBorder="1" applyProtection="1">
      <protection locked="0"/>
    </xf>
    <xf numFmtId="9" fontId="0" fillId="3" borderId="0" xfId="1" applyNumberFormat="1" applyFont="1" applyFill="1" applyBorder="1" applyProtection="1">
      <protection locked="0"/>
    </xf>
    <xf numFmtId="9" fontId="0" fillId="2" borderId="0" xfId="1" applyNumberFormat="1" applyFont="1" applyFill="1" applyBorder="1" applyProtection="1">
      <protection locked="0"/>
    </xf>
    <xf numFmtId="9" fontId="0" fillId="2" borderId="0" xfId="1" applyNumberFormat="1" applyFont="1" applyFill="1" applyBorder="1" applyAlignment="1" applyProtection="1">
      <alignment horizontal="right"/>
      <protection locked="0"/>
    </xf>
    <xf numFmtId="9" fontId="3" fillId="3" borderId="2" xfId="0" applyNumberFormat="1" applyFont="1" applyFill="1" applyBorder="1" applyProtection="1">
      <protection locked="0"/>
    </xf>
    <xf numFmtId="9" fontId="3" fillId="2" borderId="2" xfId="0" applyNumberFormat="1" applyFont="1" applyFill="1" applyBorder="1" applyProtection="1">
      <protection locked="0"/>
    </xf>
    <xf numFmtId="0" fontId="0" fillId="0" borderId="15" xfId="0" applyBorder="1" applyProtection="1">
      <protection locked="0"/>
    </xf>
    <xf numFmtId="0" fontId="5" fillId="0" borderId="0" xfId="0" applyFont="1" applyProtection="1">
      <protection locked="0"/>
    </xf>
    <xf numFmtId="17" fontId="1" fillId="0" borderId="0" xfId="0" applyNumberFormat="1" applyFont="1" applyBorder="1" applyProtection="1">
      <protection locked="0"/>
    </xf>
    <xf numFmtId="0" fontId="4" fillId="0" borderId="0" xfId="0" applyFont="1" applyAlignment="1" applyProtection="1">
      <alignment horizontal="left" indent="1"/>
      <protection locked="0"/>
    </xf>
    <xf numFmtId="164" fontId="2" fillId="0" borderId="0" xfId="0" applyNumberFormat="1" applyFont="1" applyProtection="1">
      <protection locked="0"/>
    </xf>
    <xf numFmtId="0" fontId="0" fillId="0" borderId="0" xfId="0" applyAlignment="1" applyProtection="1">
      <alignment horizontal="left" indent="2"/>
      <protection locked="0"/>
    </xf>
    <xf numFmtId="164" fontId="2" fillId="3" borderId="0" xfId="0" applyNumberFormat="1" applyFont="1" applyFill="1" applyProtection="1">
      <protection locked="0"/>
    </xf>
    <xf numFmtId="164" fontId="1" fillId="0" borderId="1" xfId="0" applyNumberFormat="1" applyFont="1" applyBorder="1" applyProtection="1">
      <protection locked="0"/>
    </xf>
    <xf numFmtId="0" fontId="0" fillId="0" borderId="3" xfId="0" applyBorder="1" applyProtection="1">
      <protection locked="0"/>
    </xf>
    <xf numFmtId="0" fontId="9" fillId="0" borderId="0" xfId="2" applyFont="1" applyBorder="1" applyAlignment="1" applyProtection="1">
      <alignment horizontal="left" vertical="top" wrapText="1"/>
    </xf>
    <xf numFmtId="169" fontId="21" fillId="5" borderId="0" xfId="5" applyNumberFormat="1" applyFont="1" applyFill="1" applyAlignment="1" applyProtection="1">
      <alignment horizontal="left" vertical="center"/>
    </xf>
    <xf numFmtId="169" fontId="21" fillId="5" borderId="0" xfId="5" applyNumberFormat="1" applyFont="1" applyFill="1" applyBorder="1" applyAlignment="1" applyProtection="1">
      <alignment horizontal="center" vertical="center"/>
    </xf>
    <xf numFmtId="0" fontId="24" fillId="4" borderId="2" xfId="0" applyFont="1" applyFill="1" applyBorder="1" applyProtection="1">
      <protection locked="0"/>
    </xf>
    <xf numFmtId="0" fontId="24" fillId="4" borderId="0" xfId="0" applyFont="1" applyFill="1" applyProtection="1">
      <protection locked="0"/>
    </xf>
    <xf numFmtId="0" fontId="24" fillId="4" borderId="0" xfId="0" applyFont="1" applyFill="1" applyProtection="1"/>
    <xf numFmtId="0" fontId="23" fillId="4" borderId="0" xfId="0" applyFont="1" applyFill="1" applyProtection="1"/>
  </cellXfs>
  <cellStyles count="6">
    <cellStyle name="Comma 2" xfId="3" xr:uid="{A98978EB-4C48-2E49-AD8A-7A9F2F1A777A}"/>
    <cellStyle name="Normal" xfId="0" builtinId="0"/>
    <cellStyle name="Normal 2" xfId="2" xr:uid="{6DFEFBFB-C6D7-204B-827B-082BC5A3F489}"/>
    <cellStyle name="Normal 20" xfId="5" xr:uid="{96929C40-DE6A-4DC4-8BFB-1AC263D8F40F}"/>
    <cellStyle name="Percent 2" xfId="4" xr:uid="{4DD62A96-E128-1A41-B7EE-F0C4BD37F4A8}"/>
    <cellStyle name="Porcentaje" xfId="1" builtinId="5"/>
  </cellStyles>
  <dxfs count="0"/>
  <tableStyles count="0" defaultTableStyle="TableStyleMedium2" defaultPivotStyle="PivotStyleLight16"/>
  <colors>
    <mruColors>
      <color rgb="FF0572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tx>
            <c:strRef>
              <c:f>'Planeación Presupuesto 2021'!$B$49</c:f>
              <c:strCache>
                <c:ptCount val="1"/>
                <c:pt idx="0">
                  <c:v>Inversión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'Planeación Presupuesto 2021'!$C$48:$N$48</c:f>
              <c:numCache>
                <c:formatCode>[$-409]mmm\-yy;@</c:formatCode>
                <c:ptCount val="1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numCache>
            </c:numRef>
          </c:cat>
          <c:val>
            <c:numRef>
              <c:f>'Planeación Presupuesto 2021'!$C$49:$N$49</c:f>
              <c:numCache>
                <c:formatCode>0%</c:formatCode>
                <c:ptCount val="12"/>
                <c:pt idx="0">
                  <c:v>0.23226482963564821</c:v>
                </c:pt>
                <c:pt idx="1">
                  <c:v>0.23226482963564821</c:v>
                </c:pt>
                <c:pt idx="2">
                  <c:v>0.23226482963564821</c:v>
                </c:pt>
                <c:pt idx="3">
                  <c:v>0.23226482963564821</c:v>
                </c:pt>
                <c:pt idx="4">
                  <c:v>0.23226482963564821</c:v>
                </c:pt>
                <c:pt idx="5">
                  <c:v>0.45806929150751641</c:v>
                </c:pt>
                <c:pt idx="6">
                  <c:v>0.23226482963564821</c:v>
                </c:pt>
                <c:pt idx="7">
                  <c:v>0.23226482963564821</c:v>
                </c:pt>
                <c:pt idx="8">
                  <c:v>0.23226482963564821</c:v>
                </c:pt>
                <c:pt idx="9">
                  <c:v>0.23226482963564821</c:v>
                </c:pt>
                <c:pt idx="10">
                  <c:v>0.23226482963564821</c:v>
                </c:pt>
                <c:pt idx="11">
                  <c:v>0.45806929150751641</c:v>
                </c:pt>
              </c:numCache>
            </c:numRef>
          </c:val>
          <c:extLst>
            <c:ext xmlns:c16="http://schemas.microsoft.com/office/drawing/2014/chart" uri="{C3380CC4-5D6E-409C-BE32-E72D297353CC}">
              <c16:uniqueId val="{00000000-9DFD-DE4B-969F-CB5184BA1CC9}"/>
            </c:ext>
          </c:extLst>
        </c:ser>
        <c:ser>
          <c:idx val="1"/>
          <c:order val="1"/>
          <c:tx>
            <c:strRef>
              <c:f>'Planeación Presupuesto 2021'!$B$50</c:f>
              <c:strCache>
                <c:ptCount val="1"/>
                <c:pt idx="0">
                  <c:v>Gasto fijo</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'Planeación Presupuesto 2021'!$C$48:$N$48</c:f>
              <c:numCache>
                <c:formatCode>[$-409]mmm\-yy;@</c:formatCode>
                <c:ptCount val="1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numCache>
            </c:numRef>
          </c:cat>
          <c:val>
            <c:numRef>
              <c:f>'Planeación Presupuesto 2021'!$C$50:$N$50</c:f>
              <c:numCache>
                <c:formatCode>0%</c:formatCode>
                <c:ptCount val="12"/>
                <c:pt idx="0">
                  <c:v>0.23916666666666667</c:v>
                </c:pt>
                <c:pt idx="1">
                  <c:v>0.23916666666666667</c:v>
                </c:pt>
                <c:pt idx="2">
                  <c:v>0.23916666666666667</c:v>
                </c:pt>
                <c:pt idx="3">
                  <c:v>0.23916666666666667</c:v>
                </c:pt>
                <c:pt idx="4">
                  <c:v>0.23916666666666667</c:v>
                </c:pt>
                <c:pt idx="5">
                  <c:v>0.16882352941176471</c:v>
                </c:pt>
                <c:pt idx="6">
                  <c:v>0.23916666666666667</c:v>
                </c:pt>
                <c:pt idx="7">
                  <c:v>0.23916666666666667</c:v>
                </c:pt>
                <c:pt idx="8">
                  <c:v>0.23916666666666667</c:v>
                </c:pt>
                <c:pt idx="9">
                  <c:v>0.23916666666666667</c:v>
                </c:pt>
                <c:pt idx="10">
                  <c:v>0.23916666666666667</c:v>
                </c:pt>
                <c:pt idx="11">
                  <c:v>0.16882352941176471</c:v>
                </c:pt>
              </c:numCache>
            </c:numRef>
          </c:val>
          <c:extLst>
            <c:ext xmlns:c16="http://schemas.microsoft.com/office/drawing/2014/chart" uri="{C3380CC4-5D6E-409C-BE32-E72D297353CC}">
              <c16:uniqueId val="{00000001-9DFD-DE4B-969F-CB5184BA1CC9}"/>
            </c:ext>
          </c:extLst>
        </c:ser>
        <c:ser>
          <c:idx val="2"/>
          <c:order val="2"/>
          <c:tx>
            <c:strRef>
              <c:f>'Planeación Presupuesto 2021'!$B$51</c:f>
              <c:strCache>
                <c:ptCount val="1"/>
                <c:pt idx="0">
                  <c:v>Gasto variable</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'Planeación Presupuesto 2021'!$C$48:$N$48</c:f>
              <c:numCache>
                <c:formatCode>[$-409]mmm\-yy;@</c:formatCode>
                <c:ptCount val="1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numCache>
            </c:numRef>
          </c:cat>
          <c:val>
            <c:numRef>
              <c:f>'Planeación Presupuesto 2021'!$C$51:$N$51</c:f>
              <c:numCache>
                <c:formatCode>0%</c:formatCode>
                <c:ptCount val="12"/>
                <c:pt idx="0">
                  <c:v>0.41666666666666669</c:v>
                </c:pt>
                <c:pt idx="1">
                  <c:v>0.41666666666666669</c:v>
                </c:pt>
                <c:pt idx="2">
                  <c:v>0.41666666666666669</c:v>
                </c:pt>
                <c:pt idx="3">
                  <c:v>0.41666666666666669</c:v>
                </c:pt>
                <c:pt idx="4">
                  <c:v>0.41666666666666669</c:v>
                </c:pt>
                <c:pt idx="5">
                  <c:v>0.29411764705882354</c:v>
                </c:pt>
                <c:pt idx="6">
                  <c:v>0.41666666666666669</c:v>
                </c:pt>
                <c:pt idx="7">
                  <c:v>0.41666666666666669</c:v>
                </c:pt>
                <c:pt idx="8">
                  <c:v>0.41666666666666669</c:v>
                </c:pt>
                <c:pt idx="9">
                  <c:v>0.41666666666666669</c:v>
                </c:pt>
                <c:pt idx="10">
                  <c:v>0.41666666666666669</c:v>
                </c:pt>
                <c:pt idx="11">
                  <c:v>0.29411764705882354</c:v>
                </c:pt>
              </c:numCache>
            </c:numRef>
          </c:val>
          <c:extLst>
            <c:ext xmlns:c16="http://schemas.microsoft.com/office/drawing/2014/chart" uri="{C3380CC4-5D6E-409C-BE32-E72D297353CC}">
              <c16:uniqueId val="{00000002-9DFD-DE4B-969F-CB5184BA1CC9}"/>
            </c:ext>
          </c:extLst>
        </c:ser>
        <c:ser>
          <c:idx val="3"/>
          <c:order val="3"/>
          <c:tx>
            <c:strRef>
              <c:f>'Planeación Presupuesto 2021'!$B$52</c:f>
              <c:strCache>
                <c:ptCount val="1"/>
                <c:pt idx="0">
                  <c:v>Excedente</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'Planeación Presupuesto 2021'!$C$48:$N$48</c:f>
              <c:numCache>
                <c:formatCode>[$-409]mmm\-yy;@</c:formatCode>
                <c:ptCount val="12"/>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numCache>
            </c:numRef>
          </c:cat>
          <c:val>
            <c:numRef>
              <c:f>'Planeación Presupuesto 2021'!$C$52:$N$52</c:f>
              <c:numCache>
                <c:formatCode>0%</c:formatCode>
                <c:ptCount val="12"/>
                <c:pt idx="0">
                  <c:v>0.11190183703101846</c:v>
                </c:pt>
                <c:pt idx="1">
                  <c:v>0.11190183703101846</c:v>
                </c:pt>
                <c:pt idx="2">
                  <c:v>0.11190183703101846</c:v>
                </c:pt>
                <c:pt idx="3">
                  <c:v>0.11190183703101846</c:v>
                </c:pt>
                <c:pt idx="4">
                  <c:v>0.11190183703101846</c:v>
                </c:pt>
                <c:pt idx="5">
                  <c:v>7.8989532021895376E-2</c:v>
                </c:pt>
                <c:pt idx="6">
                  <c:v>0.11190183703101846</c:v>
                </c:pt>
                <c:pt idx="7">
                  <c:v>0.11190183703101846</c:v>
                </c:pt>
                <c:pt idx="8">
                  <c:v>0.11190183703101846</c:v>
                </c:pt>
                <c:pt idx="9">
                  <c:v>0.11190183703101846</c:v>
                </c:pt>
                <c:pt idx="10">
                  <c:v>0.11190183703101846</c:v>
                </c:pt>
                <c:pt idx="11">
                  <c:v>7.8989532021895376E-2</c:v>
                </c:pt>
              </c:numCache>
            </c:numRef>
          </c:val>
          <c:extLst>
            <c:ext xmlns:c16="http://schemas.microsoft.com/office/drawing/2014/chart" uri="{C3380CC4-5D6E-409C-BE32-E72D297353CC}">
              <c16:uniqueId val="{00000003-9DFD-DE4B-969F-CB5184BA1CC9}"/>
            </c:ext>
          </c:extLst>
        </c:ser>
        <c:dLbls>
          <c:showLegendKey val="0"/>
          <c:showVal val="0"/>
          <c:showCatName val="0"/>
          <c:showSerName val="0"/>
          <c:showPercent val="0"/>
          <c:showBubbleSize val="0"/>
        </c:dLbls>
        <c:gapWidth val="150"/>
        <c:overlap val="100"/>
        <c:axId val="1404080592"/>
        <c:axId val="1473089424"/>
      </c:barChart>
      <c:dateAx>
        <c:axId val="1404080592"/>
        <c:scaling>
          <c:orientation val="minMax"/>
        </c:scaling>
        <c:delete val="0"/>
        <c:axPos val="b"/>
        <c:numFmt formatCode="[$-409]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73089424"/>
        <c:crosses val="autoZero"/>
        <c:auto val="1"/>
        <c:lblOffset val="100"/>
        <c:baseTimeUnit val="months"/>
      </c:dateAx>
      <c:valAx>
        <c:axId val="1473089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04080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656166</xdr:colOff>
      <xdr:row>12</xdr:row>
      <xdr:rowOff>169334</xdr:rowOff>
    </xdr:from>
    <xdr:to>
      <xdr:col>6</xdr:col>
      <xdr:colOff>476249</xdr:colOff>
      <xdr:row>15</xdr:row>
      <xdr:rowOff>31751</xdr:rowOff>
    </xdr:to>
    <xdr:sp macro="" textlink="">
      <xdr:nvSpPr>
        <xdr:cNvPr id="3" name="Right Arrow 2">
          <a:extLst>
            <a:ext uri="{FF2B5EF4-FFF2-40B4-BE49-F238E27FC236}">
              <a16:creationId xmlns:a16="http://schemas.microsoft.com/office/drawing/2014/main" id="{1F501C6A-D667-014A-A500-836FD7CDB86F}"/>
            </a:ext>
          </a:extLst>
        </xdr:cNvPr>
        <xdr:cNvSpPr/>
      </xdr:nvSpPr>
      <xdr:spPr>
        <a:xfrm>
          <a:off x="5863166" y="1693334"/>
          <a:ext cx="1788583" cy="444500"/>
        </a:xfrm>
        <a:prstGeom prst="rightArrow">
          <a:avLst/>
        </a:prstGeom>
        <a:solidFill>
          <a:srgbClr val="057260"/>
        </a:solidFill>
        <a:ln>
          <a:solidFill>
            <a:srgbClr val="0572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215900</xdr:colOff>
      <xdr:row>0</xdr:row>
      <xdr:rowOff>114300</xdr:rowOff>
    </xdr:from>
    <xdr:to>
      <xdr:col>0</xdr:col>
      <xdr:colOff>1696356</xdr:colOff>
      <xdr:row>3</xdr:row>
      <xdr:rowOff>152400</xdr:rowOff>
    </xdr:to>
    <xdr:pic>
      <xdr:nvPicPr>
        <xdr:cNvPr id="4" name="11.png">
          <a:extLst>
            <a:ext uri="{FF2B5EF4-FFF2-40B4-BE49-F238E27FC236}">
              <a16:creationId xmlns:a16="http://schemas.microsoft.com/office/drawing/2014/main" id="{08AE0DBC-27E6-4486-B04F-F4196AE7174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8154" t="17421" r="9441" b="21605"/>
        <a:stretch/>
      </xdr:blipFill>
      <xdr:spPr>
        <a:xfrm>
          <a:off x="215900" y="114300"/>
          <a:ext cx="1480456" cy="647700"/>
        </a:xfrm>
        <a:prstGeom prst="rect">
          <a:avLst/>
        </a:prstGeom>
        <a:ln w="12700">
          <a:miter lim="400000"/>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127000</xdr:colOff>
      <xdr:row>54</xdr:row>
      <xdr:rowOff>38100</xdr:rowOff>
    </xdr:from>
    <xdr:to>
      <xdr:col>14</xdr:col>
      <xdr:colOff>12700</xdr:colOff>
      <xdr:row>71</xdr:row>
      <xdr:rowOff>0</xdr:rowOff>
    </xdr:to>
    <xdr:graphicFrame macro="">
      <xdr:nvGraphicFramePr>
        <xdr:cNvPr id="2" name="Chart 1">
          <a:extLst>
            <a:ext uri="{FF2B5EF4-FFF2-40B4-BE49-F238E27FC236}">
              <a16:creationId xmlns:a16="http://schemas.microsoft.com/office/drawing/2014/main" id="{C95C8C6B-9C6A-294B-B33D-47C85B17379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330200</xdr:colOff>
      <xdr:row>0</xdr:row>
      <xdr:rowOff>101600</xdr:rowOff>
    </xdr:from>
    <xdr:to>
      <xdr:col>0</xdr:col>
      <xdr:colOff>1810656</xdr:colOff>
      <xdr:row>3</xdr:row>
      <xdr:rowOff>165100</xdr:rowOff>
    </xdr:to>
    <xdr:pic>
      <xdr:nvPicPr>
        <xdr:cNvPr id="4" name="11.png">
          <a:extLst>
            <a:ext uri="{FF2B5EF4-FFF2-40B4-BE49-F238E27FC236}">
              <a16:creationId xmlns:a16="http://schemas.microsoft.com/office/drawing/2014/main" id="{6C76EDAE-4AC9-FA44-9EB2-B6F53A87976B}"/>
            </a:ext>
          </a:extLst>
        </xdr:cNvPr>
        <xdr:cNvPicPr>
          <a:picLocks noChangeAspect="1"/>
        </xdr:cNvPicPr>
      </xdr:nvPicPr>
      <xdr:blipFill rotWithShape="1">
        <a:blip xmlns:r="http://schemas.openxmlformats.org/officeDocument/2006/relationships" r:embed="rId2" cstate="email">
          <a:extLst>
            <a:ext uri="{28A0092B-C50C-407E-A947-70E740481C1C}">
              <a14:useLocalDpi xmlns:a14="http://schemas.microsoft.com/office/drawing/2010/main"/>
            </a:ext>
          </a:extLst>
        </a:blip>
        <a:srcRect l="8154" t="17421" r="9441" b="21605"/>
        <a:stretch/>
      </xdr:blipFill>
      <xdr:spPr>
        <a:xfrm>
          <a:off x="330200" y="101600"/>
          <a:ext cx="1480456" cy="647700"/>
        </a:xfrm>
        <a:prstGeom prst="rect">
          <a:avLst/>
        </a:prstGeom>
        <a:ln w="12700">
          <a:miter lim="400000"/>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292100</xdr:colOff>
      <xdr:row>0</xdr:row>
      <xdr:rowOff>76200</xdr:rowOff>
    </xdr:from>
    <xdr:to>
      <xdr:col>0</xdr:col>
      <xdr:colOff>1772556</xdr:colOff>
      <xdr:row>3</xdr:row>
      <xdr:rowOff>114300</xdr:rowOff>
    </xdr:to>
    <xdr:pic>
      <xdr:nvPicPr>
        <xdr:cNvPr id="3" name="11.png">
          <a:extLst>
            <a:ext uri="{FF2B5EF4-FFF2-40B4-BE49-F238E27FC236}">
              <a16:creationId xmlns:a16="http://schemas.microsoft.com/office/drawing/2014/main" id="{B94927B3-9A00-C54E-9CCD-B4562839BBC4}"/>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8154" t="17421" r="9441" b="21605"/>
        <a:stretch/>
      </xdr:blipFill>
      <xdr:spPr>
        <a:xfrm>
          <a:off x="292100" y="76200"/>
          <a:ext cx="1480456" cy="647700"/>
        </a:xfrm>
        <a:prstGeom prst="rect">
          <a:avLst/>
        </a:prstGeom>
        <a:ln w="12700">
          <a:miter lim="400000"/>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304800</xdr:colOff>
      <xdr:row>0</xdr:row>
      <xdr:rowOff>76200</xdr:rowOff>
    </xdr:from>
    <xdr:to>
      <xdr:col>0</xdr:col>
      <xdr:colOff>1785256</xdr:colOff>
      <xdr:row>3</xdr:row>
      <xdr:rowOff>114300</xdr:rowOff>
    </xdr:to>
    <xdr:pic>
      <xdr:nvPicPr>
        <xdr:cNvPr id="4" name="11.png">
          <a:extLst>
            <a:ext uri="{FF2B5EF4-FFF2-40B4-BE49-F238E27FC236}">
              <a16:creationId xmlns:a16="http://schemas.microsoft.com/office/drawing/2014/main" id="{4B2A4C31-6D5E-5549-B7AC-84670BE62D44}"/>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8154" t="17421" r="9441" b="21605"/>
        <a:stretch/>
      </xdr:blipFill>
      <xdr:spPr>
        <a:xfrm>
          <a:off x="304800" y="76200"/>
          <a:ext cx="1480456" cy="647700"/>
        </a:xfrm>
        <a:prstGeom prst="rect">
          <a:avLst/>
        </a:prstGeom>
        <a:ln w="12700">
          <a:miter lim="400000"/>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H:/Formato_Prestamos_Contratista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Orden"/>
      <sheetName val="NC-MAN"/>
      <sheetName val="NC"/>
      <sheetName val="NC ReforA"/>
      <sheetName val="INT"/>
      <sheetName val="2A-forcol"/>
      <sheetName val="2B-forcol"/>
      <sheetName val="3A-Exf"/>
      <sheetName val="3B-Exf"/>
      <sheetName val="4A-Serv.F"/>
      <sheetName val="4B-Serv.F"/>
      <sheetName val="4C-Serv.F"/>
      <sheetName val="4D-Serv.F"/>
      <sheetName val="4E-Serv.F"/>
      <sheetName val="5B-Asf"/>
      <sheetName val="5C-Asf"/>
      <sheetName val="5D-Asf"/>
      <sheetName val="5F-Asf"/>
      <sheetName val="5G-Asf"/>
      <sheetName val="6A-Conf"/>
      <sheetName val="5H-Asf"/>
      <sheetName val="5J-Asf"/>
      <sheetName val="5I-Asf"/>
      <sheetName val="5K-Asf Camion"/>
      <sheetName val="6C-Conf"/>
      <sheetName val="7A-efagram"/>
      <sheetName val="7B-efag"/>
      <sheetName val="7C-efag"/>
      <sheetName val="6D-Conf"/>
      <sheetName val="6E-Conf"/>
      <sheetName val="7A-Efag"/>
      <sheetName val="8A-JMD"/>
      <sheetName val="TOTALES"/>
      <sheetName val="LEKAROS"/>
      <sheetName val="SAN FRANCISCO 1"/>
      <sheetName val="SAN FRANCISCO 2"/>
      <sheetName val="ELIZONDO"/>
      <sheetName val="1A-Arturo"/>
      <sheetName val="5A-Asf"/>
      <sheetName val="5E-Asf"/>
      <sheetName val="6B-Conf"/>
      <sheetName val="Hoja3"/>
    </sheetNames>
    <sheetDataSet>
      <sheetData sheetId="0"/>
      <sheetData sheetId="1"/>
      <sheetData sheetId="2"/>
      <sheetData sheetId="3"/>
      <sheetData sheetId="4"/>
      <sheetData sheetId="5">
        <row r="3">
          <cell r="M3" t="str">
            <v>ARTURO RAMIREZ</v>
          </cell>
          <cell r="O3" t="str">
            <v>C.C./NIT 10.523.855</v>
          </cell>
          <cell r="Q3">
            <v>2001096</v>
          </cell>
          <cell r="R3">
            <v>0</v>
          </cell>
        </row>
        <row r="4">
          <cell r="L4">
            <v>1</v>
          </cell>
          <cell r="M4" t="str">
            <v>FORCOL LTDA</v>
          </cell>
          <cell r="O4" t="str">
            <v>C.C./NIT 800.055.479-2</v>
          </cell>
          <cell r="Q4">
            <v>2009083</v>
          </cell>
          <cell r="R4">
            <v>-314767.43188346969</v>
          </cell>
          <cell r="S4">
            <v>0</v>
          </cell>
        </row>
        <row r="5">
          <cell r="L5">
            <v>2</v>
          </cell>
          <cell r="M5" t="str">
            <v>EXFOR S.A.</v>
          </cell>
          <cell r="O5" t="str">
            <v>C.C./NIT 891.501.774</v>
          </cell>
          <cell r="Q5">
            <v>2056330</v>
          </cell>
          <cell r="R5">
            <v>0</v>
          </cell>
          <cell r="S5">
            <v>0</v>
          </cell>
        </row>
        <row r="6">
          <cell r="L6">
            <v>3</v>
          </cell>
          <cell r="M6" t="str">
            <v>SERVIFORESTAL S.A.</v>
          </cell>
          <cell r="O6" t="str">
            <v>C.C./NIT 800.250.001-1</v>
          </cell>
          <cell r="Q6">
            <v>2001228</v>
          </cell>
          <cell r="R6">
            <v>0</v>
          </cell>
          <cell r="S6">
            <v>-839569.10495977651</v>
          </cell>
          <cell r="T6">
            <v>0</v>
          </cell>
          <cell r="U6">
            <v>0</v>
          </cell>
        </row>
        <row r="7">
          <cell r="L7">
            <v>4</v>
          </cell>
          <cell r="M7" t="str">
            <v>ASFORES LTDA</v>
          </cell>
          <cell r="O7" t="str">
            <v>C.C./NIT 800.026.662-0</v>
          </cell>
          <cell r="Q7">
            <v>2000112</v>
          </cell>
          <cell r="R7">
            <v>-300289.22015922586</v>
          </cell>
          <cell r="S7">
            <v>-366824.51306530472</v>
          </cell>
          <cell r="T7">
            <v>-367144.93503612583</v>
          </cell>
          <cell r="U7">
            <v>-98443.617801515662</v>
          </cell>
        </row>
        <row r="8">
          <cell r="L8">
            <v>5</v>
          </cell>
          <cell r="M8" t="str">
            <v>CONASFOR LTDA</v>
          </cell>
          <cell r="O8" t="str">
            <v>C.C./NIT 890.327.556</v>
          </cell>
          <cell r="Q8">
            <v>2017591</v>
          </cell>
          <cell r="R8">
            <v>-321738.45017059916</v>
          </cell>
          <cell r="S8">
            <v>-368427.12766941288</v>
          </cell>
          <cell r="T8">
            <v>-366664.32109722286</v>
          </cell>
        </row>
        <row r="9">
          <cell r="L9">
            <v>6</v>
          </cell>
          <cell r="M9" t="str">
            <v>EFAGRAM S.A.S.</v>
          </cell>
          <cell r="O9" t="str">
            <v>C.C./NIT 900.328.661</v>
          </cell>
          <cell r="Q9">
            <v>2090342</v>
          </cell>
          <cell r="R9">
            <v>-991891.47601781564</v>
          </cell>
          <cell r="S9" t="str">
            <v/>
          </cell>
        </row>
        <row r="10">
          <cell r="L10">
            <v>7</v>
          </cell>
          <cell r="M10" t="str">
            <v>JMD</v>
          </cell>
          <cell r="O10" t="str">
            <v>C.C./NIT 805.017.877-7</v>
          </cell>
          <cell r="Q10">
            <v>2042415</v>
          </cell>
          <cell r="R10" t="str">
            <v/>
          </cell>
        </row>
        <row r="11">
          <cell r="L11">
            <v>8</v>
          </cell>
        </row>
        <row r="12">
          <cell r="L12">
            <v>9</v>
          </cell>
        </row>
        <row r="13">
          <cell r="L13">
            <v>10</v>
          </cell>
        </row>
        <row r="14">
          <cell r="L14">
            <v>12</v>
          </cell>
        </row>
        <row r="15">
          <cell r="L15">
            <v>13</v>
          </cell>
        </row>
        <row r="16">
          <cell r="L16">
            <v>14</v>
          </cell>
        </row>
        <row r="17">
          <cell r="L17">
            <v>15</v>
          </cell>
        </row>
        <row r="18">
          <cell r="L18">
            <v>16</v>
          </cell>
        </row>
        <row r="19">
          <cell r="L19">
            <v>17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BBA69-43EF-1644-B7DD-A1CBA0144A90}">
  <dimension ref="A1:K68"/>
  <sheetViews>
    <sheetView showGridLines="0" zoomScaleNormal="100" workbookViewId="0">
      <selection activeCell="B6" sqref="B6"/>
    </sheetView>
  </sheetViews>
  <sheetFormatPr baseColWidth="10" defaultColWidth="10.83203125" defaultRowHeight="15" x14ac:dyDescent="0.2"/>
  <cols>
    <col min="1" max="1" width="28.5" style="1" customWidth="1"/>
    <col min="2" max="5" width="15" style="1" customWidth="1"/>
    <col min="6" max="6" width="10.83203125" style="1"/>
    <col min="7" max="11" width="14.83203125" style="1" customWidth="1"/>
    <col min="12" max="16384" width="10.83203125" style="1"/>
  </cols>
  <sheetData>
    <row r="1" spans="1:11" s="57" customFormat="1" ht="16" x14ac:dyDescent="0.2">
      <c r="A1" s="56"/>
    </row>
    <row r="2" spans="1:11" s="57" customFormat="1" ht="16" x14ac:dyDescent="0.2">
      <c r="A2" s="56"/>
      <c r="B2" s="162" t="s">
        <v>130</v>
      </c>
      <c r="C2" s="162"/>
    </row>
    <row r="3" spans="1:11" s="57" customFormat="1" ht="16" x14ac:dyDescent="0.2">
      <c r="A3" s="56"/>
      <c r="B3" s="162"/>
      <c r="C3" s="162"/>
    </row>
    <row r="4" spans="1:11" s="57" customFormat="1" ht="16" x14ac:dyDescent="0.2">
      <c r="A4" s="56"/>
    </row>
    <row r="5" spans="1:11" s="2" customFormat="1" ht="16" x14ac:dyDescent="0.2">
      <c r="A5" s="164" t="s">
        <v>102</v>
      </c>
    </row>
    <row r="6" spans="1:11" x14ac:dyDescent="0.2">
      <c r="A6" s="3" t="s">
        <v>75</v>
      </c>
    </row>
    <row r="7" spans="1:11" x14ac:dyDescent="0.2">
      <c r="A7" s="4" t="s">
        <v>73</v>
      </c>
    </row>
    <row r="8" spans="1:11" x14ac:dyDescent="0.2">
      <c r="A8" s="4"/>
    </row>
    <row r="9" spans="1:11" s="8" customFormat="1" x14ac:dyDescent="0.2">
      <c r="A9" s="1" t="s">
        <v>85</v>
      </c>
      <c r="B9" s="5">
        <v>8</v>
      </c>
      <c r="C9" s="6" t="s">
        <v>118</v>
      </c>
      <c r="D9" s="7"/>
      <c r="E9" s="7"/>
      <c r="G9" s="7"/>
      <c r="H9" s="7"/>
      <c r="I9" s="7"/>
      <c r="J9" s="7"/>
      <c r="K9" s="9"/>
    </row>
    <row r="10" spans="1:11" s="8" customFormat="1" x14ac:dyDescent="0.2">
      <c r="A10" s="4"/>
      <c r="B10" s="7"/>
      <c r="C10" s="7"/>
      <c r="D10" s="7"/>
      <c r="E10" s="7"/>
      <c r="G10" s="7"/>
      <c r="K10" s="9"/>
    </row>
    <row r="11" spans="1:11" x14ac:dyDescent="0.2">
      <c r="A11" s="1" t="s">
        <v>76</v>
      </c>
      <c r="B11" s="10">
        <v>20000000</v>
      </c>
      <c r="C11" s="6" t="s">
        <v>97</v>
      </c>
      <c r="D11" s="11"/>
      <c r="E11" s="12"/>
      <c r="H11" s="13" t="s">
        <v>125</v>
      </c>
      <c r="I11" s="14"/>
      <c r="J11" s="14"/>
    </row>
    <row r="12" spans="1:11" x14ac:dyDescent="0.2">
      <c r="A12" s="1" t="s">
        <v>92</v>
      </c>
      <c r="B12" s="10">
        <v>1000000</v>
      </c>
      <c r="C12" s="6" t="s">
        <v>94</v>
      </c>
      <c r="D12" s="11"/>
      <c r="E12" s="12"/>
      <c r="H12" s="1" t="s">
        <v>78</v>
      </c>
      <c r="I12" s="15">
        <f>B11</f>
        <v>20000000</v>
      </c>
      <c r="J12" s="16">
        <f>I12/$I$15</f>
        <v>8.1982648904455908E-3</v>
      </c>
    </row>
    <row r="13" spans="1:11" x14ac:dyDescent="0.2">
      <c r="A13" s="1" t="s">
        <v>91</v>
      </c>
      <c r="B13" s="17">
        <f>VLOOKUP(B9,A51:D59,2,FALSE)/12</f>
        <v>8.0166666666666667E-3</v>
      </c>
      <c r="C13" s="6"/>
      <c r="D13" s="11"/>
      <c r="E13" s="18"/>
      <c r="H13" s="1" t="s">
        <v>124</v>
      </c>
      <c r="I13" s="15">
        <f>(B12*B14)</f>
        <v>360000000</v>
      </c>
      <c r="J13" s="16">
        <f>I13/$I$15</f>
        <v>0.14756876802802066</v>
      </c>
    </row>
    <row r="14" spans="1:11" ht="16" x14ac:dyDescent="0.2">
      <c r="A14" s="1" t="s">
        <v>80</v>
      </c>
      <c r="B14" s="19">
        <f>30*12</f>
        <v>360</v>
      </c>
      <c r="C14" s="6" t="s">
        <v>95</v>
      </c>
      <c r="D14" s="11"/>
      <c r="E14" s="20"/>
      <c r="F14" s="21"/>
      <c r="H14" s="1" t="s">
        <v>72</v>
      </c>
      <c r="I14" s="22">
        <f>I15-I12-I13</f>
        <v>2059540593.925962</v>
      </c>
      <c r="J14" s="23">
        <f>I14/$I$15</f>
        <v>0.84423296708153373</v>
      </c>
      <c r="K14" s="6" t="s">
        <v>126</v>
      </c>
    </row>
    <row r="15" spans="1:11" x14ac:dyDescent="0.2">
      <c r="A15" s="3" t="s">
        <v>117</v>
      </c>
      <c r="B15" s="24">
        <f>FV(B13,B14,-B12,-B11,0)</f>
        <v>2439540593.925962</v>
      </c>
      <c r="C15" s="25" t="s">
        <v>93</v>
      </c>
      <c r="D15" s="11"/>
      <c r="E15" s="26"/>
      <c r="H15" s="3" t="s">
        <v>117</v>
      </c>
      <c r="I15" s="27">
        <f>B15</f>
        <v>2439540593.925962</v>
      </c>
      <c r="J15" s="28">
        <f>I15/$I$15</f>
        <v>1</v>
      </c>
    </row>
    <row r="16" spans="1:11" x14ac:dyDescent="0.2">
      <c r="D16" s="11"/>
      <c r="E16" s="29"/>
    </row>
    <row r="17" spans="1:11" x14ac:dyDescent="0.2">
      <c r="A17" s="30" t="s">
        <v>64</v>
      </c>
    </row>
    <row r="18" spans="1:11" x14ac:dyDescent="0.2">
      <c r="A18" s="1" t="s">
        <v>98</v>
      </c>
      <c r="B18" s="15">
        <f>B15</f>
        <v>2439540593.925962</v>
      </c>
      <c r="C18" s="6" t="s">
        <v>77</v>
      </c>
      <c r="E18" s="12"/>
    </row>
    <row r="19" spans="1:11" x14ac:dyDescent="0.2">
      <c r="A19" s="1" t="s">
        <v>99</v>
      </c>
      <c r="B19" s="31">
        <v>0</v>
      </c>
      <c r="C19" s="6"/>
      <c r="E19" s="18"/>
    </row>
    <row r="20" spans="1:11" x14ac:dyDescent="0.2">
      <c r="A20" s="1" t="s">
        <v>80</v>
      </c>
      <c r="B20" s="31">
        <f>45*12</f>
        <v>540</v>
      </c>
      <c r="C20" s="6" t="s">
        <v>65</v>
      </c>
    </row>
    <row r="21" spans="1:11" x14ac:dyDescent="0.2">
      <c r="A21" s="1" t="s">
        <v>96</v>
      </c>
      <c r="B21" s="32">
        <f>5%/12</f>
        <v>4.1666666666666666E-3</v>
      </c>
      <c r="C21" s="6" t="s">
        <v>66</v>
      </c>
    </row>
    <row r="22" spans="1:11" x14ac:dyDescent="0.2">
      <c r="A22" s="3" t="s">
        <v>67</v>
      </c>
      <c r="B22" s="27">
        <f>-PMT(B21,B20,B18,B19,0)</f>
        <v>11368609.411672899</v>
      </c>
      <c r="C22" s="25" t="s">
        <v>68</v>
      </c>
    </row>
    <row r="23" spans="1:11" x14ac:dyDescent="0.2">
      <c r="B23" s="33"/>
    </row>
    <row r="24" spans="1:11" x14ac:dyDescent="0.2">
      <c r="A24" s="30" t="s">
        <v>101</v>
      </c>
    </row>
    <row r="25" spans="1:11" x14ac:dyDescent="0.2">
      <c r="A25" s="1" t="s">
        <v>69</v>
      </c>
      <c r="B25" s="15">
        <f>B22</f>
        <v>11368609.411672899</v>
      </c>
    </row>
    <row r="26" spans="1:11" x14ac:dyDescent="0.2">
      <c r="A26" s="1" t="s">
        <v>70</v>
      </c>
      <c r="B26" s="20">
        <v>3.5000000000000003E-2</v>
      </c>
    </row>
    <row r="27" spans="1:11" x14ac:dyDescent="0.2">
      <c r="A27" s="1" t="s">
        <v>63</v>
      </c>
      <c r="B27" s="19">
        <v>25</v>
      </c>
    </row>
    <row r="28" spans="1:11" x14ac:dyDescent="0.2">
      <c r="A28" s="3" t="s">
        <v>71</v>
      </c>
      <c r="B28" s="24">
        <f>-PV(B26,B27,0,B25,0)</f>
        <v>4810592.8447358469</v>
      </c>
      <c r="C28" s="25" t="s">
        <v>100</v>
      </c>
    </row>
    <row r="29" spans="1:11" x14ac:dyDescent="0.2">
      <c r="B29" s="34"/>
    </row>
    <row r="30" spans="1:11" s="8" customFormat="1" x14ac:dyDescent="0.2">
      <c r="A30" s="35"/>
      <c r="B30" s="36"/>
      <c r="C30" s="37"/>
      <c r="D30" s="37"/>
      <c r="E30" s="37"/>
      <c r="F30" s="37"/>
      <c r="G30" s="35"/>
    </row>
    <row r="31" spans="1:11" s="38" customFormat="1" ht="16" x14ac:dyDescent="0.2">
      <c r="A31" s="165" t="s">
        <v>103</v>
      </c>
    </row>
    <row r="32" spans="1:11" s="8" customFormat="1" x14ac:dyDescent="0.2">
      <c r="A32" s="3" t="s">
        <v>74</v>
      </c>
      <c r="B32" s="31"/>
      <c r="C32" s="7"/>
      <c r="D32" s="7"/>
      <c r="E32" s="7"/>
      <c r="G32" s="7"/>
      <c r="H32" s="7"/>
      <c r="I32" s="7"/>
      <c r="J32" s="7"/>
      <c r="K32" s="9"/>
    </row>
    <row r="33" spans="1:11" s="8" customFormat="1" x14ac:dyDescent="0.2">
      <c r="A33" s="4" t="s">
        <v>73</v>
      </c>
      <c r="B33" s="7"/>
      <c r="C33" s="7"/>
      <c r="D33" s="7"/>
      <c r="E33" s="7"/>
      <c r="G33" s="7"/>
      <c r="H33" s="7"/>
      <c r="I33" s="7"/>
      <c r="J33" s="7"/>
      <c r="K33" s="9"/>
    </row>
    <row r="34" spans="1:11" s="8" customFormat="1" x14ac:dyDescent="0.2">
      <c r="A34" s="4"/>
      <c r="B34" s="7"/>
      <c r="C34" s="7"/>
      <c r="D34" s="7"/>
      <c r="E34" s="7"/>
      <c r="G34" s="7"/>
      <c r="H34" s="7"/>
      <c r="I34" s="7"/>
      <c r="J34" s="7"/>
      <c r="K34" s="9"/>
    </row>
    <row r="35" spans="1:11" s="8" customFormat="1" x14ac:dyDescent="0.2">
      <c r="A35" s="1" t="s">
        <v>85</v>
      </c>
      <c r="B35" s="5">
        <v>3</v>
      </c>
      <c r="C35" s="6" t="s">
        <v>118</v>
      </c>
      <c r="D35" s="7"/>
      <c r="E35" s="7"/>
      <c r="G35" s="7"/>
      <c r="H35" s="7"/>
      <c r="I35" s="7"/>
      <c r="J35" s="7"/>
      <c r="K35" s="9"/>
    </row>
    <row r="36" spans="1:11" s="8" customFormat="1" x14ac:dyDescent="0.2">
      <c r="A36" s="4"/>
      <c r="B36" s="7"/>
      <c r="C36" s="7"/>
      <c r="D36" s="7"/>
      <c r="E36" s="7"/>
      <c r="G36" s="7"/>
      <c r="H36" s="7"/>
      <c r="I36" s="7"/>
      <c r="J36" s="7"/>
      <c r="K36" s="9"/>
    </row>
    <row r="37" spans="1:11" s="8" customFormat="1" x14ac:dyDescent="0.2">
      <c r="A37" s="39"/>
      <c r="B37" s="40" t="s">
        <v>82</v>
      </c>
      <c r="C37" s="41" t="s">
        <v>83</v>
      </c>
      <c r="D37" s="41" t="s">
        <v>84</v>
      </c>
      <c r="E37" s="7"/>
      <c r="G37" s="7"/>
      <c r="H37" s="7"/>
      <c r="I37" s="7"/>
      <c r="J37" s="7"/>
      <c r="K37" s="9"/>
    </row>
    <row r="38" spans="1:11" s="8" customFormat="1" x14ac:dyDescent="0.2">
      <c r="A38" s="1" t="s">
        <v>78</v>
      </c>
      <c r="B38" s="42">
        <v>0</v>
      </c>
      <c r="C38" s="10">
        <v>0</v>
      </c>
      <c r="D38" s="10">
        <v>0</v>
      </c>
      <c r="E38" s="7"/>
      <c r="G38" s="7"/>
      <c r="H38" s="7"/>
      <c r="I38" s="7"/>
      <c r="J38" s="7"/>
      <c r="K38" s="9"/>
    </row>
    <row r="39" spans="1:11" s="8" customFormat="1" x14ac:dyDescent="0.2">
      <c r="A39" s="1" t="s">
        <v>79</v>
      </c>
      <c r="B39" s="42">
        <v>10000000</v>
      </c>
      <c r="C39" s="10">
        <v>10000000</v>
      </c>
      <c r="D39" s="10">
        <v>10000000</v>
      </c>
      <c r="E39" s="7"/>
      <c r="G39" s="7"/>
      <c r="H39" s="7"/>
      <c r="I39" s="7"/>
      <c r="J39" s="7"/>
      <c r="K39" s="9"/>
    </row>
    <row r="40" spans="1:11" s="8" customFormat="1" x14ac:dyDescent="0.2">
      <c r="A40" s="1" t="s">
        <v>80</v>
      </c>
      <c r="B40" s="43">
        <v>24</v>
      </c>
      <c r="C40" s="44">
        <v>24</v>
      </c>
      <c r="D40" s="44">
        <v>24</v>
      </c>
      <c r="E40" s="7"/>
      <c r="G40" s="7"/>
      <c r="H40" s="7"/>
      <c r="I40" s="7"/>
      <c r="J40" s="7"/>
      <c r="K40" s="9"/>
    </row>
    <row r="41" spans="1:11" s="8" customFormat="1" x14ac:dyDescent="0.2">
      <c r="A41" s="1" t="s">
        <v>91</v>
      </c>
      <c r="B41" s="45">
        <f>VLOOKUP($B$35,$A$52:$D$59,2,FALSE)/12</f>
        <v>4.9166666666666664E-3</v>
      </c>
      <c r="C41" s="46">
        <f>VLOOKUP($B$35,$A$52:$D$59,3,FALSE)/12</f>
        <v>2.1666666666666666E-3</v>
      </c>
      <c r="D41" s="46">
        <f>VLOOKUP($B$35,$A$52:$D$59,4,FALSE)/12</f>
        <v>7.7499999999999999E-3</v>
      </c>
      <c r="E41" s="7"/>
      <c r="F41" s="47"/>
      <c r="G41" s="7"/>
      <c r="H41" s="7"/>
      <c r="I41" s="7"/>
      <c r="J41" s="7"/>
      <c r="K41" s="9"/>
    </row>
    <row r="42" spans="1:11" s="8" customFormat="1" x14ac:dyDescent="0.2">
      <c r="A42" s="3" t="s">
        <v>81</v>
      </c>
      <c r="B42" s="48">
        <f>PMT(B41,B40,B38,-B39,0)</f>
        <v>393588.97781388927</v>
      </c>
      <c r="C42" s="24">
        <f>PMT(C41,C40,C38,-C39,0)</f>
        <v>406378.34250235697</v>
      </c>
      <c r="D42" s="24">
        <f>PMT(D41,D40,D38,-D39,0)</f>
        <v>380725.10750389216</v>
      </c>
      <c r="E42" s="7"/>
      <c r="G42" s="7"/>
      <c r="H42" s="7"/>
      <c r="I42" s="7"/>
      <c r="J42" s="7"/>
      <c r="K42" s="9"/>
    </row>
    <row r="43" spans="1:11" s="8" customFormat="1" x14ac:dyDescent="0.2">
      <c r="A43" s="39"/>
      <c r="B43" s="7"/>
      <c r="C43" s="7"/>
      <c r="D43" s="7"/>
      <c r="E43" s="7"/>
      <c r="G43" s="7"/>
      <c r="H43" s="7"/>
      <c r="I43" s="7"/>
      <c r="J43" s="7"/>
      <c r="K43" s="9"/>
    </row>
    <row r="44" spans="1:11" s="8" customFormat="1" x14ac:dyDescent="0.2">
      <c r="A44" s="39"/>
      <c r="B44" s="49"/>
      <c r="C44" s="7"/>
      <c r="D44" s="7"/>
      <c r="E44" s="7"/>
      <c r="G44" s="7"/>
      <c r="H44" s="7"/>
      <c r="I44" s="7"/>
      <c r="J44" s="7"/>
      <c r="K44" s="9"/>
    </row>
    <row r="45" spans="1:11" s="8" customFormat="1" ht="15" customHeight="1" x14ac:dyDescent="0.2">
      <c r="G45" s="7"/>
      <c r="H45" s="7"/>
      <c r="I45" s="7"/>
      <c r="J45" s="7"/>
      <c r="K45" s="9"/>
    </row>
    <row r="46" spans="1:11" s="8" customFormat="1" x14ac:dyDescent="0.2">
      <c r="I46" s="7"/>
      <c r="J46" s="7"/>
      <c r="K46" s="9"/>
    </row>
    <row r="47" spans="1:11" s="8" customFormat="1" x14ac:dyDescent="0.2">
      <c r="I47" s="7"/>
      <c r="J47" s="7"/>
      <c r="K47" s="9"/>
    </row>
    <row r="48" spans="1:11" s="8" customFormat="1" x14ac:dyDescent="0.2">
      <c r="A48" s="39"/>
      <c r="B48" s="7"/>
      <c r="C48" s="7"/>
      <c r="D48" s="7"/>
      <c r="E48" s="7"/>
      <c r="G48" s="7"/>
      <c r="H48" s="7"/>
      <c r="I48" s="7"/>
      <c r="J48" s="7"/>
      <c r="K48" s="9"/>
    </row>
    <row r="49" spans="1:11" s="8" customFormat="1" x14ac:dyDescent="0.2">
      <c r="A49" s="39"/>
      <c r="B49" s="7"/>
      <c r="C49" s="7"/>
      <c r="D49" s="7"/>
      <c r="E49" s="7"/>
      <c r="G49" s="7"/>
      <c r="H49" s="7"/>
      <c r="I49" s="7"/>
      <c r="J49" s="7"/>
      <c r="K49" s="9"/>
    </row>
    <row r="50" spans="1:11" s="8" customFormat="1" x14ac:dyDescent="0.2">
      <c r="A50" s="39"/>
      <c r="B50" s="7"/>
      <c r="C50" s="7"/>
      <c r="D50" s="7"/>
      <c r="E50" s="7"/>
      <c r="G50" s="7"/>
      <c r="H50" s="7"/>
      <c r="I50" s="7"/>
      <c r="J50" s="7"/>
      <c r="K50" s="9"/>
    </row>
    <row r="51" spans="1:11" s="8" customFormat="1" x14ac:dyDescent="0.2">
      <c r="A51" s="50" t="s">
        <v>87</v>
      </c>
      <c r="B51" s="51" t="s">
        <v>86</v>
      </c>
      <c r="C51" s="51" t="s">
        <v>88</v>
      </c>
      <c r="D51" s="51" t="s">
        <v>89</v>
      </c>
      <c r="E51" s="7"/>
      <c r="G51" s="7"/>
      <c r="H51" s="7"/>
    </row>
    <row r="52" spans="1:11" s="8" customFormat="1" x14ac:dyDescent="0.2">
      <c r="A52" s="52">
        <v>1</v>
      </c>
      <c r="B52" s="53">
        <v>4.4999999999999998E-2</v>
      </c>
      <c r="C52" s="53">
        <v>0.04</v>
      </c>
      <c r="D52" s="53">
        <v>0.05</v>
      </c>
      <c r="E52" s="7"/>
      <c r="G52" s="7"/>
      <c r="H52" s="7"/>
    </row>
    <row r="53" spans="1:11" s="8" customFormat="1" x14ac:dyDescent="0.2">
      <c r="A53" s="52">
        <f>A52+1</f>
        <v>2</v>
      </c>
      <c r="B53" s="53">
        <v>4.87E-2</v>
      </c>
      <c r="C53" s="53">
        <v>3.9E-2</v>
      </c>
      <c r="D53" s="53">
        <v>5.8999999999999997E-2</v>
      </c>
      <c r="E53" s="7"/>
      <c r="G53" s="7"/>
      <c r="H53" s="7"/>
    </row>
    <row r="54" spans="1:11" s="8" customFormat="1" x14ac:dyDescent="0.2">
      <c r="A54" s="52">
        <f t="shared" ref="A54:A59" si="0">A53+1</f>
        <v>3</v>
      </c>
      <c r="B54" s="53">
        <v>5.8999999999999997E-2</v>
      </c>
      <c r="C54" s="53">
        <v>2.5999999999999999E-2</v>
      </c>
      <c r="D54" s="53">
        <v>9.2999999999999999E-2</v>
      </c>
      <c r="E54" s="7"/>
      <c r="G54" s="7"/>
      <c r="H54" s="7"/>
    </row>
    <row r="55" spans="1:11" s="8" customFormat="1" x14ac:dyDescent="0.2">
      <c r="A55" s="52">
        <f t="shared" si="0"/>
        <v>4</v>
      </c>
      <c r="B55" s="53">
        <v>6.4399999999999999E-2</v>
      </c>
      <c r="C55" s="53">
        <v>1.4999999999999999E-2</v>
      </c>
      <c r="D55" s="53">
        <v>0.114</v>
      </c>
      <c r="E55" s="7"/>
      <c r="G55" s="7"/>
      <c r="H55" s="7"/>
    </row>
    <row r="56" spans="1:11" s="8" customFormat="1" x14ac:dyDescent="0.2">
      <c r="A56" s="52">
        <f t="shared" si="0"/>
        <v>5</v>
      </c>
      <c r="B56" s="53">
        <v>6.9699999999999998E-2</v>
      </c>
      <c r="C56" s="53">
        <v>4.0000000000000001E-3</v>
      </c>
      <c r="D56" s="53">
        <v>0.13500000000000001</v>
      </c>
      <c r="E56" s="7"/>
      <c r="G56" s="7"/>
      <c r="H56" s="7"/>
    </row>
    <row r="57" spans="1:11" s="8" customFormat="1" x14ac:dyDescent="0.2">
      <c r="A57" s="52">
        <f t="shared" si="0"/>
        <v>6</v>
      </c>
      <c r="B57" s="53">
        <v>7.9600000000000004E-2</v>
      </c>
      <c r="C57" s="53">
        <v>-1.7000000000000001E-2</v>
      </c>
      <c r="D57" s="53">
        <v>0.17699999999999999</v>
      </c>
      <c r="E57" s="7"/>
      <c r="G57" s="7"/>
      <c r="H57" s="7"/>
    </row>
    <row r="58" spans="1:11" s="8" customFormat="1" x14ac:dyDescent="0.2">
      <c r="A58" s="52">
        <f t="shared" si="0"/>
        <v>7</v>
      </c>
      <c r="B58" s="53">
        <v>8.5300000000000001E-2</v>
      </c>
      <c r="C58" s="53">
        <v>-3.9E-2</v>
      </c>
      <c r="D58" s="53">
        <v>0.21</v>
      </c>
      <c r="E58" s="7"/>
      <c r="G58" s="7"/>
      <c r="H58" s="7"/>
    </row>
    <row r="59" spans="1:11" s="8" customFormat="1" x14ac:dyDescent="0.2">
      <c r="A59" s="52">
        <f t="shared" si="0"/>
        <v>8</v>
      </c>
      <c r="B59" s="53">
        <v>9.6199999999999994E-2</v>
      </c>
      <c r="C59" s="53">
        <v>-6.8000000000000005E-2</v>
      </c>
      <c r="D59" s="53">
        <v>0.26</v>
      </c>
      <c r="E59" s="7"/>
      <c r="G59" s="7"/>
      <c r="H59" s="7"/>
    </row>
    <row r="60" spans="1:11" x14ac:dyDescent="0.2">
      <c r="A60" s="54" t="s">
        <v>90</v>
      </c>
      <c r="B60" s="7"/>
      <c r="C60" s="7"/>
      <c r="D60" s="7"/>
      <c r="E60" s="7"/>
      <c r="F60" s="8"/>
      <c r="G60" s="7"/>
      <c r="H60" s="7"/>
    </row>
    <row r="62" spans="1:11" s="38" customFormat="1" ht="16" x14ac:dyDescent="0.2">
      <c r="A62" s="166" t="s">
        <v>128</v>
      </c>
      <c r="B62" s="55"/>
      <c r="C62" s="55"/>
      <c r="D62" s="55"/>
      <c r="E62" s="55"/>
      <c r="F62" s="55"/>
    </row>
    <row r="63" spans="1:11" x14ac:dyDescent="0.2">
      <c r="A63" s="161" t="s">
        <v>129</v>
      </c>
      <c r="B63" s="161"/>
      <c r="C63" s="161"/>
      <c r="D63" s="161"/>
      <c r="E63" s="161"/>
      <c r="F63" s="161"/>
    </row>
    <row r="64" spans="1:11" x14ac:dyDescent="0.2">
      <c r="A64" s="161"/>
      <c r="B64" s="161"/>
      <c r="C64" s="161"/>
      <c r="D64" s="161"/>
      <c r="E64" s="161"/>
      <c r="F64" s="161"/>
    </row>
    <row r="65" spans="1:6" x14ac:dyDescent="0.2">
      <c r="A65" s="161"/>
      <c r="B65" s="161"/>
      <c r="C65" s="161"/>
      <c r="D65" s="161"/>
      <c r="E65" s="161"/>
      <c r="F65" s="161"/>
    </row>
    <row r="66" spans="1:6" x14ac:dyDescent="0.2">
      <c r="A66" s="161"/>
      <c r="B66" s="161"/>
      <c r="C66" s="161"/>
      <c r="D66" s="161"/>
      <c r="E66" s="161"/>
      <c r="F66" s="161"/>
    </row>
    <row r="67" spans="1:6" x14ac:dyDescent="0.2">
      <c r="A67" s="161"/>
      <c r="B67" s="161"/>
      <c r="C67" s="161"/>
      <c r="D67" s="161"/>
      <c r="E67" s="161"/>
      <c r="F67" s="161"/>
    </row>
    <row r="68" spans="1:6" x14ac:dyDescent="0.2">
      <c r="A68" s="161"/>
      <c r="B68" s="161"/>
      <c r="C68" s="161"/>
      <c r="D68" s="161"/>
      <c r="E68" s="161"/>
      <c r="F68" s="161"/>
    </row>
  </sheetData>
  <sheetProtection algorithmName="SHA-512" hashValue="1Jc/l+xznd2oZp7Xq8cxiVfKfyNUUpP7WPk/ua2ZllwMuYLbXTJA4VFGFtFvZACwYiglYf9h0uIrbTF1ljyd0g==" saltValue="dTQOw8whrY9d8cNm15uKyw==" spinCount="100000" sheet="1" formatCells="0" formatColumns="0" formatRows="0" insertColumns="0" insertRows="0" deleteColumns="0" deleteRows="0" sort="0" autoFilter="0" pivotTables="0"/>
  <mergeCells count="2">
    <mergeCell ref="A63:F68"/>
    <mergeCell ref="B2:C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41B9B-D394-204E-AA9A-69F83C76694E}">
  <dimension ref="A1:O80"/>
  <sheetViews>
    <sheetView showGridLines="0" tabSelected="1" zoomScaleNormal="100" workbookViewId="0">
      <pane xSplit="2" ySplit="5" topLeftCell="C65" activePane="bottomRight" state="frozen"/>
      <selection pane="topRight" activeCell="C1" sqref="C1"/>
      <selection pane="bottomLeft" activeCell="A4" sqref="A4"/>
      <selection pane="bottomRight" activeCell="C74" sqref="C74"/>
    </sheetView>
  </sheetViews>
  <sheetFormatPr baseColWidth="10" defaultColWidth="10.6640625" defaultRowHeight="16" x14ac:dyDescent="0.2"/>
  <cols>
    <col min="1" max="1" width="29.1640625" style="21" bestFit="1" customWidth="1"/>
    <col min="2" max="2" width="26" style="21" bestFit="1" customWidth="1"/>
    <col min="3" max="3" width="11.5" style="21" bestFit="1" customWidth="1"/>
    <col min="4" max="14" width="11" style="21" bestFit="1" customWidth="1"/>
    <col min="15" max="16384" width="10.6640625" style="21"/>
  </cols>
  <sheetData>
    <row r="1" spans="1:15" s="105" customFormat="1" x14ac:dyDescent="0.2">
      <c r="A1" s="56"/>
      <c r="B1" s="104"/>
      <c r="C1" s="104"/>
    </row>
    <row r="2" spans="1:15" s="105" customFormat="1" ht="15.5" customHeight="1" x14ac:dyDescent="0.2">
      <c r="A2" s="56"/>
      <c r="B2" s="163" t="s">
        <v>0</v>
      </c>
      <c r="C2" s="106"/>
    </row>
    <row r="3" spans="1:15" s="105" customFormat="1" ht="15.5" customHeight="1" x14ac:dyDescent="0.2">
      <c r="A3" s="56"/>
      <c r="B3" s="163"/>
      <c r="C3" s="106"/>
    </row>
    <row r="4" spans="1:15" s="107" customFormat="1" x14ac:dyDescent="0.2">
      <c r="A4" s="56"/>
      <c r="B4" s="104"/>
      <c r="C4" s="104"/>
    </row>
    <row r="5" spans="1:15" x14ac:dyDescent="0.2">
      <c r="C5" s="59">
        <v>44227</v>
      </c>
      <c r="D5" s="59">
        <f>EOMONTH(C5,1)</f>
        <v>44255</v>
      </c>
      <c r="E5" s="59">
        <f t="shared" ref="E5:N5" si="0">EOMONTH(D5,1)</f>
        <v>44286</v>
      </c>
      <c r="F5" s="59">
        <f t="shared" si="0"/>
        <v>44316</v>
      </c>
      <c r="G5" s="59">
        <f t="shared" si="0"/>
        <v>44347</v>
      </c>
      <c r="H5" s="59">
        <f t="shared" si="0"/>
        <v>44377</v>
      </c>
      <c r="I5" s="59">
        <f t="shared" si="0"/>
        <v>44408</v>
      </c>
      <c r="J5" s="59">
        <f t="shared" si="0"/>
        <v>44439</v>
      </c>
      <c r="K5" s="59">
        <f t="shared" si="0"/>
        <v>44469</v>
      </c>
      <c r="L5" s="59">
        <f t="shared" si="0"/>
        <v>44500</v>
      </c>
      <c r="M5" s="59">
        <f t="shared" si="0"/>
        <v>44530</v>
      </c>
      <c r="N5" s="59">
        <f t="shared" si="0"/>
        <v>44561</v>
      </c>
    </row>
    <row r="6" spans="1:15" x14ac:dyDescent="0.2">
      <c r="A6" s="60" t="s">
        <v>29</v>
      </c>
      <c r="B6" s="61"/>
      <c r="C6" s="61"/>
      <c r="D6" s="61"/>
      <c r="E6" s="61"/>
      <c r="F6" s="61"/>
      <c r="G6" s="61"/>
      <c r="H6" s="61"/>
      <c r="I6" s="61"/>
      <c r="J6" s="61"/>
      <c r="K6" s="61"/>
      <c r="L6" s="61"/>
      <c r="M6" s="61"/>
      <c r="N6" s="62"/>
    </row>
    <row r="7" spans="1:15" x14ac:dyDescent="0.2">
      <c r="A7" s="63" t="s">
        <v>1</v>
      </c>
      <c r="B7" s="58"/>
      <c r="C7" s="64">
        <v>5000000</v>
      </c>
      <c r="D7" s="64">
        <v>5000000</v>
      </c>
      <c r="E7" s="64">
        <v>5000000</v>
      </c>
      <c r="F7" s="64">
        <v>5000000</v>
      </c>
      <c r="G7" s="64">
        <v>5000000</v>
      </c>
      <c r="H7" s="64">
        <v>5000000</v>
      </c>
      <c r="I7" s="64">
        <v>5000000</v>
      </c>
      <c r="J7" s="64">
        <v>5000000</v>
      </c>
      <c r="K7" s="64">
        <v>5000000</v>
      </c>
      <c r="L7" s="64">
        <v>5000000</v>
      </c>
      <c r="M7" s="64">
        <v>5000000</v>
      </c>
      <c r="N7" s="65">
        <v>5000000</v>
      </c>
    </row>
    <row r="8" spans="1:15" x14ac:dyDescent="0.2">
      <c r="A8" s="63" t="s">
        <v>5</v>
      </c>
      <c r="B8" s="58"/>
      <c r="C8" s="64">
        <v>0</v>
      </c>
      <c r="D8" s="64">
        <v>0</v>
      </c>
      <c r="E8" s="64">
        <v>0</v>
      </c>
      <c r="F8" s="64">
        <v>0</v>
      </c>
      <c r="G8" s="64">
        <v>0</v>
      </c>
      <c r="H8" s="64">
        <v>2500000</v>
      </c>
      <c r="I8" s="64">
        <v>0</v>
      </c>
      <c r="J8" s="64">
        <v>0</v>
      </c>
      <c r="K8" s="64">
        <v>0</v>
      </c>
      <c r="L8" s="64">
        <v>0</v>
      </c>
      <c r="M8" s="64">
        <v>0</v>
      </c>
      <c r="N8" s="65">
        <v>2500000</v>
      </c>
    </row>
    <row r="9" spans="1:15" x14ac:dyDescent="0.2">
      <c r="A9" s="63" t="s">
        <v>2</v>
      </c>
      <c r="B9" s="58"/>
      <c r="C9" s="64">
        <v>1000000</v>
      </c>
      <c r="D9" s="64">
        <v>1000000</v>
      </c>
      <c r="E9" s="64">
        <v>1000000</v>
      </c>
      <c r="F9" s="64">
        <v>1000000</v>
      </c>
      <c r="G9" s="64">
        <v>1000000</v>
      </c>
      <c r="H9" s="64">
        <v>1000000</v>
      </c>
      <c r="I9" s="64">
        <v>1000000</v>
      </c>
      <c r="J9" s="64">
        <v>1000000</v>
      </c>
      <c r="K9" s="64">
        <v>1000000</v>
      </c>
      <c r="L9" s="64">
        <v>1000000</v>
      </c>
      <c r="M9" s="64">
        <v>1000000</v>
      </c>
      <c r="N9" s="65">
        <v>1000000</v>
      </c>
    </row>
    <row r="10" spans="1:15" x14ac:dyDescent="0.2">
      <c r="A10" s="63" t="s">
        <v>3</v>
      </c>
      <c r="B10" s="58"/>
      <c r="C10" s="64">
        <v>0</v>
      </c>
      <c r="D10" s="64">
        <v>0</v>
      </c>
      <c r="E10" s="64">
        <v>0</v>
      </c>
      <c r="F10" s="64">
        <v>0</v>
      </c>
      <c r="G10" s="64">
        <v>0</v>
      </c>
      <c r="H10" s="64">
        <v>0</v>
      </c>
      <c r="I10" s="64">
        <v>0</v>
      </c>
      <c r="J10" s="64">
        <v>0</v>
      </c>
      <c r="K10" s="64">
        <v>0</v>
      </c>
      <c r="L10" s="64">
        <v>0</v>
      </c>
      <c r="M10" s="64">
        <v>0</v>
      </c>
      <c r="N10" s="65">
        <v>0</v>
      </c>
    </row>
    <row r="11" spans="1:15" x14ac:dyDescent="0.2">
      <c r="A11" s="66" t="s">
        <v>4</v>
      </c>
      <c r="B11" s="67"/>
      <c r="C11" s="68">
        <f>SUM(C7:C10)</f>
        <v>6000000</v>
      </c>
      <c r="D11" s="68">
        <f t="shared" ref="D11:N11" si="1">SUM(D7:D10)</f>
        <v>6000000</v>
      </c>
      <c r="E11" s="68">
        <f t="shared" si="1"/>
        <v>6000000</v>
      </c>
      <c r="F11" s="68">
        <f t="shared" si="1"/>
        <v>6000000</v>
      </c>
      <c r="G11" s="68">
        <f t="shared" si="1"/>
        <v>6000000</v>
      </c>
      <c r="H11" s="68">
        <f t="shared" si="1"/>
        <v>8500000</v>
      </c>
      <c r="I11" s="68">
        <f t="shared" si="1"/>
        <v>6000000</v>
      </c>
      <c r="J11" s="68">
        <f t="shared" si="1"/>
        <v>6000000</v>
      </c>
      <c r="K11" s="68">
        <f t="shared" si="1"/>
        <v>6000000</v>
      </c>
      <c r="L11" s="68">
        <f t="shared" si="1"/>
        <v>6000000</v>
      </c>
      <c r="M11" s="68">
        <f t="shared" si="1"/>
        <v>6000000</v>
      </c>
      <c r="N11" s="69">
        <f t="shared" si="1"/>
        <v>8500000</v>
      </c>
    </row>
    <row r="12" spans="1:15" x14ac:dyDescent="0.2">
      <c r="A12" s="70"/>
      <c r="B12" s="58"/>
      <c r="C12" s="71"/>
      <c r="D12" s="71"/>
      <c r="E12" s="71"/>
      <c r="F12" s="71"/>
      <c r="G12" s="71"/>
      <c r="H12" s="71"/>
      <c r="I12" s="71"/>
      <c r="J12" s="71"/>
      <c r="K12" s="71"/>
      <c r="L12" s="71"/>
      <c r="M12" s="71"/>
      <c r="N12" s="71"/>
      <c r="O12" s="58"/>
    </row>
    <row r="13" spans="1:15" x14ac:dyDescent="0.2">
      <c r="A13" s="60" t="s">
        <v>25</v>
      </c>
      <c r="B13" s="61"/>
      <c r="C13" s="72"/>
      <c r="D13" s="72"/>
      <c r="E13" s="72"/>
      <c r="F13" s="72"/>
      <c r="G13" s="72"/>
      <c r="H13" s="72"/>
      <c r="I13" s="72"/>
      <c r="J13" s="72"/>
      <c r="K13" s="72"/>
      <c r="L13" s="72"/>
      <c r="M13" s="72"/>
      <c r="N13" s="73"/>
      <c r="O13" s="58"/>
    </row>
    <row r="14" spans="1:15" x14ac:dyDescent="0.2">
      <c r="A14" s="74" t="s">
        <v>7</v>
      </c>
      <c r="B14" s="61"/>
      <c r="C14" s="75">
        <f>Metas!$B$12</f>
        <v>1000000</v>
      </c>
      <c r="D14" s="75">
        <f>Metas!$B$12</f>
        <v>1000000</v>
      </c>
      <c r="E14" s="75">
        <f>Metas!$B$12</f>
        <v>1000000</v>
      </c>
      <c r="F14" s="75">
        <f>Metas!$B$12</f>
        <v>1000000</v>
      </c>
      <c r="G14" s="75">
        <f>Metas!$B$12</f>
        <v>1000000</v>
      </c>
      <c r="H14" s="75">
        <f>Metas!$B$12</f>
        <v>1000000</v>
      </c>
      <c r="I14" s="75">
        <f>Metas!$B$12</f>
        <v>1000000</v>
      </c>
      <c r="J14" s="75">
        <f>Metas!$B$12</f>
        <v>1000000</v>
      </c>
      <c r="K14" s="75">
        <f>Metas!$B$12</f>
        <v>1000000</v>
      </c>
      <c r="L14" s="75">
        <f>Metas!$B$12</f>
        <v>1000000</v>
      </c>
      <c r="M14" s="75">
        <f>Metas!$B$12</f>
        <v>1000000</v>
      </c>
      <c r="N14" s="76">
        <f>Metas!$B$12</f>
        <v>1000000</v>
      </c>
      <c r="O14" s="77" t="s">
        <v>8</v>
      </c>
    </row>
    <row r="15" spans="1:15" x14ac:dyDescent="0.2">
      <c r="A15" s="63" t="s">
        <v>74</v>
      </c>
      <c r="B15" s="58"/>
      <c r="C15" s="78">
        <f>Metas!$B$42</f>
        <v>393588.97781388927</v>
      </c>
      <c r="D15" s="78">
        <f>Metas!$B$42</f>
        <v>393588.97781388927</v>
      </c>
      <c r="E15" s="78">
        <f>Metas!$B$42</f>
        <v>393588.97781388927</v>
      </c>
      <c r="F15" s="78">
        <f>Metas!$B$42</f>
        <v>393588.97781388927</v>
      </c>
      <c r="G15" s="78">
        <f>Metas!$B$42</f>
        <v>393588.97781388927</v>
      </c>
      <c r="H15" s="78">
        <f>Metas!$B$42</f>
        <v>393588.97781388927</v>
      </c>
      <c r="I15" s="78">
        <f>Metas!$B$42</f>
        <v>393588.97781388927</v>
      </c>
      <c r="J15" s="78">
        <f>Metas!$B$42</f>
        <v>393588.97781388927</v>
      </c>
      <c r="K15" s="78">
        <f>Metas!$B$42</f>
        <v>393588.97781388927</v>
      </c>
      <c r="L15" s="78">
        <f>Metas!$B$42</f>
        <v>393588.97781388927</v>
      </c>
      <c r="M15" s="78">
        <f>Metas!$B$42</f>
        <v>393588.97781388927</v>
      </c>
      <c r="N15" s="79">
        <f>Metas!$B$42</f>
        <v>393588.97781388927</v>
      </c>
    </row>
    <row r="16" spans="1:15" x14ac:dyDescent="0.2">
      <c r="A16" s="63" t="s">
        <v>24</v>
      </c>
      <c r="B16" s="58"/>
      <c r="C16" s="80">
        <v>0</v>
      </c>
      <c r="D16" s="80">
        <v>0</v>
      </c>
      <c r="E16" s="80">
        <v>0</v>
      </c>
      <c r="F16" s="80">
        <v>0</v>
      </c>
      <c r="G16" s="80">
        <v>0</v>
      </c>
      <c r="H16" s="80">
        <f t="shared" ref="H16:N16" si="2">H8</f>
        <v>2500000</v>
      </c>
      <c r="I16" s="80">
        <f t="shared" si="2"/>
        <v>0</v>
      </c>
      <c r="J16" s="80">
        <f t="shared" si="2"/>
        <v>0</v>
      </c>
      <c r="K16" s="80">
        <f t="shared" si="2"/>
        <v>0</v>
      </c>
      <c r="L16" s="80">
        <f t="shared" si="2"/>
        <v>0</v>
      </c>
      <c r="M16" s="80">
        <f t="shared" si="2"/>
        <v>0</v>
      </c>
      <c r="N16" s="81">
        <f t="shared" si="2"/>
        <v>2500000</v>
      </c>
    </row>
    <row r="17" spans="1:15" x14ac:dyDescent="0.2">
      <c r="A17" s="66" t="s">
        <v>26</v>
      </c>
      <c r="B17" s="82"/>
      <c r="C17" s="68">
        <f>SUM(C14:C16)</f>
        <v>1393588.9778138893</v>
      </c>
      <c r="D17" s="68">
        <f t="shared" ref="D17:N17" si="3">SUM(D14:D16)</f>
        <v>1393588.9778138893</v>
      </c>
      <c r="E17" s="68">
        <f t="shared" si="3"/>
        <v>1393588.9778138893</v>
      </c>
      <c r="F17" s="68">
        <f t="shared" si="3"/>
        <v>1393588.9778138893</v>
      </c>
      <c r="G17" s="68">
        <f t="shared" si="3"/>
        <v>1393588.9778138893</v>
      </c>
      <c r="H17" s="68">
        <f t="shared" si="3"/>
        <v>3893588.9778138893</v>
      </c>
      <c r="I17" s="68">
        <f t="shared" si="3"/>
        <v>1393588.9778138893</v>
      </c>
      <c r="J17" s="68">
        <f t="shared" si="3"/>
        <v>1393588.9778138893</v>
      </c>
      <c r="K17" s="68">
        <f t="shared" si="3"/>
        <v>1393588.9778138893</v>
      </c>
      <c r="L17" s="68">
        <f t="shared" si="3"/>
        <v>1393588.9778138893</v>
      </c>
      <c r="M17" s="68">
        <f t="shared" si="3"/>
        <v>1393588.9778138893</v>
      </c>
      <c r="N17" s="69">
        <f t="shared" si="3"/>
        <v>3893588.9778138893</v>
      </c>
    </row>
    <row r="18" spans="1:15" x14ac:dyDescent="0.2">
      <c r="C18" s="83"/>
      <c r="D18" s="83"/>
      <c r="E18" s="83"/>
      <c r="F18" s="83"/>
      <c r="G18" s="83"/>
      <c r="H18" s="83"/>
      <c r="I18" s="83"/>
      <c r="J18" s="83"/>
      <c r="K18" s="83"/>
      <c r="L18" s="83"/>
      <c r="M18" s="83"/>
      <c r="N18" s="83"/>
    </row>
    <row r="19" spans="1:15" x14ac:dyDescent="0.2">
      <c r="A19" s="60" t="s">
        <v>9</v>
      </c>
      <c r="B19" s="61"/>
      <c r="C19" s="72"/>
      <c r="D19" s="72"/>
      <c r="E19" s="72"/>
      <c r="F19" s="72"/>
      <c r="G19" s="72"/>
      <c r="H19" s="72"/>
      <c r="I19" s="72"/>
      <c r="J19" s="72"/>
      <c r="K19" s="72"/>
      <c r="L19" s="72"/>
      <c r="M19" s="72"/>
      <c r="N19" s="73"/>
    </row>
    <row r="20" spans="1:15" x14ac:dyDescent="0.2">
      <c r="A20" s="63" t="s">
        <v>10</v>
      </c>
      <c r="B20" s="58"/>
      <c r="C20" s="64">
        <v>1000000</v>
      </c>
      <c r="D20" s="64">
        <v>1000000</v>
      </c>
      <c r="E20" s="64">
        <v>1000000</v>
      </c>
      <c r="F20" s="64">
        <v>1000000</v>
      </c>
      <c r="G20" s="64">
        <v>1000000</v>
      </c>
      <c r="H20" s="64">
        <v>1000000</v>
      </c>
      <c r="I20" s="64">
        <v>1000000</v>
      </c>
      <c r="J20" s="64">
        <v>1000000</v>
      </c>
      <c r="K20" s="64">
        <v>1000000</v>
      </c>
      <c r="L20" s="64">
        <v>1000000</v>
      </c>
      <c r="M20" s="64">
        <v>1000000</v>
      </c>
      <c r="N20" s="65">
        <v>1000000</v>
      </c>
    </row>
    <row r="21" spans="1:15" x14ac:dyDescent="0.2">
      <c r="A21" s="63" t="s">
        <v>11</v>
      </c>
      <c r="B21" s="58"/>
      <c r="C21" s="64">
        <v>100000</v>
      </c>
      <c r="D21" s="64">
        <v>100000</v>
      </c>
      <c r="E21" s="64">
        <v>100000</v>
      </c>
      <c r="F21" s="64">
        <v>100000</v>
      </c>
      <c r="G21" s="64">
        <v>100000</v>
      </c>
      <c r="H21" s="64">
        <v>100000</v>
      </c>
      <c r="I21" s="64">
        <v>100000</v>
      </c>
      <c r="J21" s="64">
        <v>100000</v>
      </c>
      <c r="K21" s="64">
        <v>100000</v>
      </c>
      <c r="L21" s="64">
        <v>100000</v>
      </c>
      <c r="M21" s="64">
        <v>100000</v>
      </c>
      <c r="N21" s="65">
        <v>100000</v>
      </c>
    </row>
    <row r="22" spans="1:15" x14ac:dyDescent="0.2">
      <c r="A22" s="63" t="s">
        <v>12</v>
      </c>
      <c r="B22" s="58"/>
      <c r="C22" s="64">
        <v>100000</v>
      </c>
      <c r="D22" s="64">
        <v>100000</v>
      </c>
      <c r="E22" s="64">
        <v>100000</v>
      </c>
      <c r="F22" s="64">
        <v>100000</v>
      </c>
      <c r="G22" s="64">
        <v>100000</v>
      </c>
      <c r="H22" s="64">
        <v>100000</v>
      </c>
      <c r="I22" s="64">
        <v>100000</v>
      </c>
      <c r="J22" s="64">
        <v>100000</v>
      </c>
      <c r="K22" s="64">
        <v>100000</v>
      </c>
      <c r="L22" s="64">
        <v>100000</v>
      </c>
      <c r="M22" s="64">
        <v>100000</v>
      </c>
      <c r="N22" s="65">
        <v>100000</v>
      </c>
    </row>
    <row r="23" spans="1:15" x14ac:dyDescent="0.2">
      <c r="A23" s="63" t="s">
        <v>13</v>
      </c>
      <c r="B23" s="58"/>
      <c r="C23" s="64">
        <v>75000</v>
      </c>
      <c r="D23" s="64">
        <v>75000</v>
      </c>
      <c r="E23" s="64">
        <v>75000</v>
      </c>
      <c r="F23" s="64">
        <v>75000</v>
      </c>
      <c r="G23" s="64">
        <v>75000</v>
      </c>
      <c r="H23" s="64">
        <v>75000</v>
      </c>
      <c r="I23" s="64">
        <v>75000</v>
      </c>
      <c r="J23" s="64">
        <v>75000</v>
      </c>
      <c r="K23" s="64">
        <v>75000</v>
      </c>
      <c r="L23" s="64">
        <v>75000</v>
      </c>
      <c r="M23" s="64">
        <v>75000</v>
      </c>
      <c r="N23" s="65">
        <v>75000</v>
      </c>
    </row>
    <row r="24" spans="1:15" x14ac:dyDescent="0.2">
      <c r="A24" s="63" t="s">
        <v>14</v>
      </c>
      <c r="B24" s="58"/>
      <c r="C24" s="64">
        <v>20000</v>
      </c>
      <c r="D24" s="64">
        <v>20000</v>
      </c>
      <c r="E24" s="64">
        <v>20000</v>
      </c>
      <c r="F24" s="64">
        <v>20000</v>
      </c>
      <c r="G24" s="64">
        <v>20000</v>
      </c>
      <c r="H24" s="64">
        <v>20000</v>
      </c>
      <c r="I24" s="64">
        <v>20000</v>
      </c>
      <c r="J24" s="64">
        <v>20000</v>
      </c>
      <c r="K24" s="64">
        <v>20000</v>
      </c>
      <c r="L24" s="64">
        <v>20000</v>
      </c>
      <c r="M24" s="64">
        <v>20000</v>
      </c>
      <c r="N24" s="65">
        <v>20000</v>
      </c>
    </row>
    <row r="25" spans="1:15" x14ac:dyDescent="0.2">
      <c r="A25" s="63" t="s">
        <v>15</v>
      </c>
      <c r="B25" s="58"/>
      <c r="C25" s="64">
        <v>20000</v>
      </c>
      <c r="D25" s="64">
        <v>20000</v>
      </c>
      <c r="E25" s="64">
        <v>20000</v>
      </c>
      <c r="F25" s="64">
        <v>20000</v>
      </c>
      <c r="G25" s="64">
        <v>20000</v>
      </c>
      <c r="H25" s="64">
        <v>20000</v>
      </c>
      <c r="I25" s="64">
        <v>20000</v>
      </c>
      <c r="J25" s="64">
        <v>20000</v>
      </c>
      <c r="K25" s="64">
        <v>20000</v>
      </c>
      <c r="L25" s="64">
        <v>20000</v>
      </c>
      <c r="M25" s="64">
        <v>20000</v>
      </c>
      <c r="N25" s="65">
        <v>20000</v>
      </c>
    </row>
    <row r="26" spans="1:15" x14ac:dyDescent="0.2">
      <c r="A26" s="63" t="s">
        <v>16</v>
      </c>
      <c r="B26" s="58"/>
      <c r="C26" s="64">
        <v>20000</v>
      </c>
      <c r="D26" s="64">
        <v>20000</v>
      </c>
      <c r="E26" s="64">
        <v>20000</v>
      </c>
      <c r="F26" s="64">
        <v>20000</v>
      </c>
      <c r="G26" s="64">
        <v>20000</v>
      </c>
      <c r="H26" s="64">
        <v>20000</v>
      </c>
      <c r="I26" s="64">
        <v>20000</v>
      </c>
      <c r="J26" s="64">
        <v>20000</v>
      </c>
      <c r="K26" s="64">
        <v>20000</v>
      </c>
      <c r="L26" s="64">
        <v>20000</v>
      </c>
      <c r="M26" s="64">
        <v>20000</v>
      </c>
      <c r="N26" s="65">
        <v>20000</v>
      </c>
    </row>
    <row r="27" spans="1:15" x14ac:dyDescent="0.2">
      <c r="A27" s="63" t="s">
        <v>18</v>
      </c>
      <c r="B27" s="58"/>
      <c r="C27" s="64">
        <v>100000</v>
      </c>
      <c r="D27" s="64">
        <v>100000</v>
      </c>
      <c r="E27" s="64">
        <v>100000</v>
      </c>
      <c r="F27" s="64">
        <v>100000</v>
      </c>
      <c r="G27" s="64">
        <v>100000</v>
      </c>
      <c r="H27" s="64">
        <v>100000</v>
      </c>
      <c r="I27" s="64">
        <v>100000</v>
      </c>
      <c r="J27" s="64">
        <v>100000</v>
      </c>
      <c r="K27" s="64">
        <v>100000</v>
      </c>
      <c r="L27" s="64">
        <v>100000</v>
      </c>
      <c r="M27" s="64">
        <v>100000</v>
      </c>
      <c r="N27" s="65">
        <v>100000</v>
      </c>
    </row>
    <row r="28" spans="1:15" x14ac:dyDescent="0.2">
      <c r="A28" s="66" t="s">
        <v>105</v>
      </c>
      <c r="B28" s="82"/>
      <c r="C28" s="68">
        <f>SUM(C20:C27)</f>
        <v>1435000</v>
      </c>
      <c r="D28" s="68">
        <f t="shared" ref="D28:N28" si="4">SUM(D20:D27)</f>
        <v>1435000</v>
      </c>
      <c r="E28" s="68">
        <f t="shared" si="4"/>
        <v>1435000</v>
      </c>
      <c r="F28" s="68">
        <f t="shared" si="4"/>
        <v>1435000</v>
      </c>
      <c r="G28" s="68">
        <f t="shared" si="4"/>
        <v>1435000</v>
      </c>
      <c r="H28" s="68">
        <f t="shared" si="4"/>
        <v>1435000</v>
      </c>
      <c r="I28" s="68">
        <f t="shared" si="4"/>
        <v>1435000</v>
      </c>
      <c r="J28" s="68">
        <f t="shared" si="4"/>
        <v>1435000</v>
      </c>
      <c r="K28" s="68">
        <f t="shared" si="4"/>
        <v>1435000</v>
      </c>
      <c r="L28" s="68">
        <f t="shared" si="4"/>
        <v>1435000</v>
      </c>
      <c r="M28" s="68">
        <f t="shared" si="4"/>
        <v>1435000</v>
      </c>
      <c r="N28" s="69">
        <f t="shared" si="4"/>
        <v>1435000</v>
      </c>
      <c r="O28" s="77" t="s">
        <v>23</v>
      </c>
    </row>
    <row r="29" spans="1:15" x14ac:dyDescent="0.2">
      <c r="C29" s="83"/>
      <c r="D29" s="83"/>
      <c r="E29" s="83"/>
      <c r="F29" s="83"/>
      <c r="G29" s="83"/>
      <c r="H29" s="83"/>
      <c r="I29" s="83"/>
      <c r="J29" s="83"/>
      <c r="K29" s="83"/>
      <c r="L29" s="83"/>
      <c r="M29" s="83"/>
      <c r="N29" s="83"/>
    </row>
    <row r="30" spans="1:15" x14ac:dyDescent="0.2">
      <c r="A30" s="60" t="s">
        <v>20</v>
      </c>
      <c r="B30" s="61"/>
      <c r="C30" s="72"/>
      <c r="D30" s="72"/>
      <c r="E30" s="72"/>
      <c r="F30" s="72"/>
      <c r="G30" s="72"/>
      <c r="H30" s="72"/>
      <c r="I30" s="72"/>
      <c r="J30" s="72"/>
      <c r="K30" s="72"/>
      <c r="L30" s="72"/>
      <c r="M30" s="72"/>
      <c r="N30" s="73"/>
    </row>
    <row r="31" spans="1:15" x14ac:dyDescent="0.2">
      <c r="A31" s="63" t="s">
        <v>19</v>
      </c>
      <c r="B31" s="58"/>
      <c r="C31" s="64">
        <v>1000000</v>
      </c>
      <c r="D31" s="64">
        <v>1000000</v>
      </c>
      <c r="E31" s="64">
        <v>1000000</v>
      </c>
      <c r="F31" s="64">
        <v>1000000</v>
      </c>
      <c r="G31" s="64">
        <v>1000000</v>
      </c>
      <c r="H31" s="64">
        <v>1000000</v>
      </c>
      <c r="I31" s="64">
        <v>1000000</v>
      </c>
      <c r="J31" s="64">
        <v>1000000</v>
      </c>
      <c r="K31" s="64">
        <v>1000000</v>
      </c>
      <c r="L31" s="64">
        <v>1000000</v>
      </c>
      <c r="M31" s="64">
        <v>1000000</v>
      </c>
      <c r="N31" s="65">
        <v>1000000</v>
      </c>
    </row>
    <row r="32" spans="1:15" x14ac:dyDescent="0.2">
      <c r="A32" s="63" t="s">
        <v>17</v>
      </c>
      <c r="B32" s="58"/>
      <c r="C32" s="64">
        <v>1000000</v>
      </c>
      <c r="D32" s="64">
        <v>1000000</v>
      </c>
      <c r="E32" s="64">
        <v>1000000</v>
      </c>
      <c r="F32" s="64">
        <v>1000000</v>
      </c>
      <c r="G32" s="64">
        <v>1000000</v>
      </c>
      <c r="H32" s="64">
        <v>1000000</v>
      </c>
      <c r="I32" s="64">
        <v>1000000</v>
      </c>
      <c r="J32" s="64">
        <v>1000000</v>
      </c>
      <c r="K32" s="64">
        <v>1000000</v>
      </c>
      <c r="L32" s="64">
        <v>1000000</v>
      </c>
      <c r="M32" s="64">
        <v>1000000</v>
      </c>
      <c r="N32" s="65">
        <v>1000000</v>
      </c>
    </row>
    <row r="33" spans="1:15" x14ac:dyDescent="0.2">
      <c r="A33" s="63" t="s">
        <v>114</v>
      </c>
      <c r="B33" s="58"/>
      <c r="C33" s="64">
        <v>500000</v>
      </c>
      <c r="D33" s="64">
        <v>500000</v>
      </c>
      <c r="E33" s="64">
        <v>500000</v>
      </c>
      <c r="F33" s="64">
        <v>500000</v>
      </c>
      <c r="G33" s="64">
        <v>500000</v>
      </c>
      <c r="H33" s="64">
        <v>500000</v>
      </c>
      <c r="I33" s="64">
        <v>500000</v>
      </c>
      <c r="J33" s="64">
        <v>500000</v>
      </c>
      <c r="K33" s="64">
        <v>500000</v>
      </c>
      <c r="L33" s="64">
        <v>500000</v>
      </c>
      <c r="M33" s="64">
        <v>500000</v>
      </c>
      <c r="N33" s="65">
        <v>500000</v>
      </c>
    </row>
    <row r="34" spans="1:15" x14ac:dyDescent="0.2">
      <c r="A34" s="66" t="s">
        <v>106</v>
      </c>
      <c r="B34" s="82"/>
      <c r="C34" s="68">
        <f>SUM(C31:C33)</f>
        <v>2500000</v>
      </c>
      <c r="D34" s="68">
        <f t="shared" ref="D34:N34" si="5">SUM(D31:D33)</f>
        <v>2500000</v>
      </c>
      <c r="E34" s="68">
        <f t="shared" si="5"/>
        <v>2500000</v>
      </c>
      <c r="F34" s="68">
        <f t="shared" si="5"/>
        <v>2500000</v>
      </c>
      <c r="G34" s="68">
        <f t="shared" si="5"/>
        <v>2500000</v>
      </c>
      <c r="H34" s="68">
        <f t="shared" si="5"/>
        <v>2500000</v>
      </c>
      <c r="I34" s="68">
        <f t="shared" si="5"/>
        <v>2500000</v>
      </c>
      <c r="J34" s="68">
        <f t="shared" si="5"/>
        <v>2500000</v>
      </c>
      <c r="K34" s="68">
        <f t="shared" si="5"/>
        <v>2500000</v>
      </c>
      <c r="L34" s="68">
        <f t="shared" si="5"/>
        <v>2500000</v>
      </c>
      <c r="M34" s="68">
        <f t="shared" si="5"/>
        <v>2500000</v>
      </c>
      <c r="N34" s="69">
        <f t="shared" si="5"/>
        <v>2500000</v>
      </c>
      <c r="O34" s="77" t="s">
        <v>28</v>
      </c>
    </row>
    <row r="35" spans="1:15" ht="17" thickBot="1" x14ac:dyDescent="0.25">
      <c r="A35" s="84"/>
      <c r="C35" s="85"/>
      <c r="D35" s="85"/>
      <c r="E35" s="85"/>
      <c r="F35" s="85"/>
      <c r="G35" s="85"/>
      <c r="H35" s="85"/>
      <c r="I35" s="85"/>
      <c r="J35" s="85"/>
      <c r="K35" s="85"/>
      <c r="L35" s="85"/>
      <c r="M35" s="85"/>
      <c r="N35" s="85"/>
    </row>
    <row r="36" spans="1:15" ht="17" thickTop="1" x14ac:dyDescent="0.2">
      <c r="A36" s="86" t="s">
        <v>21</v>
      </c>
      <c r="C36" s="87">
        <f>C28+C34</f>
        <v>3935000</v>
      </c>
      <c r="D36" s="87">
        <f t="shared" ref="D36:N36" si="6">D28+D34</f>
        <v>3935000</v>
      </c>
      <c r="E36" s="87">
        <f t="shared" si="6"/>
        <v>3935000</v>
      </c>
      <c r="F36" s="87">
        <f t="shared" si="6"/>
        <v>3935000</v>
      </c>
      <c r="G36" s="87">
        <f t="shared" si="6"/>
        <v>3935000</v>
      </c>
      <c r="H36" s="87">
        <f t="shared" si="6"/>
        <v>3935000</v>
      </c>
      <c r="I36" s="87">
        <f t="shared" si="6"/>
        <v>3935000</v>
      </c>
      <c r="J36" s="87">
        <f t="shared" si="6"/>
        <v>3935000</v>
      </c>
      <c r="K36" s="87">
        <f t="shared" si="6"/>
        <v>3935000</v>
      </c>
      <c r="L36" s="87">
        <f t="shared" si="6"/>
        <v>3935000</v>
      </c>
      <c r="M36" s="87">
        <f t="shared" si="6"/>
        <v>3935000</v>
      </c>
      <c r="N36" s="87">
        <f t="shared" si="6"/>
        <v>3935000</v>
      </c>
    </row>
    <row r="37" spans="1:15" x14ac:dyDescent="0.2">
      <c r="C37" s="83"/>
      <c r="D37" s="83"/>
      <c r="E37" s="83"/>
      <c r="F37" s="83"/>
      <c r="G37" s="83"/>
      <c r="H37" s="83"/>
      <c r="I37" s="83"/>
      <c r="J37" s="83"/>
      <c r="K37" s="83"/>
      <c r="L37" s="83"/>
      <c r="M37" s="83"/>
      <c r="N37" s="83"/>
    </row>
    <row r="38" spans="1:15" x14ac:dyDescent="0.2">
      <c r="A38" s="88" t="s">
        <v>22</v>
      </c>
      <c r="C38" s="87">
        <f>C11-C17-C36</f>
        <v>671411.02218611073</v>
      </c>
      <c r="D38" s="87">
        <f t="shared" ref="D38:N38" si="7">D11-D17-D36</f>
        <v>671411.02218611073</v>
      </c>
      <c r="E38" s="87">
        <f t="shared" si="7"/>
        <v>671411.02218611073</v>
      </c>
      <c r="F38" s="87">
        <f t="shared" si="7"/>
        <v>671411.02218611073</v>
      </c>
      <c r="G38" s="87">
        <f t="shared" si="7"/>
        <v>671411.02218611073</v>
      </c>
      <c r="H38" s="87">
        <f t="shared" si="7"/>
        <v>671411.02218611073</v>
      </c>
      <c r="I38" s="87">
        <f t="shared" si="7"/>
        <v>671411.02218611073</v>
      </c>
      <c r="J38" s="87">
        <f t="shared" si="7"/>
        <v>671411.02218611073</v>
      </c>
      <c r="K38" s="87">
        <f t="shared" si="7"/>
        <v>671411.02218611073</v>
      </c>
      <c r="L38" s="87">
        <f t="shared" si="7"/>
        <v>671411.02218611073</v>
      </c>
      <c r="M38" s="87">
        <f t="shared" si="7"/>
        <v>671411.02218611073</v>
      </c>
      <c r="N38" s="87">
        <f t="shared" si="7"/>
        <v>671411.02218611073</v>
      </c>
      <c r="O38" s="77" t="s">
        <v>27</v>
      </c>
    </row>
    <row r="39" spans="1:15" x14ac:dyDescent="0.2">
      <c r="A39" s="84"/>
      <c r="C39" s="83"/>
      <c r="D39" s="83"/>
      <c r="E39" s="83"/>
      <c r="F39" s="83"/>
      <c r="G39" s="83"/>
      <c r="H39" s="83"/>
      <c r="I39" s="83"/>
      <c r="J39" s="83"/>
      <c r="K39" s="83"/>
      <c r="L39" s="83"/>
      <c r="M39" s="83"/>
      <c r="N39" s="83"/>
    </row>
    <row r="40" spans="1:15" x14ac:dyDescent="0.2">
      <c r="A40" s="2" t="s">
        <v>113</v>
      </c>
      <c r="B40" s="2"/>
      <c r="C40" s="89">
        <v>44227</v>
      </c>
      <c r="D40" s="89">
        <f>EOMONTH(C40,1)</f>
        <v>44255</v>
      </c>
      <c r="E40" s="89">
        <f t="shared" ref="E40" si="8">EOMONTH(D40,1)</f>
        <v>44286</v>
      </c>
      <c r="F40" s="89">
        <f t="shared" ref="F40" si="9">EOMONTH(E40,1)</f>
        <v>44316</v>
      </c>
      <c r="G40" s="89">
        <f t="shared" ref="G40" si="10">EOMONTH(F40,1)</f>
        <v>44347</v>
      </c>
      <c r="H40" s="89">
        <f t="shared" ref="H40" si="11">EOMONTH(G40,1)</f>
        <v>44377</v>
      </c>
      <c r="I40" s="89">
        <f t="shared" ref="I40" si="12">EOMONTH(H40,1)</f>
        <v>44408</v>
      </c>
      <c r="J40" s="89">
        <f t="shared" ref="J40" si="13">EOMONTH(I40,1)</f>
        <v>44439</v>
      </c>
      <c r="K40" s="89">
        <f t="shared" ref="K40" si="14">EOMONTH(J40,1)</f>
        <v>44469</v>
      </c>
      <c r="L40" s="89">
        <f t="shared" ref="L40" si="15">EOMONTH(K40,1)</f>
        <v>44500</v>
      </c>
      <c r="M40" s="89">
        <f t="shared" ref="M40" si="16">EOMONTH(L40,1)</f>
        <v>44530</v>
      </c>
      <c r="N40" s="89">
        <f t="shared" ref="N40" si="17">EOMONTH(M40,1)</f>
        <v>44561</v>
      </c>
    </row>
    <row r="41" spans="1:15" x14ac:dyDescent="0.2">
      <c r="A41" s="63" t="s">
        <v>112</v>
      </c>
      <c r="B41" s="58"/>
      <c r="C41" s="71">
        <f>C11</f>
        <v>6000000</v>
      </c>
      <c r="D41" s="71">
        <f t="shared" ref="D41:N41" si="18">D11</f>
        <v>6000000</v>
      </c>
      <c r="E41" s="71">
        <f t="shared" si="18"/>
        <v>6000000</v>
      </c>
      <c r="F41" s="71">
        <f t="shared" si="18"/>
        <v>6000000</v>
      </c>
      <c r="G41" s="71">
        <f t="shared" si="18"/>
        <v>6000000</v>
      </c>
      <c r="H41" s="71">
        <f t="shared" si="18"/>
        <v>8500000</v>
      </c>
      <c r="I41" s="71">
        <f t="shared" si="18"/>
        <v>6000000</v>
      </c>
      <c r="J41" s="71">
        <f t="shared" si="18"/>
        <v>6000000</v>
      </c>
      <c r="K41" s="71">
        <f t="shared" si="18"/>
        <v>6000000</v>
      </c>
      <c r="L41" s="71">
        <f t="shared" si="18"/>
        <v>6000000</v>
      </c>
      <c r="M41" s="71">
        <f t="shared" si="18"/>
        <v>6000000</v>
      </c>
      <c r="N41" s="90">
        <f t="shared" si="18"/>
        <v>8500000</v>
      </c>
    </row>
    <row r="42" spans="1:15" x14ac:dyDescent="0.2">
      <c r="A42" s="63" t="s">
        <v>107</v>
      </c>
      <c r="B42" s="58"/>
      <c r="C42" s="71">
        <f>C17</f>
        <v>1393588.9778138893</v>
      </c>
      <c r="D42" s="71">
        <f t="shared" ref="D42:N42" si="19">D17</f>
        <v>1393588.9778138893</v>
      </c>
      <c r="E42" s="71">
        <f t="shared" si="19"/>
        <v>1393588.9778138893</v>
      </c>
      <c r="F42" s="71">
        <f t="shared" si="19"/>
        <v>1393588.9778138893</v>
      </c>
      <c r="G42" s="71">
        <f t="shared" si="19"/>
        <v>1393588.9778138893</v>
      </c>
      <c r="H42" s="71">
        <f t="shared" si="19"/>
        <v>3893588.9778138893</v>
      </c>
      <c r="I42" s="71">
        <f t="shared" si="19"/>
        <v>1393588.9778138893</v>
      </c>
      <c r="J42" s="71">
        <f t="shared" si="19"/>
        <v>1393588.9778138893</v>
      </c>
      <c r="K42" s="71">
        <f t="shared" si="19"/>
        <v>1393588.9778138893</v>
      </c>
      <c r="L42" s="71">
        <f t="shared" si="19"/>
        <v>1393588.9778138893</v>
      </c>
      <c r="M42" s="71">
        <f t="shared" si="19"/>
        <v>1393588.9778138893</v>
      </c>
      <c r="N42" s="90">
        <f t="shared" si="19"/>
        <v>3893588.9778138893</v>
      </c>
    </row>
    <row r="43" spans="1:15" x14ac:dyDescent="0.2">
      <c r="A43" s="63" t="s">
        <v>108</v>
      </c>
      <c r="B43" s="58"/>
      <c r="C43" s="71">
        <f>C28</f>
        <v>1435000</v>
      </c>
      <c r="D43" s="71">
        <f t="shared" ref="D43:N43" si="20">D28</f>
        <v>1435000</v>
      </c>
      <c r="E43" s="71">
        <f t="shared" si="20"/>
        <v>1435000</v>
      </c>
      <c r="F43" s="71">
        <f t="shared" si="20"/>
        <v>1435000</v>
      </c>
      <c r="G43" s="71">
        <f t="shared" si="20"/>
        <v>1435000</v>
      </c>
      <c r="H43" s="71">
        <f t="shared" si="20"/>
        <v>1435000</v>
      </c>
      <c r="I43" s="71">
        <f t="shared" si="20"/>
        <v>1435000</v>
      </c>
      <c r="J43" s="71">
        <f t="shared" si="20"/>
        <v>1435000</v>
      </c>
      <c r="K43" s="71">
        <f t="shared" si="20"/>
        <v>1435000</v>
      </c>
      <c r="L43" s="71">
        <f t="shared" si="20"/>
        <v>1435000</v>
      </c>
      <c r="M43" s="71">
        <f t="shared" si="20"/>
        <v>1435000</v>
      </c>
      <c r="N43" s="90">
        <f t="shared" si="20"/>
        <v>1435000</v>
      </c>
    </row>
    <row r="44" spans="1:15" x14ac:dyDescent="0.2">
      <c r="A44" s="63" t="s">
        <v>109</v>
      </c>
      <c r="B44" s="58"/>
      <c r="C44" s="71">
        <f>C34</f>
        <v>2500000</v>
      </c>
      <c r="D44" s="71">
        <f t="shared" ref="D44:N44" si="21">D34</f>
        <v>2500000</v>
      </c>
      <c r="E44" s="71">
        <f t="shared" si="21"/>
        <v>2500000</v>
      </c>
      <c r="F44" s="71">
        <f t="shared" si="21"/>
        <v>2500000</v>
      </c>
      <c r="G44" s="71">
        <f t="shared" si="21"/>
        <v>2500000</v>
      </c>
      <c r="H44" s="71">
        <f t="shared" si="21"/>
        <v>2500000</v>
      </c>
      <c r="I44" s="71">
        <f t="shared" si="21"/>
        <v>2500000</v>
      </c>
      <c r="J44" s="71">
        <f t="shared" si="21"/>
        <v>2500000</v>
      </c>
      <c r="K44" s="71">
        <f t="shared" si="21"/>
        <v>2500000</v>
      </c>
      <c r="L44" s="71">
        <f t="shared" si="21"/>
        <v>2500000</v>
      </c>
      <c r="M44" s="71">
        <f t="shared" si="21"/>
        <v>2500000</v>
      </c>
      <c r="N44" s="90">
        <f t="shared" si="21"/>
        <v>2500000</v>
      </c>
    </row>
    <row r="45" spans="1:15" x14ac:dyDescent="0.2">
      <c r="A45" s="63" t="s">
        <v>110</v>
      </c>
      <c r="B45" s="58"/>
      <c r="C45" s="71">
        <f>C38</f>
        <v>671411.02218611073</v>
      </c>
      <c r="D45" s="71">
        <f t="shared" ref="D45:N45" si="22">D38</f>
        <v>671411.02218611073</v>
      </c>
      <c r="E45" s="71">
        <f t="shared" si="22"/>
        <v>671411.02218611073</v>
      </c>
      <c r="F45" s="71">
        <f t="shared" si="22"/>
        <v>671411.02218611073</v>
      </c>
      <c r="G45" s="71">
        <f t="shared" si="22"/>
        <v>671411.02218611073</v>
      </c>
      <c r="H45" s="71">
        <f t="shared" si="22"/>
        <v>671411.02218611073</v>
      </c>
      <c r="I45" s="71">
        <f t="shared" si="22"/>
        <v>671411.02218611073</v>
      </c>
      <c r="J45" s="71">
        <f t="shared" si="22"/>
        <v>671411.02218611073</v>
      </c>
      <c r="K45" s="71">
        <f t="shared" si="22"/>
        <v>671411.02218611073</v>
      </c>
      <c r="L45" s="71">
        <f t="shared" si="22"/>
        <v>671411.02218611073</v>
      </c>
      <c r="M45" s="71">
        <f t="shared" si="22"/>
        <v>671411.02218611073</v>
      </c>
      <c r="N45" s="90">
        <f t="shared" si="22"/>
        <v>671411.02218611073</v>
      </c>
    </row>
    <row r="46" spans="1:15" x14ac:dyDescent="0.2">
      <c r="A46" s="91" t="s">
        <v>111</v>
      </c>
      <c r="B46" s="92"/>
      <c r="C46" s="93">
        <f>C41-SUM(C42:C45)</f>
        <v>0</v>
      </c>
      <c r="D46" s="93">
        <f t="shared" ref="D46:N46" si="23">D41-SUM(D42:D45)</f>
        <v>0</v>
      </c>
      <c r="E46" s="93">
        <f t="shared" si="23"/>
        <v>0</v>
      </c>
      <c r="F46" s="93">
        <f t="shared" si="23"/>
        <v>0</v>
      </c>
      <c r="G46" s="93">
        <f t="shared" si="23"/>
        <v>0</v>
      </c>
      <c r="H46" s="93">
        <f t="shared" si="23"/>
        <v>0</v>
      </c>
      <c r="I46" s="93">
        <f t="shared" si="23"/>
        <v>0</v>
      </c>
      <c r="J46" s="93">
        <f t="shared" si="23"/>
        <v>0</v>
      </c>
      <c r="K46" s="93">
        <f t="shared" si="23"/>
        <v>0</v>
      </c>
      <c r="L46" s="93">
        <f t="shared" si="23"/>
        <v>0</v>
      </c>
      <c r="M46" s="93">
        <f t="shared" si="23"/>
        <v>0</v>
      </c>
      <c r="N46" s="94">
        <f t="shared" si="23"/>
        <v>0</v>
      </c>
    </row>
    <row r="47" spans="1:15" x14ac:dyDescent="0.2">
      <c r="A47" s="70"/>
      <c r="B47" s="58"/>
      <c r="C47" s="58"/>
      <c r="D47" s="58"/>
      <c r="E47" s="58"/>
      <c r="F47" s="58"/>
      <c r="G47" s="58"/>
      <c r="H47" s="58"/>
      <c r="I47" s="58"/>
      <c r="J47" s="58"/>
      <c r="K47" s="58"/>
      <c r="L47" s="58"/>
      <c r="M47" s="58"/>
      <c r="N47" s="95"/>
    </row>
    <row r="48" spans="1:15" x14ac:dyDescent="0.2">
      <c r="A48" s="2" t="s">
        <v>115</v>
      </c>
      <c r="B48" s="2"/>
      <c r="C48" s="89">
        <v>44227</v>
      </c>
      <c r="D48" s="89">
        <f>EOMONTH(C48,1)</f>
        <v>44255</v>
      </c>
      <c r="E48" s="89">
        <f t="shared" ref="E48" si="24">EOMONTH(D48,1)</f>
        <v>44286</v>
      </c>
      <c r="F48" s="89">
        <f t="shared" ref="F48" si="25">EOMONTH(E48,1)</f>
        <v>44316</v>
      </c>
      <c r="G48" s="89">
        <f t="shared" ref="G48" si="26">EOMONTH(F48,1)</f>
        <v>44347</v>
      </c>
      <c r="H48" s="89">
        <f t="shared" ref="H48" si="27">EOMONTH(G48,1)</f>
        <v>44377</v>
      </c>
      <c r="I48" s="89">
        <f t="shared" ref="I48" si="28">EOMONTH(H48,1)</f>
        <v>44408</v>
      </c>
      <c r="J48" s="89">
        <f t="shared" ref="J48" si="29">EOMONTH(I48,1)</f>
        <v>44439</v>
      </c>
      <c r="K48" s="89">
        <f t="shared" ref="K48" si="30">EOMONTH(J48,1)</f>
        <v>44469</v>
      </c>
      <c r="L48" s="89">
        <f t="shared" ref="L48" si="31">EOMONTH(K48,1)</f>
        <v>44500</v>
      </c>
      <c r="M48" s="89">
        <f t="shared" ref="M48" si="32">EOMONTH(L48,1)</f>
        <v>44530</v>
      </c>
      <c r="N48" s="89">
        <f t="shared" ref="N48" si="33">EOMONTH(M48,1)</f>
        <v>44561</v>
      </c>
    </row>
    <row r="49" spans="1:14" x14ac:dyDescent="0.2">
      <c r="A49" s="63" t="s">
        <v>107</v>
      </c>
      <c r="B49" s="96" t="s">
        <v>107</v>
      </c>
      <c r="C49" s="97">
        <f>C42/C$41</f>
        <v>0.23226482963564821</v>
      </c>
      <c r="D49" s="97">
        <f t="shared" ref="D49:N49" si="34">D42/D$41</f>
        <v>0.23226482963564821</v>
      </c>
      <c r="E49" s="97">
        <f t="shared" si="34"/>
        <v>0.23226482963564821</v>
      </c>
      <c r="F49" s="97">
        <f t="shared" si="34"/>
        <v>0.23226482963564821</v>
      </c>
      <c r="G49" s="97">
        <f t="shared" si="34"/>
        <v>0.23226482963564821</v>
      </c>
      <c r="H49" s="97">
        <f t="shared" si="34"/>
        <v>0.45806929150751641</v>
      </c>
      <c r="I49" s="97">
        <f t="shared" si="34"/>
        <v>0.23226482963564821</v>
      </c>
      <c r="J49" s="97">
        <f t="shared" si="34"/>
        <v>0.23226482963564821</v>
      </c>
      <c r="K49" s="97">
        <f t="shared" si="34"/>
        <v>0.23226482963564821</v>
      </c>
      <c r="L49" s="97">
        <f t="shared" si="34"/>
        <v>0.23226482963564821</v>
      </c>
      <c r="M49" s="97">
        <f t="shared" si="34"/>
        <v>0.23226482963564821</v>
      </c>
      <c r="N49" s="98">
        <f t="shared" si="34"/>
        <v>0.45806929150751641</v>
      </c>
    </row>
    <row r="50" spans="1:14" x14ac:dyDescent="0.2">
      <c r="A50" s="63" t="s">
        <v>108</v>
      </c>
      <c r="B50" s="96" t="s">
        <v>108</v>
      </c>
      <c r="C50" s="97">
        <f t="shared" ref="C50:N52" si="35">C43/C$41</f>
        <v>0.23916666666666667</v>
      </c>
      <c r="D50" s="97">
        <f t="shared" si="35"/>
        <v>0.23916666666666667</v>
      </c>
      <c r="E50" s="97">
        <f t="shared" si="35"/>
        <v>0.23916666666666667</v>
      </c>
      <c r="F50" s="97">
        <f t="shared" si="35"/>
        <v>0.23916666666666667</v>
      </c>
      <c r="G50" s="97">
        <f t="shared" si="35"/>
        <v>0.23916666666666667</v>
      </c>
      <c r="H50" s="97">
        <f t="shared" si="35"/>
        <v>0.16882352941176471</v>
      </c>
      <c r="I50" s="97">
        <f t="shared" si="35"/>
        <v>0.23916666666666667</v>
      </c>
      <c r="J50" s="97">
        <f t="shared" si="35"/>
        <v>0.23916666666666667</v>
      </c>
      <c r="K50" s="97">
        <f t="shared" si="35"/>
        <v>0.23916666666666667</v>
      </c>
      <c r="L50" s="97">
        <f t="shared" si="35"/>
        <v>0.23916666666666667</v>
      </c>
      <c r="M50" s="97">
        <f t="shared" si="35"/>
        <v>0.23916666666666667</v>
      </c>
      <c r="N50" s="98">
        <f t="shared" si="35"/>
        <v>0.16882352941176471</v>
      </c>
    </row>
    <row r="51" spans="1:14" x14ac:dyDescent="0.2">
      <c r="A51" s="63" t="s">
        <v>109</v>
      </c>
      <c r="B51" s="96" t="s">
        <v>109</v>
      </c>
      <c r="C51" s="97">
        <f t="shared" si="35"/>
        <v>0.41666666666666669</v>
      </c>
      <c r="D51" s="97">
        <f t="shared" si="35"/>
        <v>0.41666666666666669</v>
      </c>
      <c r="E51" s="97">
        <f t="shared" si="35"/>
        <v>0.41666666666666669</v>
      </c>
      <c r="F51" s="97">
        <f t="shared" si="35"/>
        <v>0.41666666666666669</v>
      </c>
      <c r="G51" s="97">
        <f t="shared" si="35"/>
        <v>0.41666666666666669</v>
      </c>
      <c r="H51" s="97">
        <f t="shared" si="35"/>
        <v>0.29411764705882354</v>
      </c>
      <c r="I51" s="97">
        <f t="shared" si="35"/>
        <v>0.41666666666666669</v>
      </c>
      <c r="J51" s="97">
        <f t="shared" si="35"/>
        <v>0.41666666666666669</v>
      </c>
      <c r="K51" s="97">
        <f t="shared" si="35"/>
        <v>0.41666666666666669</v>
      </c>
      <c r="L51" s="97">
        <f t="shared" si="35"/>
        <v>0.41666666666666669</v>
      </c>
      <c r="M51" s="97">
        <f t="shared" si="35"/>
        <v>0.41666666666666669</v>
      </c>
      <c r="N51" s="98">
        <f t="shared" si="35"/>
        <v>0.29411764705882354</v>
      </c>
    </row>
    <row r="52" spans="1:14" x14ac:dyDescent="0.2">
      <c r="A52" s="63" t="s">
        <v>110</v>
      </c>
      <c r="B52" s="96" t="s">
        <v>110</v>
      </c>
      <c r="C52" s="97">
        <f t="shared" si="35"/>
        <v>0.11190183703101846</v>
      </c>
      <c r="D52" s="97">
        <f t="shared" si="35"/>
        <v>0.11190183703101846</v>
      </c>
      <c r="E52" s="97">
        <f t="shared" si="35"/>
        <v>0.11190183703101846</v>
      </c>
      <c r="F52" s="97">
        <f t="shared" si="35"/>
        <v>0.11190183703101846</v>
      </c>
      <c r="G52" s="97">
        <f t="shared" si="35"/>
        <v>0.11190183703101846</v>
      </c>
      <c r="H52" s="97">
        <f t="shared" si="35"/>
        <v>7.8989532021895376E-2</v>
      </c>
      <c r="I52" s="97">
        <f t="shared" si="35"/>
        <v>0.11190183703101846</v>
      </c>
      <c r="J52" s="97">
        <f t="shared" si="35"/>
        <v>0.11190183703101846</v>
      </c>
      <c r="K52" s="97">
        <f t="shared" si="35"/>
        <v>0.11190183703101846</v>
      </c>
      <c r="L52" s="97">
        <f t="shared" si="35"/>
        <v>0.11190183703101846</v>
      </c>
      <c r="M52" s="97">
        <f t="shared" si="35"/>
        <v>0.11190183703101846</v>
      </c>
      <c r="N52" s="98">
        <f t="shared" si="35"/>
        <v>7.8989532021895376E-2</v>
      </c>
    </row>
    <row r="53" spans="1:14" x14ac:dyDescent="0.2">
      <c r="A53" s="99" t="s">
        <v>111</v>
      </c>
      <c r="B53" s="100"/>
      <c r="C53" s="101">
        <f>SUM(C49:C52)</f>
        <v>0.99999999999999989</v>
      </c>
      <c r="D53" s="101">
        <f>SUM(D49:D52)</f>
        <v>0.99999999999999989</v>
      </c>
      <c r="E53" s="101">
        <f t="shared" ref="E53:N53" si="36">SUM(E49:E52)</f>
        <v>0.99999999999999989</v>
      </c>
      <c r="F53" s="101">
        <f t="shared" si="36"/>
        <v>0.99999999999999989</v>
      </c>
      <c r="G53" s="101">
        <f t="shared" si="36"/>
        <v>0.99999999999999989</v>
      </c>
      <c r="H53" s="101">
        <f t="shared" si="36"/>
        <v>1</v>
      </c>
      <c r="I53" s="101">
        <f t="shared" si="36"/>
        <v>0.99999999999999989</v>
      </c>
      <c r="J53" s="101">
        <f t="shared" si="36"/>
        <v>0.99999999999999989</v>
      </c>
      <c r="K53" s="101">
        <f t="shared" si="36"/>
        <v>0.99999999999999989</v>
      </c>
      <c r="L53" s="101">
        <f t="shared" si="36"/>
        <v>0.99999999999999989</v>
      </c>
      <c r="M53" s="101">
        <f t="shared" si="36"/>
        <v>0.99999999999999989</v>
      </c>
      <c r="N53" s="102">
        <f t="shared" si="36"/>
        <v>1</v>
      </c>
    </row>
    <row r="74" spans="3:14" s="108" customFormat="1" x14ac:dyDescent="0.2">
      <c r="C74" s="167" t="s">
        <v>128</v>
      </c>
    </row>
    <row r="75" spans="3:14" s="107" customFormat="1" ht="16" customHeight="1" x14ac:dyDescent="0.2">
      <c r="C75" s="161" t="s">
        <v>127</v>
      </c>
      <c r="D75" s="161"/>
      <c r="E75" s="161"/>
      <c r="F75" s="161"/>
      <c r="G75" s="161"/>
      <c r="H75" s="161"/>
      <c r="I75" s="161"/>
      <c r="J75" s="161"/>
      <c r="K75" s="161"/>
      <c r="L75" s="161"/>
      <c r="M75" s="161"/>
      <c r="N75" s="161"/>
    </row>
    <row r="76" spans="3:14" s="107" customFormat="1" x14ac:dyDescent="0.2">
      <c r="C76" s="161"/>
      <c r="D76" s="161"/>
      <c r="E76" s="161"/>
      <c r="F76" s="161"/>
      <c r="G76" s="161"/>
      <c r="H76" s="161"/>
      <c r="I76" s="161"/>
      <c r="J76" s="161"/>
      <c r="K76" s="161"/>
      <c r="L76" s="161"/>
      <c r="M76" s="161"/>
      <c r="N76" s="161"/>
    </row>
    <row r="77" spans="3:14" s="107" customFormat="1" x14ac:dyDescent="0.2">
      <c r="C77" s="161"/>
      <c r="D77" s="161"/>
      <c r="E77" s="161"/>
      <c r="F77" s="161"/>
      <c r="G77" s="161"/>
      <c r="H77" s="161"/>
      <c r="I77" s="161"/>
      <c r="J77" s="161"/>
      <c r="K77" s="161"/>
      <c r="L77" s="161"/>
      <c r="M77" s="161"/>
      <c r="N77" s="161"/>
    </row>
    <row r="78" spans="3:14" s="107" customFormat="1" x14ac:dyDescent="0.2">
      <c r="C78" s="161"/>
      <c r="D78" s="161"/>
      <c r="E78" s="161"/>
      <c r="F78" s="161"/>
      <c r="G78" s="161"/>
      <c r="H78" s="161"/>
      <c r="I78" s="161"/>
      <c r="J78" s="161"/>
      <c r="K78" s="161"/>
      <c r="L78" s="161"/>
      <c r="M78" s="161"/>
      <c r="N78" s="161"/>
    </row>
    <row r="79" spans="3:14" x14ac:dyDescent="0.2">
      <c r="C79" s="103"/>
      <c r="D79" s="103"/>
      <c r="E79" s="103"/>
      <c r="F79" s="103"/>
      <c r="G79" s="103"/>
      <c r="H79" s="103"/>
      <c r="I79" s="103"/>
      <c r="J79" s="103"/>
      <c r="K79" s="103"/>
      <c r="L79" s="103"/>
      <c r="M79" s="103"/>
      <c r="N79" s="103"/>
    </row>
    <row r="80" spans="3:14" x14ac:dyDescent="0.2">
      <c r="C80" s="103"/>
      <c r="D80" s="103"/>
      <c r="E80" s="103"/>
      <c r="F80" s="103"/>
      <c r="G80" s="103"/>
      <c r="H80" s="103"/>
      <c r="I80" s="103"/>
      <c r="J80" s="103"/>
      <c r="K80" s="103"/>
      <c r="L80" s="103"/>
      <c r="M80" s="103"/>
      <c r="N80" s="103"/>
    </row>
  </sheetData>
  <sheetProtection algorithmName="SHA-512" hashValue="nhPNxf0v1pZzQnGKNNb1HxopIlGWKI8Vh9a/ihz5sPjPfmXLSvc1hZWtIZqGcKnDeUsWJWVq1VoMlWdXDnPlQg==" saltValue="wwch7zd44oZnIvkVn3ACYg==" spinCount="100000" sheet="1" formatCells="0" formatColumns="0" formatRows="0" insertColumns="0" insertRows="0" deleteColumns="0" deleteRows="0" sort="0" autoFilter="0" pivotTables="0"/>
  <mergeCells count="2">
    <mergeCell ref="C75:N78"/>
    <mergeCell ref="B2:B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97BA8-BD53-9C40-83CF-A79687A310C4}">
  <dimension ref="A1:AM66"/>
  <sheetViews>
    <sheetView showGridLines="0" zoomScaleNormal="100" workbookViewId="0">
      <pane xSplit="2" ySplit="7" topLeftCell="C56" activePane="bottomRight" state="frozen"/>
      <selection pane="topRight" activeCell="C1" sqref="C1"/>
      <selection pane="bottomLeft" activeCell="A4" sqref="A4"/>
      <selection pane="bottomRight" activeCell="C62" sqref="C62"/>
    </sheetView>
  </sheetViews>
  <sheetFormatPr baseColWidth="10" defaultColWidth="10.6640625" defaultRowHeight="16" x14ac:dyDescent="0.2"/>
  <cols>
    <col min="1" max="1" width="29.1640625" style="21" customWidth="1"/>
    <col min="2" max="2" width="26" style="21" bestFit="1" customWidth="1"/>
    <col min="3" max="4" width="11" style="21" bestFit="1" customWidth="1"/>
    <col min="5" max="5" width="11.1640625" style="21" bestFit="1" customWidth="1"/>
    <col min="6" max="7" width="11" style="21" bestFit="1" customWidth="1"/>
    <col min="8" max="8" width="11.1640625" style="21" bestFit="1" customWidth="1"/>
    <col min="9" max="10" width="11" style="21" bestFit="1" customWidth="1"/>
    <col min="11" max="11" width="11.1640625" style="21" bestFit="1" customWidth="1"/>
    <col min="12" max="13" width="11" style="21" bestFit="1" customWidth="1"/>
    <col min="14" max="14" width="11.1640625" style="21" bestFit="1" customWidth="1"/>
    <col min="15" max="16" width="11" style="21" bestFit="1" customWidth="1"/>
    <col min="17" max="17" width="11.1640625" style="21" bestFit="1" customWidth="1"/>
    <col min="18" max="19" width="11" style="21" bestFit="1" customWidth="1"/>
    <col min="20" max="20" width="11.1640625" style="21" bestFit="1" customWidth="1"/>
    <col min="21" max="22" width="11" style="21" bestFit="1" customWidth="1"/>
    <col min="23" max="23" width="11.1640625" style="21" bestFit="1" customWidth="1"/>
    <col min="24" max="25" width="11" style="21" bestFit="1" customWidth="1"/>
    <col min="26" max="26" width="11.1640625" style="21" bestFit="1" customWidth="1"/>
    <col min="27" max="28" width="11" style="21" bestFit="1" customWidth="1"/>
    <col min="29" max="29" width="11.1640625" style="21" bestFit="1" customWidth="1"/>
    <col min="30" max="31" width="11" style="21" bestFit="1" customWidth="1"/>
    <col min="32" max="32" width="11.1640625" style="21" bestFit="1" customWidth="1"/>
    <col min="33" max="34" width="11" style="21" bestFit="1" customWidth="1"/>
    <col min="35" max="35" width="11.1640625" style="21" bestFit="1" customWidth="1"/>
    <col min="36" max="37" width="11" style="21" bestFit="1" customWidth="1"/>
    <col min="38" max="38" width="11.1640625" style="21" bestFit="1" customWidth="1"/>
    <col min="39" max="16384" width="10.6640625" style="21"/>
  </cols>
  <sheetData>
    <row r="1" spans="1:39" s="107" customFormat="1" x14ac:dyDescent="0.2">
      <c r="A1" s="56"/>
      <c r="B1" s="104"/>
    </row>
    <row r="2" spans="1:39" s="107" customFormat="1" x14ac:dyDescent="0.2">
      <c r="A2" s="56"/>
      <c r="B2" s="163" t="s">
        <v>131</v>
      </c>
    </row>
    <row r="3" spans="1:39" s="107" customFormat="1" x14ac:dyDescent="0.2">
      <c r="A3" s="56"/>
      <c r="B3" s="163"/>
    </row>
    <row r="4" spans="1:39" s="107" customFormat="1" x14ac:dyDescent="0.2">
      <c r="A4" s="56"/>
      <c r="B4" s="104"/>
    </row>
    <row r="5" spans="1:39" x14ac:dyDescent="0.2">
      <c r="A5" s="67" t="s">
        <v>0</v>
      </c>
      <c r="B5" s="82"/>
      <c r="C5" s="82"/>
      <c r="D5" s="82"/>
      <c r="E5" s="82"/>
      <c r="F5" s="82"/>
      <c r="G5" s="82"/>
      <c r="H5" s="82"/>
      <c r="I5" s="82"/>
      <c r="J5" s="82"/>
      <c r="K5" s="82"/>
      <c r="L5" s="82"/>
      <c r="M5" s="82"/>
      <c r="N5" s="82"/>
      <c r="O5" s="67"/>
      <c r="P5" s="82"/>
      <c r="Q5" s="82"/>
      <c r="R5" s="82"/>
      <c r="S5" s="82"/>
      <c r="T5" s="82"/>
      <c r="U5" s="82"/>
      <c r="V5" s="82"/>
      <c r="W5" s="82"/>
      <c r="X5" s="82"/>
      <c r="Y5" s="82"/>
      <c r="Z5" s="82"/>
      <c r="AA5" s="82"/>
      <c r="AB5" s="82"/>
      <c r="AC5" s="67"/>
      <c r="AD5" s="82"/>
      <c r="AE5" s="82"/>
      <c r="AF5" s="82"/>
      <c r="AG5" s="82"/>
      <c r="AH5" s="82"/>
      <c r="AI5" s="82"/>
      <c r="AJ5" s="82"/>
      <c r="AK5" s="82"/>
      <c r="AL5" s="82"/>
    </row>
    <row r="6" spans="1:39" x14ac:dyDescent="0.2">
      <c r="A6" s="88"/>
      <c r="C6" s="109" t="s">
        <v>30</v>
      </c>
      <c r="D6" s="110" t="s">
        <v>31</v>
      </c>
      <c r="E6" s="111" t="s">
        <v>32</v>
      </c>
      <c r="F6" s="109" t="s">
        <v>30</v>
      </c>
      <c r="G6" s="110" t="s">
        <v>31</v>
      </c>
      <c r="H6" s="111" t="s">
        <v>32</v>
      </c>
      <c r="I6" s="109" t="s">
        <v>30</v>
      </c>
      <c r="J6" s="110" t="s">
        <v>31</v>
      </c>
      <c r="K6" s="111" t="s">
        <v>32</v>
      </c>
      <c r="L6" s="109" t="s">
        <v>30</v>
      </c>
      <c r="M6" s="110" t="s">
        <v>31</v>
      </c>
      <c r="N6" s="111" t="s">
        <v>32</v>
      </c>
      <c r="O6" s="109" t="s">
        <v>30</v>
      </c>
      <c r="P6" s="110" t="s">
        <v>31</v>
      </c>
      <c r="Q6" s="111" t="s">
        <v>32</v>
      </c>
      <c r="R6" s="109" t="s">
        <v>30</v>
      </c>
      <c r="S6" s="110" t="s">
        <v>31</v>
      </c>
      <c r="T6" s="111" t="s">
        <v>32</v>
      </c>
      <c r="U6" s="109" t="s">
        <v>30</v>
      </c>
      <c r="V6" s="110" t="s">
        <v>31</v>
      </c>
      <c r="W6" s="111" t="s">
        <v>32</v>
      </c>
      <c r="X6" s="109" t="s">
        <v>30</v>
      </c>
      <c r="Y6" s="110" t="s">
        <v>31</v>
      </c>
      <c r="Z6" s="111" t="s">
        <v>32</v>
      </c>
      <c r="AA6" s="109" t="s">
        <v>30</v>
      </c>
      <c r="AB6" s="110" t="s">
        <v>31</v>
      </c>
      <c r="AC6" s="111" t="s">
        <v>32</v>
      </c>
      <c r="AD6" s="109" t="s">
        <v>30</v>
      </c>
      <c r="AE6" s="110" t="s">
        <v>31</v>
      </c>
      <c r="AF6" s="111" t="s">
        <v>32</v>
      </c>
      <c r="AG6" s="109" t="s">
        <v>30</v>
      </c>
      <c r="AH6" s="110" t="s">
        <v>31</v>
      </c>
      <c r="AI6" s="111" t="s">
        <v>32</v>
      </c>
      <c r="AJ6" s="109" t="s">
        <v>30</v>
      </c>
      <c r="AK6" s="110" t="s">
        <v>31</v>
      </c>
      <c r="AL6" s="111" t="s">
        <v>32</v>
      </c>
    </row>
    <row r="7" spans="1:39" x14ac:dyDescent="0.2">
      <c r="C7" s="112">
        <v>44227</v>
      </c>
      <c r="D7" s="113">
        <v>44227</v>
      </c>
      <c r="E7" s="114">
        <f>D7</f>
        <v>44227</v>
      </c>
      <c r="F7" s="112">
        <f>EOMONTH(C7,1)</f>
        <v>44255</v>
      </c>
      <c r="G7" s="113">
        <f>F7</f>
        <v>44255</v>
      </c>
      <c r="H7" s="114">
        <f>G7</f>
        <v>44255</v>
      </c>
      <c r="I7" s="112">
        <f>EOMONTH(F7,1)</f>
        <v>44286</v>
      </c>
      <c r="J7" s="113">
        <f>I7</f>
        <v>44286</v>
      </c>
      <c r="K7" s="114">
        <f>J7</f>
        <v>44286</v>
      </c>
      <c r="L7" s="112">
        <f>EOMONTH(I7,1)</f>
        <v>44316</v>
      </c>
      <c r="M7" s="113">
        <f>L7</f>
        <v>44316</v>
      </c>
      <c r="N7" s="114">
        <f>M7</f>
        <v>44316</v>
      </c>
      <c r="O7" s="112">
        <f>EOMONTH(L7,1)</f>
        <v>44347</v>
      </c>
      <c r="P7" s="113">
        <f>O7</f>
        <v>44347</v>
      </c>
      <c r="Q7" s="114">
        <f>P7</f>
        <v>44347</v>
      </c>
      <c r="R7" s="112">
        <f>EOMONTH(O7,1)</f>
        <v>44377</v>
      </c>
      <c r="S7" s="113">
        <f>R7</f>
        <v>44377</v>
      </c>
      <c r="T7" s="114">
        <f>S7</f>
        <v>44377</v>
      </c>
      <c r="U7" s="112">
        <f>EOMONTH(R7,1)</f>
        <v>44408</v>
      </c>
      <c r="V7" s="113">
        <f>U7</f>
        <v>44408</v>
      </c>
      <c r="W7" s="114">
        <f>V7</f>
        <v>44408</v>
      </c>
      <c r="X7" s="112">
        <f>EOMONTH(U7,1)</f>
        <v>44439</v>
      </c>
      <c r="Y7" s="113">
        <f>X7</f>
        <v>44439</v>
      </c>
      <c r="Z7" s="114">
        <f>Y7</f>
        <v>44439</v>
      </c>
      <c r="AA7" s="112">
        <f>EOMONTH(X7,1)</f>
        <v>44469</v>
      </c>
      <c r="AB7" s="113">
        <f>AA7</f>
        <v>44469</v>
      </c>
      <c r="AC7" s="114">
        <f>AB7</f>
        <v>44469</v>
      </c>
      <c r="AD7" s="112">
        <f>EOMONTH(AA7,1)</f>
        <v>44500</v>
      </c>
      <c r="AE7" s="113">
        <f>AD7</f>
        <v>44500</v>
      </c>
      <c r="AF7" s="114">
        <f>AE7</f>
        <v>44500</v>
      </c>
      <c r="AG7" s="112">
        <f>EOMONTH(AD7,1)</f>
        <v>44530</v>
      </c>
      <c r="AH7" s="113">
        <f>AG7</f>
        <v>44530</v>
      </c>
      <c r="AI7" s="114">
        <f>AH7</f>
        <v>44530</v>
      </c>
      <c r="AJ7" s="112">
        <f t="shared" ref="AJ7" si="0">EOMONTH(AG7,1)</f>
        <v>44561</v>
      </c>
      <c r="AK7" s="113">
        <f>AJ7</f>
        <v>44561</v>
      </c>
      <c r="AL7" s="114">
        <f>AK7</f>
        <v>44561</v>
      </c>
    </row>
    <row r="8" spans="1:39" x14ac:dyDescent="0.2">
      <c r="A8" s="88" t="s">
        <v>29</v>
      </c>
      <c r="C8" s="115"/>
      <c r="D8" s="116"/>
      <c r="F8" s="115"/>
      <c r="G8" s="116"/>
      <c r="I8" s="115"/>
      <c r="J8" s="116"/>
      <c r="L8" s="115"/>
      <c r="M8" s="116"/>
      <c r="O8" s="115"/>
      <c r="P8" s="116"/>
      <c r="R8" s="115"/>
      <c r="S8" s="116"/>
      <c r="U8" s="115"/>
      <c r="V8" s="116"/>
      <c r="X8" s="115"/>
      <c r="Y8" s="116"/>
      <c r="AA8" s="115"/>
      <c r="AB8" s="116"/>
      <c r="AD8" s="115"/>
      <c r="AE8" s="116"/>
      <c r="AG8" s="115"/>
      <c r="AH8" s="116"/>
      <c r="AJ8" s="115"/>
      <c r="AK8" s="116"/>
    </row>
    <row r="9" spans="1:39" x14ac:dyDescent="0.2">
      <c r="A9" s="84" t="s">
        <v>1</v>
      </c>
      <c r="C9" s="117">
        <f>'Planeación Presupuesto 2021'!C7</f>
        <v>5000000</v>
      </c>
      <c r="D9" s="118">
        <v>5000000</v>
      </c>
      <c r="E9" s="119">
        <f>IF(ISNUMBER(D9),D9-C9,"-")</f>
        <v>0</v>
      </c>
      <c r="F9" s="117">
        <f>'Planeación Presupuesto 2021'!D7</f>
        <v>5000000</v>
      </c>
      <c r="G9" s="118"/>
      <c r="H9" s="119" t="str">
        <f>IF(ISNUMBER(G9),G9-F9,"-")</f>
        <v>-</v>
      </c>
      <c r="I9" s="117">
        <f>'Planeación Presupuesto 2021'!E7</f>
        <v>5000000</v>
      </c>
      <c r="J9" s="118"/>
      <c r="K9" s="119" t="str">
        <f>IF(ISNUMBER(J9),J9-I9,"-")</f>
        <v>-</v>
      </c>
      <c r="L9" s="117">
        <f>'Planeación Presupuesto 2021'!F7</f>
        <v>5000000</v>
      </c>
      <c r="M9" s="118"/>
      <c r="N9" s="119" t="str">
        <f>IF(ISNUMBER(M9),M9-L9,"-")</f>
        <v>-</v>
      </c>
      <c r="O9" s="117">
        <f>'Planeación Presupuesto 2021'!G7</f>
        <v>5000000</v>
      </c>
      <c r="P9" s="118"/>
      <c r="Q9" s="119" t="str">
        <f>IF(ISNUMBER(P9),P9-O9,"-")</f>
        <v>-</v>
      </c>
      <c r="R9" s="117">
        <f>'Planeación Presupuesto 2021'!H7</f>
        <v>5000000</v>
      </c>
      <c r="S9" s="118"/>
      <c r="T9" s="119" t="str">
        <f>IF(ISNUMBER(S9),S9-R9,"-")</f>
        <v>-</v>
      </c>
      <c r="U9" s="117">
        <f>'Planeación Presupuesto 2021'!I7</f>
        <v>5000000</v>
      </c>
      <c r="V9" s="118"/>
      <c r="W9" s="119" t="str">
        <f>IF(ISNUMBER(V9),V9-U9,"-")</f>
        <v>-</v>
      </c>
      <c r="X9" s="117">
        <f>'Planeación Presupuesto 2021'!J7</f>
        <v>5000000</v>
      </c>
      <c r="Y9" s="118"/>
      <c r="Z9" s="119" t="str">
        <f>IF(ISNUMBER(Y9),Y9-X9,"-")</f>
        <v>-</v>
      </c>
      <c r="AA9" s="117">
        <f>'Planeación Presupuesto 2021'!K7</f>
        <v>5000000</v>
      </c>
      <c r="AB9" s="118"/>
      <c r="AC9" s="119" t="str">
        <f>IF(ISNUMBER(AB9),AB9-AA9,"-")</f>
        <v>-</v>
      </c>
      <c r="AD9" s="117">
        <f>'Planeación Presupuesto 2021'!L7</f>
        <v>5000000</v>
      </c>
      <c r="AE9" s="118"/>
      <c r="AF9" s="119" t="str">
        <f>IF(ISNUMBER(AE9),AE9-AD9,"-")</f>
        <v>-</v>
      </c>
      <c r="AG9" s="117">
        <f>'Planeación Presupuesto 2021'!M7</f>
        <v>5000000</v>
      </c>
      <c r="AH9" s="118"/>
      <c r="AI9" s="119" t="str">
        <f>IF(ISNUMBER(AH9),AH9-AG9,"-")</f>
        <v>-</v>
      </c>
      <c r="AJ9" s="117">
        <f>'Planeación Presupuesto 2021'!N7</f>
        <v>5000000</v>
      </c>
      <c r="AK9" s="118"/>
      <c r="AL9" s="119" t="str">
        <f>IF(ISNUMBER(AK9),AK9-AJ9,"-")</f>
        <v>-</v>
      </c>
    </row>
    <row r="10" spans="1:39" x14ac:dyDescent="0.2">
      <c r="A10" s="84" t="s">
        <v>5</v>
      </c>
      <c r="C10" s="117">
        <f>'Planeación Presupuesto 2021'!C8</f>
        <v>0</v>
      </c>
      <c r="D10" s="118">
        <v>0</v>
      </c>
      <c r="E10" s="119">
        <f t="shared" ref="E10:E12" si="1">IF(ISNUMBER(D10),D10-C10,"-")</f>
        <v>0</v>
      </c>
      <c r="F10" s="117">
        <f>'Planeación Presupuesto 2021'!D8</f>
        <v>0</v>
      </c>
      <c r="G10" s="118"/>
      <c r="H10" s="119" t="str">
        <f t="shared" ref="H10:H12" si="2">IF(ISNUMBER(G10),G10-F10,"-")</f>
        <v>-</v>
      </c>
      <c r="I10" s="117">
        <f>'Planeación Presupuesto 2021'!E8</f>
        <v>0</v>
      </c>
      <c r="J10" s="118"/>
      <c r="K10" s="119" t="str">
        <f t="shared" ref="K10:K12" si="3">IF(ISNUMBER(J10),J10-I10,"-")</f>
        <v>-</v>
      </c>
      <c r="L10" s="117">
        <f>'Planeación Presupuesto 2021'!F8</f>
        <v>0</v>
      </c>
      <c r="M10" s="118"/>
      <c r="N10" s="119" t="str">
        <f t="shared" ref="N10:N12" si="4">IF(ISNUMBER(M10),M10-L10,"-")</f>
        <v>-</v>
      </c>
      <c r="O10" s="117">
        <f>'Planeación Presupuesto 2021'!G8</f>
        <v>0</v>
      </c>
      <c r="P10" s="118"/>
      <c r="Q10" s="119" t="str">
        <f t="shared" ref="Q10:Q12" si="5">IF(ISNUMBER(P10),P10-O10,"-")</f>
        <v>-</v>
      </c>
      <c r="R10" s="117">
        <f>'Planeación Presupuesto 2021'!H8</f>
        <v>2500000</v>
      </c>
      <c r="S10" s="118"/>
      <c r="T10" s="119" t="str">
        <f t="shared" ref="T10:T12" si="6">IF(ISNUMBER(S10),S10-R10,"-")</f>
        <v>-</v>
      </c>
      <c r="U10" s="117">
        <f>'Planeación Presupuesto 2021'!I8</f>
        <v>0</v>
      </c>
      <c r="V10" s="118"/>
      <c r="W10" s="119" t="str">
        <f t="shared" ref="W10:W12" si="7">IF(ISNUMBER(V10),V10-U10,"-")</f>
        <v>-</v>
      </c>
      <c r="X10" s="117">
        <f>'Planeación Presupuesto 2021'!J8</f>
        <v>0</v>
      </c>
      <c r="Y10" s="118"/>
      <c r="Z10" s="119" t="str">
        <f t="shared" ref="Z10:Z12" si="8">IF(ISNUMBER(Y10),Y10-X10,"-")</f>
        <v>-</v>
      </c>
      <c r="AA10" s="117">
        <f>'Planeación Presupuesto 2021'!K8</f>
        <v>0</v>
      </c>
      <c r="AB10" s="118"/>
      <c r="AC10" s="119" t="str">
        <f t="shared" ref="AC10:AC12" si="9">IF(ISNUMBER(AB10),AB10-AA10,"-")</f>
        <v>-</v>
      </c>
      <c r="AD10" s="117">
        <f>'Planeación Presupuesto 2021'!L8</f>
        <v>0</v>
      </c>
      <c r="AE10" s="118"/>
      <c r="AF10" s="119" t="str">
        <f t="shared" ref="AF10:AF12" si="10">IF(ISNUMBER(AE10),AE10-AD10,"-")</f>
        <v>-</v>
      </c>
      <c r="AG10" s="117">
        <f>'Planeación Presupuesto 2021'!M8</f>
        <v>0</v>
      </c>
      <c r="AH10" s="118"/>
      <c r="AI10" s="119" t="str">
        <f t="shared" ref="AI10:AI12" si="11">IF(ISNUMBER(AH10),AH10-AG10,"-")</f>
        <v>-</v>
      </c>
      <c r="AJ10" s="117">
        <f>'Planeación Presupuesto 2021'!N8</f>
        <v>2500000</v>
      </c>
      <c r="AK10" s="118"/>
      <c r="AL10" s="119" t="str">
        <f t="shared" ref="AL10:AL12" si="12">IF(ISNUMBER(AK10),AK10-AJ10,"-")</f>
        <v>-</v>
      </c>
    </row>
    <row r="11" spans="1:39" x14ac:dyDescent="0.2">
      <c r="A11" s="84" t="s">
        <v>2</v>
      </c>
      <c r="C11" s="117">
        <f>'Planeación Presupuesto 2021'!C9</f>
        <v>1000000</v>
      </c>
      <c r="D11" s="118">
        <v>1000000</v>
      </c>
      <c r="E11" s="119">
        <f t="shared" si="1"/>
        <v>0</v>
      </c>
      <c r="F11" s="117">
        <f>'Planeación Presupuesto 2021'!D9</f>
        <v>1000000</v>
      </c>
      <c r="G11" s="118"/>
      <c r="H11" s="119" t="str">
        <f t="shared" si="2"/>
        <v>-</v>
      </c>
      <c r="I11" s="117">
        <f>'Planeación Presupuesto 2021'!E9</f>
        <v>1000000</v>
      </c>
      <c r="J11" s="118"/>
      <c r="K11" s="119" t="str">
        <f t="shared" si="3"/>
        <v>-</v>
      </c>
      <c r="L11" s="117">
        <f>'Planeación Presupuesto 2021'!F9</f>
        <v>1000000</v>
      </c>
      <c r="M11" s="118"/>
      <c r="N11" s="119" t="str">
        <f t="shared" si="4"/>
        <v>-</v>
      </c>
      <c r="O11" s="117">
        <f>'Planeación Presupuesto 2021'!G9</f>
        <v>1000000</v>
      </c>
      <c r="P11" s="118"/>
      <c r="Q11" s="119" t="str">
        <f t="shared" si="5"/>
        <v>-</v>
      </c>
      <c r="R11" s="117">
        <f>'Planeación Presupuesto 2021'!H9</f>
        <v>1000000</v>
      </c>
      <c r="S11" s="118"/>
      <c r="T11" s="119" t="str">
        <f t="shared" si="6"/>
        <v>-</v>
      </c>
      <c r="U11" s="117">
        <f>'Planeación Presupuesto 2021'!I9</f>
        <v>1000000</v>
      </c>
      <c r="V11" s="118"/>
      <c r="W11" s="119" t="str">
        <f t="shared" si="7"/>
        <v>-</v>
      </c>
      <c r="X11" s="117">
        <f>'Planeación Presupuesto 2021'!J9</f>
        <v>1000000</v>
      </c>
      <c r="Y11" s="118"/>
      <c r="Z11" s="119" t="str">
        <f t="shared" si="8"/>
        <v>-</v>
      </c>
      <c r="AA11" s="117">
        <f>'Planeación Presupuesto 2021'!K9</f>
        <v>1000000</v>
      </c>
      <c r="AB11" s="118"/>
      <c r="AC11" s="119" t="str">
        <f t="shared" si="9"/>
        <v>-</v>
      </c>
      <c r="AD11" s="117">
        <f>'Planeación Presupuesto 2021'!L9</f>
        <v>1000000</v>
      </c>
      <c r="AE11" s="118"/>
      <c r="AF11" s="119" t="str">
        <f t="shared" si="10"/>
        <v>-</v>
      </c>
      <c r="AG11" s="117">
        <f>'Planeación Presupuesto 2021'!M9</f>
        <v>1000000</v>
      </c>
      <c r="AH11" s="118"/>
      <c r="AI11" s="119" t="str">
        <f t="shared" si="11"/>
        <v>-</v>
      </c>
      <c r="AJ11" s="117">
        <f>'Planeación Presupuesto 2021'!N9</f>
        <v>1000000</v>
      </c>
      <c r="AK11" s="118"/>
      <c r="AL11" s="119" t="str">
        <f t="shared" si="12"/>
        <v>-</v>
      </c>
    </row>
    <row r="12" spans="1:39" x14ac:dyDescent="0.2">
      <c r="A12" s="84" t="s">
        <v>3</v>
      </c>
      <c r="C12" s="117">
        <f>'Planeación Presupuesto 2021'!C10</f>
        <v>0</v>
      </c>
      <c r="D12" s="118">
        <v>0</v>
      </c>
      <c r="E12" s="119">
        <f t="shared" si="1"/>
        <v>0</v>
      </c>
      <c r="F12" s="117">
        <f>'Planeación Presupuesto 2021'!D10</f>
        <v>0</v>
      </c>
      <c r="G12" s="118"/>
      <c r="H12" s="119" t="str">
        <f t="shared" si="2"/>
        <v>-</v>
      </c>
      <c r="I12" s="117">
        <f>'Planeación Presupuesto 2021'!E10</f>
        <v>0</v>
      </c>
      <c r="J12" s="118"/>
      <c r="K12" s="119" t="str">
        <f t="shared" si="3"/>
        <v>-</v>
      </c>
      <c r="L12" s="117">
        <f>'Planeación Presupuesto 2021'!F10</f>
        <v>0</v>
      </c>
      <c r="M12" s="118"/>
      <c r="N12" s="119" t="str">
        <f t="shared" si="4"/>
        <v>-</v>
      </c>
      <c r="O12" s="117">
        <f>'Planeación Presupuesto 2021'!G10</f>
        <v>0</v>
      </c>
      <c r="P12" s="118"/>
      <c r="Q12" s="119" t="str">
        <f t="shared" si="5"/>
        <v>-</v>
      </c>
      <c r="R12" s="117">
        <f>'Planeación Presupuesto 2021'!H10</f>
        <v>0</v>
      </c>
      <c r="S12" s="118"/>
      <c r="T12" s="119" t="str">
        <f t="shared" si="6"/>
        <v>-</v>
      </c>
      <c r="U12" s="117">
        <f>'Planeación Presupuesto 2021'!I10</f>
        <v>0</v>
      </c>
      <c r="V12" s="118"/>
      <c r="W12" s="119" t="str">
        <f t="shared" si="7"/>
        <v>-</v>
      </c>
      <c r="X12" s="117">
        <f>'Planeación Presupuesto 2021'!J10</f>
        <v>0</v>
      </c>
      <c r="Y12" s="118"/>
      <c r="Z12" s="119" t="str">
        <f t="shared" si="8"/>
        <v>-</v>
      </c>
      <c r="AA12" s="117">
        <f>'Planeación Presupuesto 2021'!K10</f>
        <v>0</v>
      </c>
      <c r="AB12" s="118"/>
      <c r="AC12" s="119" t="str">
        <f t="shared" si="9"/>
        <v>-</v>
      </c>
      <c r="AD12" s="117">
        <f>'Planeación Presupuesto 2021'!L10</f>
        <v>0</v>
      </c>
      <c r="AE12" s="118"/>
      <c r="AF12" s="119" t="str">
        <f t="shared" si="10"/>
        <v>-</v>
      </c>
      <c r="AG12" s="117">
        <f>'Planeación Presupuesto 2021'!M10</f>
        <v>0</v>
      </c>
      <c r="AH12" s="118"/>
      <c r="AI12" s="119" t="str">
        <f t="shared" si="11"/>
        <v>-</v>
      </c>
      <c r="AJ12" s="117">
        <f>'Planeación Presupuesto 2021'!N10</f>
        <v>0</v>
      </c>
      <c r="AK12" s="118"/>
      <c r="AL12" s="119" t="str">
        <f t="shared" si="12"/>
        <v>-</v>
      </c>
    </row>
    <row r="13" spans="1:39" x14ac:dyDescent="0.2">
      <c r="A13" s="86" t="s">
        <v>4</v>
      </c>
      <c r="B13" s="88"/>
      <c r="C13" s="120">
        <f>SUM(C9:C12)</f>
        <v>6000000</v>
      </c>
      <c r="D13" s="121">
        <f>SUM(D9:D12)</f>
        <v>6000000</v>
      </c>
      <c r="E13" s="122">
        <f>SUM(E9:E12)</f>
        <v>0</v>
      </c>
      <c r="F13" s="120">
        <f t="shared" ref="F13:AJ13" si="13">SUM(F9:F12)</f>
        <v>6000000</v>
      </c>
      <c r="G13" s="121">
        <f>SUM(G9:G12)</f>
        <v>0</v>
      </c>
      <c r="H13" s="122">
        <f>SUM(H9:H12)</f>
        <v>0</v>
      </c>
      <c r="I13" s="120">
        <f t="shared" si="13"/>
        <v>6000000</v>
      </c>
      <c r="J13" s="121">
        <f>SUM(J9:J12)</f>
        <v>0</v>
      </c>
      <c r="K13" s="122">
        <f>SUM(K9:K12)</f>
        <v>0</v>
      </c>
      <c r="L13" s="120">
        <f t="shared" si="13"/>
        <v>6000000</v>
      </c>
      <c r="M13" s="121">
        <f>SUM(M9:M12)</f>
        <v>0</v>
      </c>
      <c r="N13" s="122">
        <f>SUM(N9:N12)</f>
        <v>0</v>
      </c>
      <c r="O13" s="120">
        <f t="shared" si="13"/>
        <v>6000000</v>
      </c>
      <c r="P13" s="121">
        <f>SUM(P9:P12)</f>
        <v>0</v>
      </c>
      <c r="Q13" s="122">
        <f>SUM(Q9:Q12)</f>
        <v>0</v>
      </c>
      <c r="R13" s="120">
        <f t="shared" si="13"/>
        <v>8500000</v>
      </c>
      <c r="S13" s="121">
        <f>SUM(S9:S12)</f>
        <v>0</v>
      </c>
      <c r="T13" s="122">
        <f>SUM(T9:T12)</f>
        <v>0</v>
      </c>
      <c r="U13" s="120">
        <f t="shared" si="13"/>
        <v>6000000</v>
      </c>
      <c r="V13" s="121">
        <f>SUM(V9:V12)</f>
        <v>0</v>
      </c>
      <c r="W13" s="122">
        <f>SUM(W9:W12)</f>
        <v>0</v>
      </c>
      <c r="X13" s="120">
        <f t="shared" si="13"/>
        <v>6000000</v>
      </c>
      <c r="Y13" s="121">
        <f>SUM(Y9:Y12)</f>
        <v>0</v>
      </c>
      <c r="Z13" s="122">
        <f>SUM(Z9:Z12)</f>
        <v>0</v>
      </c>
      <c r="AA13" s="120">
        <f t="shared" si="13"/>
        <v>6000000</v>
      </c>
      <c r="AB13" s="121">
        <f>SUM(AB9:AB12)</f>
        <v>0</v>
      </c>
      <c r="AC13" s="122">
        <f>SUM(AC9:AC12)</f>
        <v>0</v>
      </c>
      <c r="AD13" s="120">
        <f t="shared" si="13"/>
        <v>6000000</v>
      </c>
      <c r="AE13" s="121">
        <f>SUM(AE9:AE12)</f>
        <v>0</v>
      </c>
      <c r="AF13" s="122">
        <f>SUM(AF9:AF12)</f>
        <v>0</v>
      </c>
      <c r="AG13" s="120">
        <f t="shared" si="13"/>
        <v>6000000</v>
      </c>
      <c r="AH13" s="121">
        <f>SUM(AH9:AH12)</f>
        <v>0</v>
      </c>
      <c r="AI13" s="122">
        <f>SUM(AI9:AI12)</f>
        <v>0</v>
      </c>
      <c r="AJ13" s="120">
        <f t="shared" si="13"/>
        <v>8500000</v>
      </c>
      <c r="AK13" s="121">
        <f>SUM(AK9:AK12)</f>
        <v>0</v>
      </c>
      <c r="AL13" s="122">
        <f>SUM(AL9:AL12)</f>
        <v>0</v>
      </c>
    </row>
    <row r="14" spans="1:39" x14ac:dyDescent="0.2">
      <c r="C14" s="123"/>
      <c r="D14" s="124"/>
      <c r="E14" s="83"/>
      <c r="F14" s="123"/>
      <c r="G14" s="124"/>
      <c r="H14" s="83"/>
      <c r="I14" s="123"/>
      <c r="J14" s="124"/>
      <c r="K14" s="83"/>
      <c r="L14" s="123"/>
      <c r="M14" s="124"/>
      <c r="N14" s="83"/>
      <c r="O14" s="123"/>
      <c r="P14" s="124"/>
      <c r="Q14" s="83"/>
      <c r="R14" s="123"/>
      <c r="S14" s="124"/>
      <c r="T14" s="83"/>
      <c r="U14" s="123"/>
      <c r="V14" s="124"/>
      <c r="W14" s="83"/>
      <c r="X14" s="123"/>
      <c r="Y14" s="124"/>
      <c r="Z14" s="83"/>
      <c r="AA14" s="123"/>
      <c r="AB14" s="124"/>
      <c r="AC14" s="83"/>
      <c r="AD14" s="123"/>
      <c r="AE14" s="124"/>
      <c r="AF14" s="83"/>
      <c r="AG14" s="123"/>
      <c r="AH14" s="124"/>
      <c r="AI14" s="83"/>
      <c r="AJ14" s="123"/>
      <c r="AK14" s="124"/>
      <c r="AL14" s="83"/>
    </row>
    <row r="15" spans="1:39" s="126" customFormat="1" x14ac:dyDescent="0.2">
      <c r="A15" s="125" t="s">
        <v>25</v>
      </c>
      <c r="C15" s="123"/>
      <c r="D15" s="124"/>
      <c r="E15" s="127"/>
      <c r="F15" s="123"/>
      <c r="G15" s="124"/>
      <c r="H15" s="127"/>
      <c r="I15" s="123"/>
      <c r="J15" s="124"/>
      <c r="K15" s="127"/>
      <c r="L15" s="123"/>
      <c r="M15" s="124"/>
      <c r="N15" s="127"/>
      <c r="O15" s="123"/>
      <c r="P15" s="124"/>
      <c r="Q15" s="127"/>
      <c r="R15" s="123"/>
      <c r="S15" s="124"/>
      <c r="T15" s="127"/>
      <c r="U15" s="123"/>
      <c r="V15" s="124"/>
      <c r="W15" s="127"/>
      <c r="X15" s="123"/>
      <c r="Y15" s="124"/>
      <c r="Z15" s="127"/>
      <c r="AA15" s="123"/>
      <c r="AB15" s="124"/>
      <c r="AC15" s="127"/>
      <c r="AD15" s="123"/>
      <c r="AE15" s="124"/>
      <c r="AF15" s="127"/>
      <c r="AG15" s="123"/>
      <c r="AH15" s="124"/>
      <c r="AI15" s="127"/>
      <c r="AJ15" s="123"/>
      <c r="AK15" s="124"/>
      <c r="AL15" s="127"/>
    </row>
    <row r="16" spans="1:39" s="126" customFormat="1" x14ac:dyDescent="0.2">
      <c r="A16" s="128" t="s">
        <v>7</v>
      </c>
      <c r="C16" s="117">
        <f>'Planeación Presupuesto 2021'!C14</f>
        <v>1000000</v>
      </c>
      <c r="D16" s="118">
        <v>1000000</v>
      </c>
      <c r="E16" s="119">
        <f>IF(ISNUMBER(D16),D16-C16,"-")</f>
        <v>0</v>
      </c>
      <c r="F16" s="117">
        <f>'Planeación Presupuesto 2021'!D14</f>
        <v>1000000</v>
      </c>
      <c r="G16" s="118"/>
      <c r="H16" s="119" t="str">
        <f>IF(ISNUMBER(G16),G16-F16,"-")</f>
        <v>-</v>
      </c>
      <c r="I16" s="117">
        <f>'Planeación Presupuesto 2021'!E14</f>
        <v>1000000</v>
      </c>
      <c r="J16" s="118"/>
      <c r="K16" s="119" t="str">
        <f>IF(ISNUMBER(J16),J16-I16,"-")</f>
        <v>-</v>
      </c>
      <c r="L16" s="117">
        <f>'Planeación Presupuesto 2021'!F14</f>
        <v>1000000</v>
      </c>
      <c r="M16" s="118"/>
      <c r="N16" s="119" t="str">
        <f>IF(ISNUMBER(M16),M16-L16,"-")</f>
        <v>-</v>
      </c>
      <c r="O16" s="117">
        <f>'Planeación Presupuesto 2021'!G14</f>
        <v>1000000</v>
      </c>
      <c r="P16" s="118"/>
      <c r="Q16" s="119" t="str">
        <f>IF(ISNUMBER(P16),P16-O16,"-")</f>
        <v>-</v>
      </c>
      <c r="R16" s="117">
        <f>'Planeación Presupuesto 2021'!H14</f>
        <v>1000000</v>
      </c>
      <c r="S16" s="118"/>
      <c r="T16" s="119" t="str">
        <f>IF(ISNUMBER(S16),S16-R16,"-")</f>
        <v>-</v>
      </c>
      <c r="U16" s="117">
        <f>'Planeación Presupuesto 2021'!I14</f>
        <v>1000000</v>
      </c>
      <c r="V16" s="118"/>
      <c r="W16" s="119" t="str">
        <f>IF(ISNUMBER(V16),V16-U16,"-")</f>
        <v>-</v>
      </c>
      <c r="X16" s="117">
        <f>'Planeación Presupuesto 2021'!J14</f>
        <v>1000000</v>
      </c>
      <c r="Y16" s="118"/>
      <c r="Z16" s="119" t="str">
        <f>IF(ISNUMBER(Y16),Y16-X16,"-")</f>
        <v>-</v>
      </c>
      <c r="AA16" s="117">
        <f>'Planeación Presupuesto 2021'!K14</f>
        <v>1000000</v>
      </c>
      <c r="AB16" s="118"/>
      <c r="AC16" s="119" t="str">
        <f>IF(ISNUMBER(AB16),AB16-AA16,"-")</f>
        <v>-</v>
      </c>
      <c r="AD16" s="117">
        <f>'Planeación Presupuesto 2021'!L14</f>
        <v>1000000</v>
      </c>
      <c r="AE16" s="118"/>
      <c r="AF16" s="119" t="str">
        <f>IF(ISNUMBER(AE16),AE16-AD16,"-")</f>
        <v>-</v>
      </c>
      <c r="AG16" s="117">
        <f>'Planeación Presupuesto 2021'!M14</f>
        <v>1000000</v>
      </c>
      <c r="AH16" s="118"/>
      <c r="AI16" s="119" t="str">
        <f>IF(ISNUMBER(AH16),AH16-AG16,"-")</f>
        <v>-</v>
      </c>
      <c r="AJ16" s="117">
        <f>'Planeación Presupuesto 2021'!N14</f>
        <v>1000000</v>
      </c>
      <c r="AK16" s="118"/>
      <c r="AL16" s="119" t="str">
        <f>IF(ISNUMBER(AK16),AK16-AJ16,"-")</f>
        <v>-</v>
      </c>
      <c r="AM16" s="129" t="s">
        <v>8</v>
      </c>
    </row>
    <row r="17" spans="1:39" s="126" customFormat="1" x14ac:dyDescent="0.2">
      <c r="A17" s="128" t="s">
        <v>74</v>
      </c>
      <c r="C17" s="117">
        <f>'Planeación Presupuesto 2021'!C15</f>
        <v>393588.97781388927</v>
      </c>
      <c r="D17" s="118">
        <v>393588.97781388927</v>
      </c>
      <c r="E17" s="119">
        <f>IF(ISNUMBER(D17),D17-C17,"-")</f>
        <v>0</v>
      </c>
      <c r="F17" s="117">
        <f>'Planeación Presupuesto 2021'!D15</f>
        <v>393588.97781388927</v>
      </c>
      <c r="G17" s="130"/>
      <c r="H17" s="119" t="str">
        <f>IF(ISNUMBER(G17),G17-F17,"-")</f>
        <v>-</v>
      </c>
      <c r="I17" s="117">
        <f>'Planeación Presupuesto 2021'!E15</f>
        <v>393588.97781388927</v>
      </c>
      <c r="J17" s="130"/>
      <c r="K17" s="119" t="str">
        <f>IF(ISNUMBER(J17),J17-I17,"-")</f>
        <v>-</v>
      </c>
      <c r="L17" s="117">
        <f>'Planeación Presupuesto 2021'!F15</f>
        <v>393588.97781388927</v>
      </c>
      <c r="M17" s="130"/>
      <c r="N17" s="119" t="str">
        <f>IF(ISNUMBER(M17),M17-L17,"-")</f>
        <v>-</v>
      </c>
      <c r="O17" s="117">
        <f>'Planeación Presupuesto 2021'!G15</f>
        <v>393588.97781388927</v>
      </c>
      <c r="P17" s="130"/>
      <c r="Q17" s="119" t="str">
        <f>IF(ISNUMBER(P17),P17-O17,"-")</f>
        <v>-</v>
      </c>
      <c r="R17" s="117">
        <f>'Planeación Presupuesto 2021'!H15</f>
        <v>393588.97781388927</v>
      </c>
      <c r="S17" s="130"/>
      <c r="T17" s="119" t="str">
        <f>IF(ISNUMBER(S17),S17-R17,"-")</f>
        <v>-</v>
      </c>
      <c r="U17" s="117">
        <f>'Planeación Presupuesto 2021'!I15</f>
        <v>393588.97781388927</v>
      </c>
      <c r="V17" s="130"/>
      <c r="W17" s="119" t="str">
        <f>IF(ISNUMBER(V17),V17-U17,"-")</f>
        <v>-</v>
      </c>
      <c r="X17" s="117">
        <f>'Planeación Presupuesto 2021'!J15</f>
        <v>393588.97781388927</v>
      </c>
      <c r="Y17" s="130"/>
      <c r="Z17" s="119" t="str">
        <f>IF(ISNUMBER(Y17),Y17-X17,"-")</f>
        <v>-</v>
      </c>
      <c r="AA17" s="117">
        <f>'Planeación Presupuesto 2021'!K15</f>
        <v>393588.97781388927</v>
      </c>
      <c r="AB17" s="130"/>
      <c r="AC17" s="119" t="str">
        <f>IF(ISNUMBER(AB17),AB17-AA17,"-")</f>
        <v>-</v>
      </c>
      <c r="AD17" s="117">
        <f>'Planeación Presupuesto 2021'!L15</f>
        <v>393588.97781388927</v>
      </c>
      <c r="AE17" s="130"/>
      <c r="AF17" s="119" t="str">
        <f>IF(ISNUMBER(AE17),AE17-AD17,"-")</f>
        <v>-</v>
      </c>
      <c r="AG17" s="117">
        <f>'Planeación Presupuesto 2021'!M15</f>
        <v>393588.97781388927</v>
      </c>
      <c r="AH17" s="130"/>
      <c r="AI17" s="119" t="str">
        <f>IF(ISNUMBER(AH17),AH17-AG17,"-")</f>
        <v>-</v>
      </c>
      <c r="AJ17" s="117">
        <f>'Planeación Presupuesto 2021'!N15</f>
        <v>393588.97781388927</v>
      </c>
      <c r="AK17" s="130"/>
      <c r="AL17" s="119" t="str">
        <f>IF(ISNUMBER(AK17),AK17-AJ17,"-")</f>
        <v>-</v>
      </c>
    </row>
    <row r="18" spans="1:39" s="126" customFormat="1" x14ac:dyDescent="0.2">
      <c r="A18" s="128" t="s">
        <v>24</v>
      </c>
      <c r="C18" s="117">
        <f>'Planeación Presupuesto 2021'!C16</f>
        <v>0</v>
      </c>
      <c r="D18" s="118">
        <v>0</v>
      </c>
      <c r="E18" s="119">
        <f t="shared" ref="E18" si="14">IF(ISNUMBER(D18),D18-C18,"-")</f>
        <v>0</v>
      </c>
      <c r="F18" s="117">
        <f>'Planeación Presupuesto 2021'!D16</f>
        <v>0</v>
      </c>
      <c r="G18" s="130"/>
      <c r="H18" s="119" t="str">
        <f t="shared" ref="H18" si="15">IF(ISNUMBER(G18),G18-F18,"-")</f>
        <v>-</v>
      </c>
      <c r="I18" s="117">
        <f>'Planeación Presupuesto 2021'!E16</f>
        <v>0</v>
      </c>
      <c r="J18" s="130"/>
      <c r="K18" s="119" t="str">
        <f t="shared" ref="K18" si="16">IF(ISNUMBER(J18),J18-I18,"-")</f>
        <v>-</v>
      </c>
      <c r="L18" s="117">
        <f>'Planeación Presupuesto 2021'!F16</f>
        <v>0</v>
      </c>
      <c r="M18" s="130"/>
      <c r="N18" s="119" t="str">
        <f t="shared" ref="N18" si="17">IF(ISNUMBER(M18),M18-L18,"-")</f>
        <v>-</v>
      </c>
      <c r="O18" s="117">
        <f>'Planeación Presupuesto 2021'!G16</f>
        <v>0</v>
      </c>
      <c r="P18" s="130"/>
      <c r="Q18" s="119" t="str">
        <f t="shared" ref="Q18" si="18">IF(ISNUMBER(P18),P18-O18,"-")</f>
        <v>-</v>
      </c>
      <c r="R18" s="117">
        <f>'Planeación Presupuesto 2021'!H16</f>
        <v>2500000</v>
      </c>
      <c r="S18" s="130"/>
      <c r="T18" s="119" t="str">
        <f t="shared" ref="T18" si="19">IF(ISNUMBER(S18),S18-R18,"-")</f>
        <v>-</v>
      </c>
      <c r="U18" s="117">
        <f>'Planeación Presupuesto 2021'!I16</f>
        <v>0</v>
      </c>
      <c r="V18" s="130"/>
      <c r="W18" s="119" t="str">
        <f t="shared" ref="W18" si="20">IF(ISNUMBER(V18),V18-U18,"-")</f>
        <v>-</v>
      </c>
      <c r="X18" s="117">
        <f>'Planeación Presupuesto 2021'!J16</f>
        <v>0</v>
      </c>
      <c r="Y18" s="130"/>
      <c r="Z18" s="119" t="str">
        <f t="shared" ref="Z18" si="21">IF(ISNUMBER(Y18),Y18-X18,"-")</f>
        <v>-</v>
      </c>
      <c r="AA18" s="117">
        <f>'Planeación Presupuesto 2021'!K16</f>
        <v>0</v>
      </c>
      <c r="AB18" s="130"/>
      <c r="AC18" s="119" t="str">
        <f t="shared" ref="AC18" si="22">IF(ISNUMBER(AB18),AB18-AA18,"-")</f>
        <v>-</v>
      </c>
      <c r="AD18" s="117">
        <f>'Planeación Presupuesto 2021'!L16</f>
        <v>0</v>
      </c>
      <c r="AE18" s="130"/>
      <c r="AF18" s="119" t="str">
        <f t="shared" ref="AF18" si="23">IF(ISNUMBER(AE18),AE18-AD18,"-")</f>
        <v>-</v>
      </c>
      <c r="AG18" s="117">
        <f>'Planeación Presupuesto 2021'!M16</f>
        <v>0</v>
      </c>
      <c r="AH18" s="130"/>
      <c r="AI18" s="119" t="str">
        <f t="shared" ref="AI18" si="24">IF(ISNUMBER(AH18),AH18-AG18,"-")</f>
        <v>-</v>
      </c>
      <c r="AJ18" s="117">
        <f>'Planeación Presupuesto 2021'!N16</f>
        <v>2500000</v>
      </c>
      <c r="AK18" s="130"/>
      <c r="AL18" s="119" t="str">
        <f t="shared" ref="AL18" si="25">IF(ISNUMBER(AK18),AK18-AJ18,"-")</f>
        <v>-</v>
      </c>
    </row>
    <row r="19" spans="1:39" s="126" customFormat="1" x14ac:dyDescent="0.2">
      <c r="A19" s="131" t="s">
        <v>26</v>
      </c>
      <c r="C19" s="120">
        <f>SUM(C16:C18)</f>
        <v>1393588.9778138893</v>
      </c>
      <c r="D19" s="121">
        <f t="shared" ref="D19:AL19" si="26">SUM(D16:D18)</f>
        <v>1393588.9778138893</v>
      </c>
      <c r="E19" s="122">
        <f t="shared" si="26"/>
        <v>0</v>
      </c>
      <c r="F19" s="120">
        <f t="shared" si="26"/>
        <v>1393588.9778138893</v>
      </c>
      <c r="G19" s="121">
        <f t="shared" si="26"/>
        <v>0</v>
      </c>
      <c r="H19" s="122">
        <f t="shared" si="26"/>
        <v>0</v>
      </c>
      <c r="I19" s="120">
        <f t="shared" si="26"/>
        <v>1393588.9778138893</v>
      </c>
      <c r="J19" s="121">
        <f t="shared" si="26"/>
        <v>0</v>
      </c>
      <c r="K19" s="122">
        <f t="shared" si="26"/>
        <v>0</v>
      </c>
      <c r="L19" s="120">
        <f t="shared" si="26"/>
        <v>1393588.9778138893</v>
      </c>
      <c r="M19" s="121">
        <f t="shared" si="26"/>
        <v>0</v>
      </c>
      <c r="N19" s="122">
        <f t="shared" si="26"/>
        <v>0</v>
      </c>
      <c r="O19" s="120">
        <f t="shared" si="26"/>
        <v>1393588.9778138893</v>
      </c>
      <c r="P19" s="121">
        <f t="shared" si="26"/>
        <v>0</v>
      </c>
      <c r="Q19" s="122">
        <f t="shared" si="26"/>
        <v>0</v>
      </c>
      <c r="R19" s="120">
        <f t="shared" si="26"/>
        <v>3893588.9778138893</v>
      </c>
      <c r="S19" s="121">
        <f t="shared" si="26"/>
        <v>0</v>
      </c>
      <c r="T19" s="122">
        <f t="shared" si="26"/>
        <v>0</v>
      </c>
      <c r="U19" s="120">
        <f t="shared" si="26"/>
        <v>1393588.9778138893</v>
      </c>
      <c r="V19" s="121">
        <f t="shared" si="26"/>
        <v>0</v>
      </c>
      <c r="W19" s="122">
        <f t="shared" si="26"/>
        <v>0</v>
      </c>
      <c r="X19" s="120">
        <f t="shared" si="26"/>
        <v>1393588.9778138893</v>
      </c>
      <c r="Y19" s="121">
        <f t="shared" si="26"/>
        <v>0</v>
      </c>
      <c r="Z19" s="122">
        <f t="shared" si="26"/>
        <v>0</v>
      </c>
      <c r="AA19" s="120">
        <f t="shared" si="26"/>
        <v>1393588.9778138893</v>
      </c>
      <c r="AB19" s="121">
        <f t="shared" si="26"/>
        <v>0</v>
      </c>
      <c r="AC19" s="122">
        <f t="shared" si="26"/>
        <v>0</v>
      </c>
      <c r="AD19" s="120">
        <f t="shared" si="26"/>
        <v>1393588.9778138893</v>
      </c>
      <c r="AE19" s="121">
        <f t="shared" si="26"/>
        <v>0</v>
      </c>
      <c r="AF19" s="122">
        <f t="shared" si="26"/>
        <v>0</v>
      </c>
      <c r="AG19" s="120">
        <f t="shared" si="26"/>
        <v>1393588.9778138893</v>
      </c>
      <c r="AH19" s="121">
        <f t="shared" si="26"/>
        <v>0</v>
      </c>
      <c r="AI19" s="122">
        <f t="shared" si="26"/>
        <v>0</v>
      </c>
      <c r="AJ19" s="120">
        <f t="shared" si="26"/>
        <v>3893588.9778138893</v>
      </c>
      <c r="AK19" s="121">
        <f t="shared" si="26"/>
        <v>0</v>
      </c>
      <c r="AL19" s="122">
        <f t="shared" si="26"/>
        <v>0</v>
      </c>
    </row>
    <row r="20" spans="1:39" x14ac:dyDescent="0.2">
      <c r="C20" s="123"/>
      <c r="D20" s="124"/>
      <c r="E20" s="83"/>
      <c r="F20" s="123"/>
      <c r="G20" s="124"/>
      <c r="H20" s="83"/>
      <c r="I20" s="123"/>
      <c r="J20" s="124"/>
      <c r="K20" s="83"/>
      <c r="L20" s="123"/>
      <c r="M20" s="124"/>
      <c r="N20" s="83"/>
      <c r="O20" s="123"/>
      <c r="P20" s="124"/>
      <c r="Q20" s="83"/>
      <c r="R20" s="123"/>
      <c r="S20" s="124"/>
      <c r="T20" s="83"/>
      <c r="U20" s="123"/>
      <c r="V20" s="124"/>
      <c r="W20" s="83"/>
      <c r="X20" s="123"/>
      <c r="Y20" s="124"/>
      <c r="Z20" s="83"/>
      <c r="AA20" s="123"/>
      <c r="AB20" s="124"/>
      <c r="AC20" s="83"/>
      <c r="AD20" s="123"/>
      <c r="AE20" s="124"/>
      <c r="AF20" s="83"/>
      <c r="AG20" s="123"/>
      <c r="AH20" s="124"/>
      <c r="AI20" s="83"/>
      <c r="AJ20" s="123"/>
      <c r="AK20" s="124"/>
      <c r="AL20" s="83"/>
    </row>
    <row r="21" spans="1:39" x14ac:dyDescent="0.2">
      <c r="A21" s="88" t="s">
        <v>9</v>
      </c>
      <c r="C21" s="123"/>
      <c r="D21" s="124"/>
      <c r="E21" s="83"/>
      <c r="F21" s="123"/>
      <c r="G21" s="124"/>
      <c r="H21" s="83"/>
      <c r="I21" s="123"/>
      <c r="J21" s="124"/>
      <c r="K21" s="83"/>
      <c r="L21" s="123"/>
      <c r="M21" s="124"/>
      <c r="N21" s="83"/>
      <c r="O21" s="123"/>
      <c r="P21" s="124"/>
      <c r="Q21" s="83"/>
      <c r="R21" s="123"/>
      <c r="S21" s="124"/>
      <c r="T21" s="83"/>
      <c r="U21" s="123"/>
      <c r="V21" s="124"/>
      <c r="W21" s="83"/>
      <c r="X21" s="123"/>
      <c r="Y21" s="124"/>
      <c r="Z21" s="83"/>
      <c r="AA21" s="123"/>
      <c r="AB21" s="124"/>
      <c r="AC21" s="83"/>
      <c r="AD21" s="123"/>
      <c r="AE21" s="124"/>
      <c r="AF21" s="83"/>
      <c r="AG21" s="123"/>
      <c r="AH21" s="124"/>
      <c r="AI21" s="83"/>
      <c r="AJ21" s="123"/>
      <c r="AK21" s="124"/>
      <c r="AL21" s="83"/>
    </row>
    <row r="22" spans="1:39" x14ac:dyDescent="0.2">
      <c r="A22" s="84" t="s">
        <v>10</v>
      </c>
      <c r="C22" s="117">
        <f>'Planeación Presupuesto 2021'!C20</f>
        <v>1000000</v>
      </c>
      <c r="D22" s="118">
        <v>1000000</v>
      </c>
      <c r="E22" s="119">
        <f t="shared" ref="E22:E29" si="27">IF(ISNUMBER(D22),D22-C22,"-")</f>
        <v>0</v>
      </c>
      <c r="F22" s="117">
        <f>'Planeación Presupuesto 2021'!D20</f>
        <v>1000000</v>
      </c>
      <c r="G22" s="130"/>
      <c r="H22" s="119" t="str">
        <f t="shared" ref="H22:H29" si="28">IF(ISNUMBER(G22),G22-F22,"-")</f>
        <v>-</v>
      </c>
      <c r="I22" s="117">
        <f>'Planeación Presupuesto 2021'!E20</f>
        <v>1000000</v>
      </c>
      <c r="J22" s="130"/>
      <c r="K22" s="119" t="str">
        <f t="shared" ref="K22:K29" si="29">IF(ISNUMBER(J22),J22-I22,"-")</f>
        <v>-</v>
      </c>
      <c r="L22" s="117">
        <f>'Planeación Presupuesto 2021'!F20</f>
        <v>1000000</v>
      </c>
      <c r="M22" s="130"/>
      <c r="N22" s="119" t="str">
        <f t="shared" ref="N22:N29" si="30">IF(ISNUMBER(M22),M22-L22,"-")</f>
        <v>-</v>
      </c>
      <c r="O22" s="117">
        <f>'Planeación Presupuesto 2021'!G20</f>
        <v>1000000</v>
      </c>
      <c r="P22" s="130"/>
      <c r="Q22" s="119" t="str">
        <f t="shared" ref="Q22:Q29" si="31">IF(ISNUMBER(P22),P22-O22,"-")</f>
        <v>-</v>
      </c>
      <c r="R22" s="117">
        <f>'Planeación Presupuesto 2021'!H20</f>
        <v>1000000</v>
      </c>
      <c r="S22" s="130"/>
      <c r="T22" s="119" t="str">
        <f t="shared" ref="T22:T29" si="32">IF(ISNUMBER(S22),S22-R22,"-")</f>
        <v>-</v>
      </c>
      <c r="U22" s="117">
        <f>'Planeación Presupuesto 2021'!I20</f>
        <v>1000000</v>
      </c>
      <c r="V22" s="130"/>
      <c r="W22" s="119" t="str">
        <f t="shared" ref="W22:W29" si="33">IF(ISNUMBER(V22),V22-U22,"-")</f>
        <v>-</v>
      </c>
      <c r="X22" s="117">
        <f>'Planeación Presupuesto 2021'!J20</f>
        <v>1000000</v>
      </c>
      <c r="Y22" s="130"/>
      <c r="Z22" s="119" t="str">
        <f t="shared" ref="Z22:Z29" si="34">IF(ISNUMBER(Y22),Y22-X22,"-")</f>
        <v>-</v>
      </c>
      <c r="AA22" s="117">
        <f>'Planeación Presupuesto 2021'!K20</f>
        <v>1000000</v>
      </c>
      <c r="AB22" s="130"/>
      <c r="AC22" s="119" t="str">
        <f t="shared" ref="AC22:AC29" si="35">IF(ISNUMBER(AB22),AB22-AA22,"-")</f>
        <v>-</v>
      </c>
      <c r="AD22" s="117">
        <f>'Planeación Presupuesto 2021'!L20</f>
        <v>1000000</v>
      </c>
      <c r="AE22" s="130"/>
      <c r="AF22" s="119" t="str">
        <f t="shared" ref="AF22:AF29" si="36">IF(ISNUMBER(AE22),AE22-AD22,"-")</f>
        <v>-</v>
      </c>
      <c r="AG22" s="117">
        <f>'Planeación Presupuesto 2021'!M20</f>
        <v>1000000</v>
      </c>
      <c r="AH22" s="130"/>
      <c r="AI22" s="119" t="str">
        <f t="shared" ref="AI22:AI29" si="37">IF(ISNUMBER(AH22),AH22-AG22,"-")</f>
        <v>-</v>
      </c>
      <c r="AJ22" s="117">
        <f>'Planeación Presupuesto 2021'!N20</f>
        <v>1000000</v>
      </c>
      <c r="AK22" s="130"/>
      <c r="AL22" s="119" t="str">
        <f t="shared" ref="AL22:AL29" si="38">IF(ISNUMBER(AK22),AK22-AJ22,"-")</f>
        <v>-</v>
      </c>
    </row>
    <row r="23" spans="1:39" x14ac:dyDescent="0.2">
      <c r="A23" s="84" t="s">
        <v>11</v>
      </c>
      <c r="C23" s="117">
        <f>'Planeación Presupuesto 2021'!C21</f>
        <v>100000</v>
      </c>
      <c r="D23" s="118">
        <v>100000</v>
      </c>
      <c r="E23" s="119">
        <f t="shared" si="27"/>
        <v>0</v>
      </c>
      <c r="F23" s="117">
        <f>'Planeación Presupuesto 2021'!D21</f>
        <v>100000</v>
      </c>
      <c r="G23" s="130"/>
      <c r="H23" s="119" t="str">
        <f t="shared" si="28"/>
        <v>-</v>
      </c>
      <c r="I23" s="117">
        <f>'Planeación Presupuesto 2021'!E21</f>
        <v>100000</v>
      </c>
      <c r="J23" s="130"/>
      <c r="K23" s="119" t="str">
        <f t="shared" si="29"/>
        <v>-</v>
      </c>
      <c r="L23" s="117">
        <f>'Planeación Presupuesto 2021'!F21</f>
        <v>100000</v>
      </c>
      <c r="M23" s="130"/>
      <c r="N23" s="119" t="str">
        <f t="shared" si="30"/>
        <v>-</v>
      </c>
      <c r="O23" s="117">
        <f>'Planeación Presupuesto 2021'!G21</f>
        <v>100000</v>
      </c>
      <c r="P23" s="130"/>
      <c r="Q23" s="119" t="str">
        <f t="shared" si="31"/>
        <v>-</v>
      </c>
      <c r="R23" s="117">
        <f>'Planeación Presupuesto 2021'!H21</f>
        <v>100000</v>
      </c>
      <c r="S23" s="130"/>
      <c r="T23" s="119" t="str">
        <f t="shared" si="32"/>
        <v>-</v>
      </c>
      <c r="U23" s="117">
        <f>'Planeación Presupuesto 2021'!I21</f>
        <v>100000</v>
      </c>
      <c r="V23" s="130"/>
      <c r="W23" s="119" t="str">
        <f t="shared" si="33"/>
        <v>-</v>
      </c>
      <c r="X23" s="117">
        <f>'Planeación Presupuesto 2021'!J21</f>
        <v>100000</v>
      </c>
      <c r="Y23" s="130"/>
      <c r="Z23" s="119" t="str">
        <f t="shared" si="34"/>
        <v>-</v>
      </c>
      <c r="AA23" s="117">
        <f>'Planeación Presupuesto 2021'!K21</f>
        <v>100000</v>
      </c>
      <c r="AB23" s="130"/>
      <c r="AC23" s="119" t="str">
        <f t="shared" si="35"/>
        <v>-</v>
      </c>
      <c r="AD23" s="117">
        <f>'Planeación Presupuesto 2021'!L21</f>
        <v>100000</v>
      </c>
      <c r="AE23" s="130"/>
      <c r="AF23" s="119" t="str">
        <f t="shared" si="36"/>
        <v>-</v>
      </c>
      <c r="AG23" s="117">
        <f>'Planeación Presupuesto 2021'!M21</f>
        <v>100000</v>
      </c>
      <c r="AH23" s="130"/>
      <c r="AI23" s="119" t="str">
        <f t="shared" si="37"/>
        <v>-</v>
      </c>
      <c r="AJ23" s="117">
        <f>'Planeación Presupuesto 2021'!N21</f>
        <v>100000</v>
      </c>
      <c r="AK23" s="130"/>
      <c r="AL23" s="119" t="str">
        <f t="shared" si="38"/>
        <v>-</v>
      </c>
    </row>
    <row r="24" spans="1:39" x14ac:dyDescent="0.2">
      <c r="A24" s="84" t="s">
        <v>12</v>
      </c>
      <c r="C24" s="117">
        <f>'Planeación Presupuesto 2021'!C22</f>
        <v>100000</v>
      </c>
      <c r="D24" s="118">
        <v>100000</v>
      </c>
      <c r="E24" s="119">
        <f t="shared" si="27"/>
        <v>0</v>
      </c>
      <c r="F24" s="117">
        <f>'Planeación Presupuesto 2021'!D22</f>
        <v>100000</v>
      </c>
      <c r="G24" s="130"/>
      <c r="H24" s="119" t="str">
        <f t="shared" si="28"/>
        <v>-</v>
      </c>
      <c r="I24" s="117">
        <f>'Planeación Presupuesto 2021'!E22</f>
        <v>100000</v>
      </c>
      <c r="J24" s="130"/>
      <c r="K24" s="119" t="str">
        <f t="shared" si="29"/>
        <v>-</v>
      </c>
      <c r="L24" s="117">
        <f>'Planeación Presupuesto 2021'!F22</f>
        <v>100000</v>
      </c>
      <c r="M24" s="130"/>
      <c r="N24" s="119" t="str">
        <f t="shared" si="30"/>
        <v>-</v>
      </c>
      <c r="O24" s="117">
        <f>'Planeación Presupuesto 2021'!G22</f>
        <v>100000</v>
      </c>
      <c r="P24" s="130"/>
      <c r="Q24" s="119" t="str">
        <f t="shared" si="31"/>
        <v>-</v>
      </c>
      <c r="R24" s="117">
        <f>'Planeación Presupuesto 2021'!H22</f>
        <v>100000</v>
      </c>
      <c r="S24" s="130"/>
      <c r="T24" s="119" t="str">
        <f t="shared" si="32"/>
        <v>-</v>
      </c>
      <c r="U24" s="117">
        <f>'Planeación Presupuesto 2021'!I22</f>
        <v>100000</v>
      </c>
      <c r="V24" s="130"/>
      <c r="W24" s="119" t="str">
        <f t="shared" si="33"/>
        <v>-</v>
      </c>
      <c r="X24" s="117">
        <f>'Planeación Presupuesto 2021'!J22</f>
        <v>100000</v>
      </c>
      <c r="Y24" s="130"/>
      <c r="Z24" s="119" t="str">
        <f t="shared" si="34"/>
        <v>-</v>
      </c>
      <c r="AA24" s="117">
        <f>'Planeación Presupuesto 2021'!K22</f>
        <v>100000</v>
      </c>
      <c r="AB24" s="130"/>
      <c r="AC24" s="119" t="str">
        <f t="shared" si="35"/>
        <v>-</v>
      </c>
      <c r="AD24" s="117">
        <f>'Planeación Presupuesto 2021'!L22</f>
        <v>100000</v>
      </c>
      <c r="AE24" s="130"/>
      <c r="AF24" s="119" t="str">
        <f t="shared" si="36"/>
        <v>-</v>
      </c>
      <c r="AG24" s="117">
        <f>'Planeación Presupuesto 2021'!M22</f>
        <v>100000</v>
      </c>
      <c r="AH24" s="130"/>
      <c r="AI24" s="119" t="str">
        <f t="shared" si="37"/>
        <v>-</v>
      </c>
      <c r="AJ24" s="117">
        <f>'Planeación Presupuesto 2021'!N22</f>
        <v>100000</v>
      </c>
      <c r="AK24" s="130"/>
      <c r="AL24" s="119" t="str">
        <f t="shared" si="38"/>
        <v>-</v>
      </c>
    </row>
    <row r="25" spans="1:39" x14ac:dyDescent="0.2">
      <c r="A25" s="84" t="s">
        <v>13</v>
      </c>
      <c r="C25" s="117">
        <f>'Planeación Presupuesto 2021'!C23</f>
        <v>75000</v>
      </c>
      <c r="D25" s="118">
        <v>75000</v>
      </c>
      <c r="E25" s="119">
        <f t="shared" si="27"/>
        <v>0</v>
      </c>
      <c r="F25" s="117">
        <f>'Planeación Presupuesto 2021'!D23</f>
        <v>75000</v>
      </c>
      <c r="G25" s="130"/>
      <c r="H25" s="119" t="str">
        <f t="shared" si="28"/>
        <v>-</v>
      </c>
      <c r="I25" s="117">
        <f>'Planeación Presupuesto 2021'!E23</f>
        <v>75000</v>
      </c>
      <c r="J25" s="130"/>
      <c r="K25" s="119" t="str">
        <f t="shared" si="29"/>
        <v>-</v>
      </c>
      <c r="L25" s="117">
        <f>'Planeación Presupuesto 2021'!F23</f>
        <v>75000</v>
      </c>
      <c r="M25" s="130"/>
      <c r="N25" s="119" t="str">
        <f t="shared" si="30"/>
        <v>-</v>
      </c>
      <c r="O25" s="117">
        <f>'Planeación Presupuesto 2021'!G23</f>
        <v>75000</v>
      </c>
      <c r="P25" s="130"/>
      <c r="Q25" s="119" t="str">
        <f t="shared" si="31"/>
        <v>-</v>
      </c>
      <c r="R25" s="117">
        <f>'Planeación Presupuesto 2021'!H23</f>
        <v>75000</v>
      </c>
      <c r="S25" s="130"/>
      <c r="T25" s="119" t="str">
        <f t="shared" si="32"/>
        <v>-</v>
      </c>
      <c r="U25" s="117">
        <f>'Planeación Presupuesto 2021'!I23</f>
        <v>75000</v>
      </c>
      <c r="V25" s="130"/>
      <c r="W25" s="119" t="str">
        <f t="shared" si="33"/>
        <v>-</v>
      </c>
      <c r="X25" s="117">
        <f>'Planeación Presupuesto 2021'!J23</f>
        <v>75000</v>
      </c>
      <c r="Y25" s="130"/>
      <c r="Z25" s="119" t="str">
        <f t="shared" si="34"/>
        <v>-</v>
      </c>
      <c r="AA25" s="117">
        <f>'Planeación Presupuesto 2021'!K23</f>
        <v>75000</v>
      </c>
      <c r="AB25" s="130"/>
      <c r="AC25" s="119" t="str">
        <f t="shared" si="35"/>
        <v>-</v>
      </c>
      <c r="AD25" s="117">
        <f>'Planeación Presupuesto 2021'!L23</f>
        <v>75000</v>
      </c>
      <c r="AE25" s="130"/>
      <c r="AF25" s="119" t="str">
        <f t="shared" si="36"/>
        <v>-</v>
      </c>
      <c r="AG25" s="117">
        <f>'Planeación Presupuesto 2021'!M23</f>
        <v>75000</v>
      </c>
      <c r="AH25" s="130"/>
      <c r="AI25" s="119" t="str">
        <f t="shared" si="37"/>
        <v>-</v>
      </c>
      <c r="AJ25" s="117">
        <f>'Planeación Presupuesto 2021'!N23</f>
        <v>75000</v>
      </c>
      <c r="AK25" s="130"/>
      <c r="AL25" s="119" t="str">
        <f t="shared" si="38"/>
        <v>-</v>
      </c>
    </row>
    <row r="26" spans="1:39" x14ac:dyDescent="0.2">
      <c r="A26" s="84" t="s">
        <v>14</v>
      </c>
      <c r="C26" s="117">
        <f>'Planeación Presupuesto 2021'!C24</f>
        <v>20000</v>
      </c>
      <c r="D26" s="118">
        <v>20000</v>
      </c>
      <c r="E26" s="119">
        <f t="shared" si="27"/>
        <v>0</v>
      </c>
      <c r="F26" s="117">
        <f>'Planeación Presupuesto 2021'!D24</f>
        <v>20000</v>
      </c>
      <c r="G26" s="130"/>
      <c r="H26" s="119" t="str">
        <f t="shared" si="28"/>
        <v>-</v>
      </c>
      <c r="I26" s="117">
        <f>'Planeación Presupuesto 2021'!E24</f>
        <v>20000</v>
      </c>
      <c r="J26" s="130"/>
      <c r="K26" s="119" t="str">
        <f t="shared" si="29"/>
        <v>-</v>
      </c>
      <c r="L26" s="117">
        <f>'Planeación Presupuesto 2021'!F24</f>
        <v>20000</v>
      </c>
      <c r="M26" s="130"/>
      <c r="N26" s="119" t="str">
        <f t="shared" si="30"/>
        <v>-</v>
      </c>
      <c r="O26" s="117">
        <f>'Planeación Presupuesto 2021'!G24</f>
        <v>20000</v>
      </c>
      <c r="P26" s="130"/>
      <c r="Q26" s="119" t="str">
        <f t="shared" si="31"/>
        <v>-</v>
      </c>
      <c r="R26" s="117">
        <f>'Planeación Presupuesto 2021'!H24</f>
        <v>20000</v>
      </c>
      <c r="S26" s="130"/>
      <c r="T26" s="119" t="str">
        <f t="shared" si="32"/>
        <v>-</v>
      </c>
      <c r="U26" s="117">
        <f>'Planeación Presupuesto 2021'!I24</f>
        <v>20000</v>
      </c>
      <c r="V26" s="130"/>
      <c r="W26" s="119" t="str">
        <f t="shared" si="33"/>
        <v>-</v>
      </c>
      <c r="X26" s="117">
        <f>'Planeación Presupuesto 2021'!J24</f>
        <v>20000</v>
      </c>
      <c r="Y26" s="130"/>
      <c r="Z26" s="119" t="str">
        <f t="shared" si="34"/>
        <v>-</v>
      </c>
      <c r="AA26" s="117">
        <f>'Planeación Presupuesto 2021'!K24</f>
        <v>20000</v>
      </c>
      <c r="AB26" s="130"/>
      <c r="AC26" s="119" t="str">
        <f t="shared" si="35"/>
        <v>-</v>
      </c>
      <c r="AD26" s="117">
        <f>'Planeación Presupuesto 2021'!L24</f>
        <v>20000</v>
      </c>
      <c r="AE26" s="130"/>
      <c r="AF26" s="119" t="str">
        <f t="shared" si="36"/>
        <v>-</v>
      </c>
      <c r="AG26" s="117">
        <f>'Planeación Presupuesto 2021'!M24</f>
        <v>20000</v>
      </c>
      <c r="AH26" s="130"/>
      <c r="AI26" s="119" t="str">
        <f t="shared" si="37"/>
        <v>-</v>
      </c>
      <c r="AJ26" s="117">
        <f>'Planeación Presupuesto 2021'!N24</f>
        <v>20000</v>
      </c>
      <c r="AK26" s="130"/>
      <c r="AL26" s="119" t="str">
        <f t="shared" si="38"/>
        <v>-</v>
      </c>
    </row>
    <row r="27" spans="1:39" x14ac:dyDescent="0.2">
      <c r="A27" s="84" t="s">
        <v>15</v>
      </c>
      <c r="C27" s="117">
        <f>'Planeación Presupuesto 2021'!C25</f>
        <v>20000</v>
      </c>
      <c r="D27" s="118">
        <v>20000</v>
      </c>
      <c r="E27" s="119">
        <f t="shared" si="27"/>
        <v>0</v>
      </c>
      <c r="F27" s="117">
        <f>'Planeación Presupuesto 2021'!D25</f>
        <v>20000</v>
      </c>
      <c r="G27" s="130"/>
      <c r="H27" s="119" t="str">
        <f t="shared" si="28"/>
        <v>-</v>
      </c>
      <c r="I27" s="117">
        <f>'Planeación Presupuesto 2021'!E25</f>
        <v>20000</v>
      </c>
      <c r="J27" s="130"/>
      <c r="K27" s="119" t="str">
        <f t="shared" si="29"/>
        <v>-</v>
      </c>
      <c r="L27" s="117">
        <f>'Planeación Presupuesto 2021'!F25</f>
        <v>20000</v>
      </c>
      <c r="M27" s="130"/>
      <c r="N27" s="119" t="str">
        <f t="shared" si="30"/>
        <v>-</v>
      </c>
      <c r="O27" s="117">
        <f>'Planeación Presupuesto 2021'!G25</f>
        <v>20000</v>
      </c>
      <c r="P27" s="130"/>
      <c r="Q27" s="119" t="str">
        <f t="shared" si="31"/>
        <v>-</v>
      </c>
      <c r="R27" s="117">
        <f>'Planeación Presupuesto 2021'!H25</f>
        <v>20000</v>
      </c>
      <c r="S27" s="130"/>
      <c r="T27" s="119" t="str">
        <f t="shared" si="32"/>
        <v>-</v>
      </c>
      <c r="U27" s="117">
        <f>'Planeación Presupuesto 2021'!I25</f>
        <v>20000</v>
      </c>
      <c r="V27" s="130"/>
      <c r="W27" s="119" t="str">
        <f t="shared" si="33"/>
        <v>-</v>
      </c>
      <c r="X27" s="117">
        <f>'Planeación Presupuesto 2021'!J25</f>
        <v>20000</v>
      </c>
      <c r="Y27" s="130"/>
      <c r="Z27" s="119" t="str">
        <f t="shared" si="34"/>
        <v>-</v>
      </c>
      <c r="AA27" s="117">
        <f>'Planeación Presupuesto 2021'!K25</f>
        <v>20000</v>
      </c>
      <c r="AB27" s="130"/>
      <c r="AC27" s="119" t="str">
        <f t="shared" si="35"/>
        <v>-</v>
      </c>
      <c r="AD27" s="117">
        <f>'Planeación Presupuesto 2021'!L25</f>
        <v>20000</v>
      </c>
      <c r="AE27" s="130"/>
      <c r="AF27" s="119" t="str">
        <f t="shared" si="36"/>
        <v>-</v>
      </c>
      <c r="AG27" s="117">
        <f>'Planeación Presupuesto 2021'!M25</f>
        <v>20000</v>
      </c>
      <c r="AH27" s="130"/>
      <c r="AI27" s="119" t="str">
        <f t="shared" si="37"/>
        <v>-</v>
      </c>
      <c r="AJ27" s="117">
        <f>'Planeación Presupuesto 2021'!N25</f>
        <v>20000</v>
      </c>
      <c r="AK27" s="130"/>
      <c r="AL27" s="119" t="str">
        <f t="shared" si="38"/>
        <v>-</v>
      </c>
    </row>
    <row r="28" spans="1:39" x14ac:dyDescent="0.2">
      <c r="A28" s="84" t="s">
        <v>16</v>
      </c>
      <c r="C28" s="117">
        <f>'Planeación Presupuesto 2021'!C26</f>
        <v>20000</v>
      </c>
      <c r="D28" s="118">
        <v>20000</v>
      </c>
      <c r="E28" s="119">
        <f t="shared" si="27"/>
        <v>0</v>
      </c>
      <c r="F28" s="117">
        <f>'Planeación Presupuesto 2021'!D26</f>
        <v>20000</v>
      </c>
      <c r="G28" s="130"/>
      <c r="H28" s="119" t="str">
        <f t="shared" si="28"/>
        <v>-</v>
      </c>
      <c r="I28" s="117">
        <f>'Planeación Presupuesto 2021'!E26</f>
        <v>20000</v>
      </c>
      <c r="J28" s="130"/>
      <c r="K28" s="119" t="str">
        <f t="shared" si="29"/>
        <v>-</v>
      </c>
      <c r="L28" s="117">
        <f>'Planeación Presupuesto 2021'!F26</f>
        <v>20000</v>
      </c>
      <c r="M28" s="130"/>
      <c r="N28" s="119" t="str">
        <f t="shared" si="30"/>
        <v>-</v>
      </c>
      <c r="O28" s="117">
        <f>'Planeación Presupuesto 2021'!G26</f>
        <v>20000</v>
      </c>
      <c r="P28" s="130"/>
      <c r="Q28" s="119" t="str">
        <f t="shared" si="31"/>
        <v>-</v>
      </c>
      <c r="R28" s="117">
        <f>'Planeación Presupuesto 2021'!H26</f>
        <v>20000</v>
      </c>
      <c r="S28" s="130"/>
      <c r="T28" s="119" t="str">
        <f t="shared" si="32"/>
        <v>-</v>
      </c>
      <c r="U28" s="117">
        <f>'Planeación Presupuesto 2021'!I26</f>
        <v>20000</v>
      </c>
      <c r="V28" s="130"/>
      <c r="W28" s="119" t="str">
        <f t="shared" si="33"/>
        <v>-</v>
      </c>
      <c r="X28" s="117">
        <f>'Planeación Presupuesto 2021'!J26</f>
        <v>20000</v>
      </c>
      <c r="Y28" s="130"/>
      <c r="Z28" s="119" t="str">
        <f t="shared" si="34"/>
        <v>-</v>
      </c>
      <c r="AA28" s="117">
        <f>'Planeación Presupuesto 2021'!K26</f>
        <v>20000</v>
      </c>
      <c r="AB28" s="130"/>
      <c r="AC28" s="119" t="str">
        <f t="shared" si="35"/>
        <v>-</v>
      </c>
      <c r="AD28" s="117">
        <f>'Planeación Presupuesto 2021'!L26</f>
        <v>20000</v>
      </c>
      <c r="AE28" s="130"/>
      <c r="AF28" s="119" t="str">
        <f t="shared" si="36"/>
        <v>-</v>
      </c>
      <c r="AG28" s="117">
        <f>'Planeación Presupuesto 2021'!M26</f>
        <v>20000</v>
      </c>
      <c r="AH28" s="130"/>
      <c r="AI28" s="119" t="str">
        <f t="shared" si="37"/>
        <v>-</v>
      </c>
      <c r="AJ28" s="117">
        <f>'Planeación Presupuesto 2021'!N26</f>
        <v>20000</v>
      </c>
      <c r="AK28" s="130"/>
      <c r="AL28" s="119" t="str">
        <f t="shared" si="38"/>
        <v>-</v>
      </c>
    </row>
    <row r="29" spans="1:39" x14ac:dyDescent="0.2">
      <c r="A29" s="84" t="s">
        <v>18</v>
      </c>
      <c r="C29" s="117">
        <f>'Planeación Presupuesto 2021'!C27</f>
        <v>100000</v>
      </c>
      <c r="D29" s="118">
        <v>100000</v>
      </c>
      <c r="E29" s="119">
        <f t="shared" si="27"/>
        <v>0</v>
      </c>
      <c r="F29" s="117">
        <f>'Planeación Presupuesto 2021'!D27</f>
        <v>100000</v>
      </c>
      <c r="G29" s="130"/>
      <c r="H29" s="119" t="str">
        <f t="shared" si="28"/>
        <v>-</v>
      </c>
      <c r="I29" s="117">
        <f>'Planeación Presupuesto 2021'!E27</f>
        <v>100000</v>
      </c>
      <c r="J29" s="130"/>
      <c r="K29" s="119" t="str">
        <f t="shared" si="29"/>
        <v>-</v>
      </c>
      <c r="L29" s="117">
        <f>'Planeación Presupuesto 2021'!F27</f>
        <v>100000</v>
      </c>
      <c r="M29" s="130"/>
      <c r="N29" s="119" t="str">
        <f t="shared" si="30"/>
        <v>-</v>
      </c>
      <c r="O29" s="117">
        <f>'Planeación Presupuesto 2021'!G27</f>
        <v>100000</v>
      </c>
      <c r="P29" s="130"/>
      <c r="Q29" s="119" t="str">
        <f t="shared" si="31"/>
        <v>-</v>
      </c>
      <c r="R29" s="117">
        <f>'Planeación Presupuesto 2021'!H27</f>
        <v>100000</v>
      </c>
      <c r="S29" s="130"/>
      <c r="T29" s="119" t="str">
        <f t="shared" si="32"/>
        <v>-</v>
      </c>
      <c r="U29" s="117">
        <f>'Planeación Presupuesto 2021'!I27</f>
        <v>100000</v>
      </c>
      <c r="V29" s="130"/>
      <c r="W29" s="119" t="str">
        <f t="shared" si="33"/>
        <v>-</v>
      </c>
      <c r="X29" s="117">
        <f>'Planeación Presupuesto 2021'!J27</f>
        <v>100000</v>
      </c>
      <c r="Y29" s="130"/>
      <c r="Z29" s="119" t="str">
        <f t="shared" si="34"/>
        <v>-</v>
      </c>
      <c r="AA29" s="117">
        <f>'Planeación Presupuesto 2021'!K27</f>
        <v>100000</v>
      </c>
      <c r="AB29" s="130"/>
      <c r="AC29" s="119" t="str">
        <f t="shared" si="35"/>
        <v>-</v>
      </c>
      <c r="AD29" s="117">
        <f>'Planeación Presupuesto 2021'!L27</f>
        <v>100000</v>
      </c>
      <c r="AE29" s="130"/>
      <c r="AF29" s="119" t="str">
        <f t="shared" si="36"/>
        <v>-</v>
      </c>
      <c r="AG29" s="117">
        <f>'Planeación Presupuesto 2021'!M27</f>
        <v>100000</v>
      </c>
      <c r="AH29" s="130"/>
      <c r="AI29" s="119" t="str">
        <f t="shared" si="37"/>
        <v>-</v>
      </c>
      <c r="AJ29" s="117">
        <f>'Planeación Presupuesto 2021'!N27</f>
        <v>100000</v>
      </c>
      <c r="AK29" s="130"/>
      <c r="AL29" s="119" t="str">
        <f t="shared" si="38"/>
        <v>-</v>
      </c>
    </row>
    <row r="30" spans="1:39" x14ac:dyDescent="0.2">
      <c r="A30" s="86" t="s">
        <v>4</v>
      </c>
      <c r="C30" s="120">
        <f>SUM(C22:C29)</f>
        <v>1435000</v>
      </c>
      <c r="D30" s="121">
        <f>SUM(D22:D29)</f>
        <v>1435000</v>
      </c>
      <c r="E30" s="122">
        <f>SUM(E22:E29)</f>
        <v>0</v>
      </c>
      <c r="F30" s="120">
        <f t="shared" ref="F30:AJ30" si="39">SUM(F22:F29)</f>
        <v>1435000</v>
      </c>
      <c r="G30" s="121">
        <f>SUM(G22:G29)</f>
        <v>0</v>
      </c>
      <c r="H30" s="122">
        <f>SUM(H22:H29)</f>
        <v>0</v>
      </c>
      <c r="I30" s="120">
        <f t="shared" si="39"/>
        <v>1435000</v>
      </c>
      <c r="J30" s="121">
        <f>SUM(J22:J29)</f>
        <v>0</v>
      </c>
      <c r="K30" s="122">
        <f>SUM(K22:K29)</f>
        <v>0</v>
      </c>
      <c r="L30" s="120">
        <f t="shared" si="39"/>
        <v>1435000</v>
      </c>
      <c r="M30" s="121">
        <f>SUM(M22:M29)</f>
        <v>0</v>
      </c>
      <c r="N30" s="122">
        <f>SUM(N22:N29)</f>
        <v>0</v>
      </c>
      <c r="O30" s="120">
        <f t="shared" si="39"/>
        <v>1435000</v>
      </c>
      <c r="P30" s="121">
        <f>SUM(P22:P29)</f>
        <v>0</v>
      </c>
      <c r="Q30" s="122">
        <f>SUM(Q22:Q29)</f>
        <v>0</v>
      </c>
      <c r="R30" s="120">
        <f t="shared" si="39"/>
        <v>1435000</v>
      </c>
      <c r="S30" s="121">
        <f>SUM(S22:S29)</f>
        <v>0</v>
      </c>
      <c r="T30" s="122">
        <f>SUM(T22:T29)</f>
        <v>0</v>
      </c>
      <c r="U30" s="120">
        <f t="shared" si="39"/>
        <v>1435000</v>
      </c>
      <c r="V30" s="121">
        <f>SUM(V22:V29)</f>
        <v>0</v>
      </c>
      <c r="W30" s="122">
        <f>SUM(W22:W29)</f>
        <v>0</v>
      </c>
      <c r="X30" s="120">
        <f t="shared" si="39"/>
        <v>1435000</v>
      </c>
      <c r="Y30" s="121">
        <f>SUM(Y22:Y29)</f>
        <v>0</v>
      </c>
      <c r="Z30" s="122">
        <f>SUM(Z22:Z29)</f>
        <v>0</v>
      </c>
      <c r="AA30" s="120">
        <f t="shared" si="39"/>
        <v>1435000</v>
      </c>
      <c r="AB30" s="121">
        <f>SUM(AB22:AB29)</f>
        <v>0</v>
      </c>
      <c r="AC30" s="122">
        <f>SUM(AC22:AC29)</f>
        <v>0</v>
      </c>
      <c r="AD30" s="120">
        <f t="shared" si="39"/>
        <v>1435000</v>
      </c>
      <c r="AE30" s="121">
        <f>SUM(AE22:AE29)</f>
        <v>0</v>
      </c>
      <c r="AF30" s="122">
        <f>SUM(AF22:AF29)</f>
        <v>0</v>
      </c>
      <c r="AG30" s="120">
        <f t="shared" si="39"/>
        <v>1435000</v>
      </c>
      <c r="AH30" s="121">
        <f>SUM(AH22:AH29)</f>
        <v>0</v>
      </c>
      <c r="AI30" s="122">
        <f>SUM(AI22:AI29)</f>
        <v>0</v>
      </c>
      <c r="AJ30" s="120">
        <f t="shared" si="39"/>
        <v>1435000</v>
      </c>
      <c r="AK30" s="121">
        <f>SUM(AK22:AK29)</f>
        <v>0</v>
      </c>
      <c r="AL30" s="122">
        <f>SUM(AL22:AL29)</f>
        <v>0</v>
      </c>
      <c r="AM30" s="77" t="s">
        <v>23</v>
      </c>
    </row>
    <row r="31" spans="1:39" x14ac:dyDescent="0.2">
      <c r="C31" s="123"/>
      <c r="D31" s="124"/>
      <c r="E31" s="83"/>
      <c r="F31" s="123"/>
      <c r="G31" s="124"/>
      <c r="H31" s="83"/>
      <c r="I31" s="123"/>
      <c r="J31" s="124"/>
      <c r="K31" s="83"/>
      <c r="L31" s="123"/>
      <c r="M31" s="124"/>
      <c r="N31" s="83"/>
      <c r="O31" s="123"/>
      <c r="P31" s="124"/>
      <c r="Q31" s="83"/>
      <c r="R31" s="123"/>
      <c r="S31" s="124"/>
      <c r="T31" s="83"/>
      <c r="U31" s="123"/>
      <c r="V31" s="124"/>
      <c r="W31" s="83"/>
      <c r="X31" s="123"/>
      <c r="Y31" s="124"/>
      <c r="Z31" s="83"/>
      <c r="AA31" s="123"/>
      <c r="AB31" s="124"/>
      <c r="AC31" s="83"/>
      <c r="AD31" s="123"/>
      <c r="AE31" s="124"/>
      <c r="AF31" s="83"/>
      <c r="AG31" s="123"/>
      <c r="AH31" s="124"/>
      <c r="AI31" s="83"/>
      <c r="AJ31" s="123"/>
      <c r="AK31" s="124"/>
      <c r="AL31" s="83"/>
    </row>
    <row r="32" spans="1:39" x14ac:dyDescent="0.2">
      <c r="A32" s="88" t="s">
        <v>20</v>
      </c>
      <c r="C32" s="123"/>
      <c r="D32" s="124"/>
      <c r="E32" s="83"/>
      <c r="F32" s="123"/>
      <c r="G32" s="124"/>
      <c r="H32" s="83"/>
      <c r="I32" s="123"/>
      <c r="J32" s="124"/>
      <c r="K32" s="83"/>
      <c r="L32" s="123"/>
      <c r="M32" s="124"/>
      <c r="N32" s="83"/>
      <c r="O32" s="123"/>
      <c r="P32" s="124"/>
      <c r="Q32" s="83"/>
      <c r="R32" s="123"/>
      <c r="S32" s="124"/>
      <c r="T32" s="83"/>
      <c r="U32" s="123"/>
      <c r="V32" s="124"/>
      <c r="W32" s="83"/>
      <c r="X32" s="123"/>
      <c r="Y32" s="124"/>
      <c r="Z32" s="83"/>
      <c r="AA32" s="123"/>
      <c r="AB32" s="124"/>
      <c r="AC32" s="83"/>
      <c r="AD32" s="123"/>
      <c r="AE32" s="124"/>
      <c r="AF32" s="83"/>
      <c r="AG32" s="123"/>
      <c r="AH32" s="124"/>
      <c r="AI32" s="83"/>
      <c r="AJ32" s="123"/>
      <c r="AK32" s="124"/>
      <c r="AL32" s="83"/>
    </row>
    <row r="33" spans="1:39" x14ac:dyDescent="0.2">
      <c r="A33" s="84" t="s">
        <v>19</v>
      </c>
      <c r="C33" s="117">
        <f>'Planeación Presupuesto 2021'!C31</f>
        <v>1000000</v>
      </c>
      <c r="D33" s="118">
        <v>900000</v>
      </c>
      <c r="E33" s="119">
        <f t="shared" ref="E33:E35" si="40">IF(ISNUMBER(D33),D33-C33,"-")</f>
        <v>-100000</v>
      </c>
      <c r="F33" s="117">
        <f>'Planeación Presupuesto 2021'!D31</f>
        <v>1000000</v>
      </c>
      <c r="G33" s="130"/>
      <c r="H33" s="119" t="str">
        <f t="shared" ref="H33:H35" si="41">IF(ISNUMBER(G33),G33-F33,"-")</f>
        <v>-</v>
      </c>
      <c r="I33" s="117">
        <f>'Planeación Presupuesto 2021'!E31</f>
        <v>1000000</v>
      </c>
      <c r="J33" s="130"/>
      <c r="K33" s="119" t="str">
        <f t="shared" ref="K33:K35" si="42">IF(ISNUMBER(J33),J33-I33,"-")</f>
        <v>-</v>
      </c>
      <c r="L33" s="117">
        <f>'Planeación Presupuesto 2021'!F31</f>
        <v>1000000</v>
      </c>
      <c r="M33" s="130"/>
      <c r="N33" s="119" t="str">
        <f t="shared" ref="N33:N35" si="43">IF(ISNUMBER(M33),M33-L33,"-")</f>
        <v>-</v>
      </c>
      <c r="O33" s="117">
        <f>'Planeación Presupuesto 2021'!G31</f>
        <v>1000000</v>
      </c>
      <c r="P33" s="130"/>
      <c r="Q33" s="119" t="str">
        <f t="shared" ref="Q33:Q35" si="44">IF(ISNUMBER(P33),P33-O33,"-")</f>
        <v>-</v>
      </c>
      <c r="R33" s="117">
        <f>'Planeación Presupuesto 2021'!H31</f>
        <v>1000000</v>
      </c>
      <c r="S33" s="130"/>
      <c r="T33" s="119" t="str">
        <f t="shared" ref="T33:T35" si="45">IF(ISNUMBER(S33),S33-R33,"-")</f>
        <v>-</v>
      </c>
      <c r="U33" s="117">
        <f>'Planeación Presupuesto 2021'!I31</f>
        <v>1000000</v>
      </c>
      <c r="V33" s="130"/>
      <c r="W33" s="119" t="str">
        <f t="shared" ref="W33:W35" si="46">IF(ISNUMBER(V33),V33-U33,"-")</f>
        <v>-</v>
      </c>
      <c r="X33" s="117">
        <f>'Planeación Presupuesto 2021'!J31</f>
        <v>1000000</v>
      </c>
      <c r="Y33" s="130"/>
      <c r="Z33" s="119" t="str">
        <f t="shared" ref="Z33:Z35" si="47">IF(ISNUMBER(Y33),Y33-X33,"-")</f>
        <v>-</v>
      </c>
      <c r="AA33" s="117">
        <f>'Planeación Presupuesto 2021'!K31</f>
        <v>1000000</v>
      </c>
      <c r="AB33" s="130"/>
      <c r="AC33" s="119" t="str">
        <f t="shared" ref="AC33:AC35" si="48">IF(ISNUMBER(AB33),AB33-AA33,"-")</f>
        <v>-</v>
      </c>
      <c r="AD33" s="117">
        <f>'Planeación Presupuesto 2021'!L31</f>
        <v>1000000</v>
      </c>
      <c r="AE33" s="130"/>
      <c r="AF33" s="119" t="str">
        <f t="shared" ref="AF33:AF35" si="49">IF(ISNUMBER(AE33),AE33-AD33,"-")</f>
        <v>-</v>
      </c>
      <c r="AG33" s="117">
        <f>'Planeación Presupuesto 2021'!M31</f>
        <v>1000000</v>
      </c>
      <c r="AH33" s="130"/>
      <c r="AI33" s="119" t="str">
        <f t="shared" ref="AI33:AI35" si="50">IF(ISNUMBER(AH33),AH33-AG33,"-")</f>
        <v>-</v>
      </c>
      <c r="AJ33" s="117">
        <f>'Planeación Presupuesto 2021'!N31</f>
        <v>1000000</v>
      </c>
      <c r="AK33" s="130"/>
      <c r="AL33" s="119" t="str">
        <f t="shared" ref="AL33:AL35" si="51">IF(ISNUMBER(AK33),AK33-AJ33,"-")</f>
        <v>-</v>
      </c>
    </row>
    <row r="34" spans="1:39" x14ac:dyDescent="0.2">
      <c r="A34" s="84" t="s">
        <v>17</v>
      </c>
      <c r="C34" s="117">
        <f>'Planeación Presupuesto 2021'!C32</f>
        <v>1000000</v>
      </c>
      <c r="D34" s="118">
        <v>900000</v>
      </c>
      <c r="E34" s="119">
        <f t="shared" si="40"/>
        <v>-100000</v>
      </c>
      <c r="F34" s="117">
        <f>'Planeación Presupuesto 2021'!D32</f>
        <v>1000000</v>
      </c>
      <c r="G34" s="130"/>
      <c r="H34" s="119" t="str">
        <f t="shared" si="41"/>
        <v>-</v>
      </c>
      <c r="I34" s="117">
        <f>'Planeación Presupuesto 2021'!E32</f>
        <v>1000000</v>
      </c>
      <c r="J34" s="130"/>
      <c r="K34" s="119" t="str">
        <f t="shared" si="42"/>
        <v>-</v>
      </c>
      <c r="L34" s="117">
        <f>'Planeación Presupuesto 2021'!F32</f>
        <v>1000000</v>
      </c>
      <c r="M34" s="130"/>
      <c r="N34" s="119" t="str">
        <f t="shared" si="43"/>
        <v>-</v>
      </c>
      <c r="O34" s="117">
        <f>'Planeación Presupuesto 2021'!G32</f>
        <v>1000000</v>
      </c>
      <c r="P34" s="130"/>
      <c r="Q34" s="119" t="str">
        <f t="shared" si="44"/>
        <v>-</v>
      </c>
      <c r="R34" s="117">
        <f>'Planeación Presupuesto 2021'!H32</f>
        <v>1000000</v>
      </c>
      <c r="S34" s="130"/>
      <c r="T34" s="119" t="str">
        <f t="shared" si="45"/>
        <v>-</v>
      </c>
      <c r="U34" s="117">
        <f>'Planeación Presupuesto 2021'!I32</f>
        <v>1000000</v>
      </c>
      <c r="V34" s="130"/>
      <c r="W34" s="119" t="str">
        <f t="shared" si="46"/>
        <v>-</v>
      </c>
      <c r="X34" s="117">
        <f>'Planeación Presupuesto 2021'!J32</f>
        <v>1000000</v>
      </c>
      <c r="Y34" s="130"/>
      <c r="Z34" s="119" t="str">
        <f t="shared" si="47"/>
        <v>-</v>
      </c>
      <c r="AA34" s="117">
        <f>'Planeación Presupuesto 2021'!K32</f>
        <v>1000000</v>
      </c>
      <c r="AB34" s="130"/>
      <c r="AC34" s="119" t="str">
        <f t="shared" si="48"/>
        <v>-</v>
      </c>
      <c r="AD34" s="117">
        <f>'Planeación Presupuesto 2021'!L32</f>
        <v>1000000</v>
      </c>
      <c r="AE34" s="130"/>
      <c r="AF34" s="119" t="str">
        <f t="shared" si="49"/>
        <v>-</v>
      </c>
      <c r="AG34" s="117">
        <f>'Planeación Presupuesto 2021'!M32</f>
        <v>1000000</v>
      </c>
      <c r="AH34" s="130"/>
      <c r="AI34" s="119" t="str">
        <f t="shared" si="50"/>
        <v>-</v>
      </c>
      <c r="AJ34" s="117">
        <f>'Planeación Presupuesto 2021'!N32</f>
        <v>1000000</v>
      </c>
      <c r="AK34" s="130"/>
      <c r="AL34" s="119" t="str">
        <f t="shared" si="51"/>
        <v>-</v>
      </c>
    </row>
    <row r="35" spans="1:39" x14ac:dyDescent="0.2">
      <c r="A35" s="84" t="s">
        <v>114</v>
      </c>
      <c r="C35" s="117">
        <f>'Planeación Presupuesto 2021'!C33</f>
        <v>500000</v>
      </c>
      <c r="D35" s="118">
        <v>400000</v>
      </c>
      <c r="E35" s="119">
        <f t="shared" si="40"/>
        <v>-100000</v>
      </c>
      <c r="F35" s="117">
        <f>'Planeación Presupuesto 2021'!D33</f>
        <v>500000</v>
      </c>
      <c r="G35" s="130"/>
      <c r="H35" s="119" t="str">
        <f t="shared" si="41"/>
        <v>-</v>
      </c>
      <c r="I35" s="117">
        <f>'Planeación Presupuesto 2021'!E33</f>
        <v>500000</v>
      </c>
      <c r="J35" s="130"/>
      <c r="K35" s="119" t="str">
        <f t="shared" si="42"/>
        <v>-</v>
      </c>
      <c r="L35" s="117">
        <f>'Planeación Presupuesto 2021'!F33</f>
        <v>500000</v>
      </c>
      <c r="M35" s="130"/>
      <c r="N35" s="119" t="str">
        <f t="shared" si="43"/>
        <v>-</v>
      </c>
      <c r="O35" s="117">
        <f>'Planeación Presupuesto 2021'!G33</f>
        <v>500000</v>
      </c>
      <c r="P35" s="130"/>
      <c r="Q35" s="119" t="str">
        <f t="shared" si="44"/>
        <v>-</v>
      </c>
      <c r="R35" s="117">
        <f>'Planeación Presupuesto 2021'!H33</f>
        <v>500000</v>
      </c>
      <c r="S35" s="130"/>
      <c r="T35" s="119" t="str">
        <f t="shared" si="45"/>
        <v>-</v>
      </c>
      <c r="U35" s="117">
        <f>'Planeación Presupuesto 2021'!I33</f>
        <v>500000</v>
      </c>
      <c r="V35" s="130"/>
      <c r="W35" s="119" t="str">
        <f t="shared" si="46"/>
        <v>-</v>
      </c>
      <c r="X35" s="117">
        <f>'Planeación Presupuesto 2021'!J33</f>
        <v>500000</v>
      </c>
      <c r="Y35" s="130"/>
      <c r="Z35" s="119" t="str">
        <f t="shared" si="47"/>
        <v>-</v>
      </c>
      <c r="AA35" s="117">
        <f>'Planeación Presupuesto 2021'!K33</f>
        <v>500000</v>
      </c>
      <c r="AB35" s="130"/>
      <c r="AC35" s="119" t="str">
        <f t="shared" si="48"/>
        <v>-</v>
      </c>
      <c r="AD35" s="117">
        <f>'Planeación Presupuesto 2021'!L33</f>
        <v>500000</v>
      </c>
      <c r="AE35" s="130"/>
      <c r="AF35" s="119" t="str">
        <f t="shared" si="49"/>
        <v>-</v>
      </c>
      <c r="AG35" s="117">
        <f>'Planeación Presupuesto 2021'!M33</f>
        <v>500000</v>
      </c>
      <c r="AH35" s="130"/>
      <c r="AI35" s="119" t="str">
        <f t="shared" si="50"/>
        <v>-</v>
      </c>
      <c r="AJ35" s="117">
        <f>'Planeación Presupuesto 2021'!N33</f>
        <v>500000</v>
      </c>
      <c r="AK35" s="130"/>
      <c r="AL35" s="119" t="str">
        <f t="shared" si="51"/>
        <v>-</v>
      </c>
    </row>
    <row r="36" spans="1:39" x14ac:dyDescent="0.2">
      <c r="A36" s="86" t="s">
        <v>4</v>
      </c>
      <c r="C36" s="120">
        <f>SUM(C33:C35)</f>
        <v>2500000</v>
      </c>
      <c r="D36" s="121">
        <f>SUM(D33:D35)</f>
        <v>2200000</v>
      </c>
      <c r="E36" s="122">
        <f>SUM(E33:E35)</f>
        <v>-300000</v>
      </c>
      <c r="F36" s="120">
        <f t="shared" ref="F36:AJ36" si="52">SUM(F33:F35)</f>
        <v>2500000</v>
      </c>
      <c r="G36" s="121">
        <f>SUM(G33:G35)</f>
        <v>0</v>
      </c>
      <c r="H36" s="122">
        <f>SUM(H33:H35)</f>
        <v>0</v>
      </c>
      <c r="I36" s="120">
        <f t="shared" si="52"/>
        <v>2500000</v>
      </c>
      <c r="J36" s="121">
        <f>SUM(J33:J35)</f>
        <v>0</v>
      </c>
      <c r="K36" s="122">
        <f>SUM(K33:K35)</f>
        <v>0</v>
      </c>
      <c r="L36" s="120">
        <f t="shared" si="52"/>
        <v>2500000</v>
      </c>
      <c r="M36" s="121">
        <f>SUM(M33:M35)</f>
        <v>0</v>
      </c>
      <c r="N36" s="122">
        <f>SUM(N33:N35)</f>
        <v>0</v>
      </c>
      <c r="O36" s="120">
        <f t="shared" si="52"/>
        <v>2500000</v>
      </c>
      <c r="P36" s="121">
        <f>SUM(P33:P35)</f>
        <v>0</v>
      </c>
      <c r="Q36" s="122">
        <f>SUM(Q33:Q35)</f>
        <v>0</v>
      </c>
      <c r="R36" s="120">
        <f t="shared" si="52"/>
        <v>2500000</v>
      </c>
      <c r="S36" s="121">
        <f>SUM(S33:S35)</f>
        <v>0</v>
      </c>
      <c r="T36" s="122">
        <f>SUM(T33:T35)</f>
        <v>0</v>
      </c>
      <c r="U36" s="120">
        <f t="shared" si="52"/>
        <v>2500000</v>
      </c>
      <c r="V36" s="121">
        <f>SUM(V33:V35)</f>
        <v>0</v>
      </c>
      <c r="W36" s="122">
        <f>SUM(W33:W35)</f>
        <v>0</v>
      </c>
      <c r="X36" s="120">
        <f t="shared" si="52"/>
        <v>2500000</v>
      </c>
      <c r="Y36" s="121">
        <f>SUM(Y33:Y35)</f>
        <v>0</v>
      </c>
      <c r="Z36" s="122">
        <f>SUM(Z33:Z35)</f>
        <v>0</v>
      </c>
      <c r="AA36" s="120">
        <f t="shared" si="52"/>
        <v>2500000</v>
      </c>
      <c r="AB36" s="121">
        <f>SUM(AB33:AB35)</f>
        <v>0</v>
      </c>
      <c r="AC36" s="122">
        <f>SUM(AC33:AC35)</f>
        <v>0</v>
      </c>
      <c r="AD36" s="120">
        <f t="shared" si="52"/>
        <v>2500000</v>
      </c>
      <c r="AE36" s="121">
        <f>SUM(AE33:AE35)</f>
        <v>0</v>
      </c>
      <c r="AF36" s="122">
        <f>SUM(AF33:AF35)</f>
        <v>0</v>
      </c>
      <c r="AG36" s="120">
        <f t="shared" si="52"/>
        <v>2500000</v>
      </c>
      <c r="AH36" s="121">
        <f>SUM(AH33:AH35)</f>
        <v>0</v>
      </c>
      <c r="AI36" s="122">
        <f>SUM(AI33:AI35)</f>
        <v>0</v>
      </c>
      <c r="AJ36" s="120">
        <f t="shared" si="52"/>
        <v>2500000</v>
      </c>
      <c r="AK36" s="121">
        <f>SUM(AK33:AK35)</f>
        <v>0</v>
      </c>
      <c r="AL36" s="122">
        <f>SUM(AL33:AL35)</f>
        <v>0</v>
      </c>
      <c r="AM36" s="77" t="s">
        <v>28</v>
      </c>
    </row>
    <row r="37" spans="1:39" ht="17" thickBot="1" x14ac:dyDescent="0.25">
      <c r="A37" s="84"/>
      <c r="C37" s="132"/>
      <c r="D37" s="133"/>
      <c r="E37" s="85"/>
      <c r="F37" s="132"/>
      <c r="G37" s="133"/>
      <c r="H37" s="85"/>
      <c r="I37" s="132"/>
      <c r="J37" s="133"/>
      <c r="K37" s="85"/>
      <c r="L37" s="132"/>
      <c r="M37" s="133"/>
      <c r="N37" s="85"/>
      <c r="O37" s="132"/>
      <c r="P37" s="133"/>
      <c r="Q37" s="85"/>
      <c r="R37" s="132"/>
      <c r="S37" s="133"/>
      <c r="T37" s="85"/>
      <c r="U37" s="132"/>
      <c r="V37" s="133"/>
      <c r="W37" s="85"/>
      <c r="X37" s="132"/>
      <c r="Y37" s="133"/>
      <c r="Z37" s="85"/>
      <c r="AA37" s="132"/>
      <c r="AB37" s="133"/>
      <c r="AC37" s="85"/>
      <c r="AD37" s="132"/>
      <c r="AE37" s="133"/>
      <c r="AF37" s="85"/>
      <c r="AG37" s="132"/>
      <c r="AH37" s="133"/>
      <c r="AI37" s="85"/>
      <c r="AJ37" s="132"/>
      <c r="AK37" s="133"/>
      <c r="AL37" s="85"/>
    </row>
    <row r="38" spans="1:39" ht="17" thickTop="1" x14ac:dyDescent="0.2">
      <c r="A38" s="86" t="s">
        <v>21</v>
      </c>
      <c r="C38" s="134">
        <f>C30+C36</f>
        <v>3935000</v>
      </c>
      <c r="D38" s="135">
        <f>D30+D36</f>
        <v>3635000</v>
      </c>
      <c r="E38" s="122">
        <f>E30+E36</f>
        <v>-300000</v>
      </c>
      <c r="F38" s="134">
        <f t="shared" ref="F38:AJ38" si="53">F30+F36</f>
        <v>3935000</v>
      </c>
      <c r="G38" s="135">
        <f>G30+G36</f>
        <v>0</v>
      </c>
      <c r="H38" s="122">
        <f>H30+H36</f>
        <v>0</v>
      </c>
      <c r="I38" s="134">
        <f t="shared" si="53"/>
        <v>3935000</v>
      </c>
      <c r="J38" s="135">
        <f>J30+J36</f>
        <v>0</v>
      </c>
      <c r="K38" s="122">
        <f>K30+K36</f>
        <v>0</v>
      </c>
      <c r="L38" s="134">
        <f t="shared" si="53"/>
        <v>3935000</v>
      </c>
      <c r="M38" s="135">
        <f>M30+M36</f>
        <v>0</v>
      </c>
      <c r="N38" s="122">
        <f>N30+N36</f>
        <v>0</v>
      </c>
      <c r="O38" s="134">
        <f t="shared" si="53"/>
        <v>3935000</v>
      </c>
      <c r="P38" s="135">
        <f>P30+P36</f>
        <v>0</v>
      </c>
      <c r="Q38" s="122">
        <f>Q30+Q36</f>
        <v>0</v>
      </c>
      <c r="R38" s="134">
        <f t="shared" si="53"/>
        <v>3935000</v>
      </c>
      <c r="S38" s="135">
        <f>S30+S36</f>
        <v>0</v>
      </c>
      <c r="T38" s="122">
        <f>T30+T36</f>
        <v>0</v>
      </c>
      <c r="U38" s="134">
        <f t="shared" si="53"/>
        <v>3935000</v>
      </c>
      <c r="V38" s="135">
        <f>V30+V36</f>
        <v>0</v>
      </c>
      <c r="W38" s="122">
        <f>W30+W36</f>
        <v>0</v>
      </c>
      <c r="X38" s="134">
        <f t="shared" si="53"/>
        <v>3935000</v>
      </c>
      <c r="Y38" s="135">
        <f>Y30+Y36</f>
        <v>0</v>
      </c>
      <c r="Z38" s="122">
        <f>Z30+Z36</f>
        <v>0</v>
      </c>
      <c r="AA38" s="134">
        <f t="shared" si="53"/>
        <v>3935000</v>
      </c>
      <c r="AB38" s="135">
        <f>AB30+AB36</f>
        <v>0</v>
      </c>
      <c r="AC38" s="122">
        <f>AC30+AC36</f>
        <v>0</v>
      </c>
      <c r="AD38" s="134">
        <f t="shared" si="53"/>
        <v>3935000</v>
      </c>
      <c r="AE38" s="135">
        <f>AE30+AE36</f>
        <v>0</v>
      </c>
      <c r="AF38" s="122">
        <f>AF30+AF36</f>
        <v>0</v>
      </c>
      <c r="AG38" s="134">
        <f t="shared" si="53"/>
        <v>3935000</v>
      </c>
      <c r="AH38" s="135">
        <f>AH30+AH36</f>
        <v>0</v>
      </c>
      <c r="AI38" s="122">
        <f>AI30+AI36</f>
        <v>0</v>
      </c>
      <c r="AJ38" s="134">
        <f t="shared" si="53"/>
        <v>3935000</v>
      </c>
      <c r="AK38" s="135">
        <f>AK30+AK36</f>
        <v>0</v>
      </c>
      <c r="AL38" s="122">
        <f>AL30+AL36</f>
        <v>0</v>
      </c>
    </row>
    <row r="39" spans="1:39" ht="17" thickBot="1" x14ac:dyDescent="0.25">
      <c r="A39" s="84"/>
      <c r="C39" s="132"/>
      <c r="D39" s="133"/>
      <c r="E39" s="85"/>
      <c r="F39" s="132"/>
      <c r="G39" s="133"/>
      <c r="H39" s="85"/>
      <c r="I39" s="132"/>
      <c r="J39" s="133"/>
      <c r="K39" s="85"/>
      <c r="L39" s="132"/>
      <c r="M39" s="133"/>
      <c r="N39" s="85"/>
      <c r="O39" s="132"/>
      <c r="P39" s="133"/>
      <c r="Q39" s="85"/>
      <c r="R39" s="132"/>
      <c r="S39" s="133"/>
      <c r="T39" s="85"/>
      <c r="U39" s="132"/>
      <c r="V39" s="133"/>
      <c r="W39" s="85"/>
      <c r="X39" s="132"/>
      <c r="Y39" s="133"/>
      <c r="Z39" s="85"/>
      <c r="AA39" s="132"/>
      <c r="AB39" s="133"/>
      <c r="AC39" s="85"/>
      <c r="AD39" s="132"/>
      <c r="AE39" s="133"/>
      <c r="AF39" s="85"/>
      <c r="AG39" s="132"/>
      <c r="AH39" s="133"/>
      <c r="AI39" s="85"/>
      <c r="AJ39" s="132"/>
      <c r="AK39" s="133"/>
      <c r="AL39" s="85"/>
    </row>
    <row r="40" spans="1:39" ht="17" thickTop="1" x14ac:dyDescent="0.2">
      <c r="A40" s="88" t="s">
        <v>22</v>
      </c>
      <c r="C40" s="134">
        <f t="shared" ref="C40:AL40" si="54">C13-C19-C38</f>
        <v>671411.02218611073</v>
      </c>
      <c r="D40" s="135">
        <f t="shared" si="54"/>
        <v>971411.02218611073</v>
      </c>
      <c r="E40" s="122">
        <f t="shared" si="54"/>
        <v>300000</v>
      </c>
      <c r="F40" s="134">
        <f t="shared" si="54"/>
        <v>671411.02218611073</v>
      </c>
      <c r="G40" s="135">
        <f t="shared" si="54"/>
        <v>0</v>
      </c>
      <c r="H40" s="122">
        <f t="shared" si="54"/>
        <v>0</v>
      </c>
      <c r="I40" s="134">
        <f t="shared" si="54"/>
        <v>671411.02218611073</v>
      </c>
      <c r="J40" s="135">
        <f t="shared" si="54"/>
        <v>0</v>
      </c>
      <c r="K40" s="122">
        <f t="shared" si="54"/>
        <v>0</v>
      </c>
      <c r="L40" s="134">
        <f t="shared" si="54"/>
        <v>671411.02218611073</v>
      </c>
      <c r="M40" s="135">
        <f t="shared" si="54"/>
        <v>0</v>
      </c>
      <c r="N40" s="122">
        <f t="shared" si="54"/>
        <v>0</v>
      </c>
      <c r="O40" s="134">
        <f t="shared" si="54"/>
        <v>671411.02218611073</v>
      </c>
      <c r="P40" s="135">
        <f t="shared" si="54"/>
        <v>0</v>
      </c>
      <c r="Q40" s="122">
        <f t="shared" si="54"/>
        <v>0</v>
      </c>
      <c r="R40" s="134">
        <f t="shared" si="54"/>
        <v>671411.02218611073</v>
      </c>
      <c r="S40" s="135">
        <f t="shared" si="54"/>
        <v>0</v>
      </c>
      <c r="T40" s="122">
        <f t="shared" si="54"/>
        <v>0</v>
      </c>
      <c r="U40" s="134">
        <f t="shared" si="54"/>
        <v>671411.02218611073</v>
      </c>
      <c r="V40" s="135">
        <f t="shared" si="54"/>
        <v>0</v>
      </c>
      <c r="W40" s="122">
        <f t="shared" si="54"/>
        <v>0</v>
      </c>
      <c r="X40" s="134">
        <f t="shared" si="54"/>
        <v>671411.02218611073</v>
      </c>
      <c r="Y40" s="135">
        <f t="shared" si="54"/>
        <v>0</v>
      </c>
      <c r="Z40" s="122">
        <f t="shared" si="54"/>
        <v>0</v>
      </c>
      <c r="AA40" s="134">
        <f t="shared" si="54"/>
        <v>671411.02218611073</v>
      </c>
      <c r="AB40" s="135">
        <f t="shared" si="54"/>
        <v>0</v>
      </c>
      <c r="AC40" s="122">
        <f t="shared" si="54"/>
        <v>0</v>
      </c>
      <c r="AD40" s="134">
        <f t="shared" si="54"/>
        <v>671411.02218611073</v>
      </c>
      <c r="AE40" s="135">
        <f t="shared" si="54"/>
        <v>0</v>
      </c>
      <c r="AF40" s="122">
        <f t="shared" si="54"/>
        <v>0</v>
      </c>
      <c r="AG40" s="134">
        <f t="shared" si="54"/>
        <v>671411.02218611073</v>
      </c>
      <c r="AH40" s="135">
        <f t="shared" si="54"/>
        <v>0</v>
      </c>
      <c r="AI40" s="122">
        <f t="shared" si="54"/>
        <v>0</v>
      </c>
      <c r="AJ40" s="134">
        <f t="shared" si="54"/>
        <v>671411.02218611073</v>
      </c>
      <c r="AK40" s="135">
        <f t="shared" si="54"/>
        <v>0</v>
      </c>
      <c r="AL40" s="122">
        <f t="shared" si="54"/>
        <v>0</v>
      </c>
      <c r="AM40" s="77" t="s">
        <v>27</v>
      </c>
    </row>
    <row r="42" spans="1:39" x14ac:dyDescent="0.2">
      <c r="A42" s="136" t="s">
        <v>116</v>
      </c>
      <c r="B42" s="137"/>
      <c r="C42" s="137"/>
      <c r="D42" s="137"/>
      <c r="E42" s="68">
        <f>D40</f>
        <v>971411.02218611073</v>
      </c>
      <c r="F42" s="137"/>
      <c r="G42" s="137"/>
      <c r="H42" s="68">
        <f>E42+G40</f>
        <v>971411.02218611073</v>
      </c>
      <c r="I42" s="137"/>
      <c r="J42" s="137"/>
      <c r="K42" s="68">
        <f>H42+J40</f>
        <v>971411.02218611073</v>
      </c>
      <c r="L42" s="137"/>
      <c r="M42" s="137"/>
      <c r="N42" s="68">
        <f>K42+M40</f>
        <v>971411.02218611073</v>
      </c>
      <c r="O42" s="137"/>
      <c r="P42" s="137"/>
      <c r="Q42" s="68">
        <f>N42+P40</f>
        <v>971411.02218611073</v>
      </c>
      <c r="R42" s="137"/>
      <c r="S42" s="137"/>
      <c r="T42" s="68">
        <f>Q42+S40</f>
        <v>971411.02218611073</v>
      </c>
      <c r="U42" s="137"/>
      <c r="V42" s="137"/>
      <c r="W42" s="68">
        <f>T42+V40</f>
        <v>971411.02218611073</v>
      </c>
      <c r="X42" s="137"/>
      <c r="Y42" s="137"/>
      <c r="Z42" s="68">
        <f>W42+Y40</f>
        <v>971411.02218611073</v>
      </c>
      <c r="AA42" s="137"/>
      <c r="AB42" s="137"/>
      <c r="AC42" s="68">
        <f>Z42+AB40</f>
        <v>971411.02218611073</v>
      </c>
      <c r="AD42" s="137"/>
      <c r="AE42" s="137"/>
      <c r="AF42" s="68">
        <f>AC42+AE40</f>
        <v>971411.02218611073</v>
      </c>
      <c r="AG42" s="137"/>
      <c r="AH42" s="137"/>
      <c r="AI42" s="68">
        <f>AF42+AH40</f>
        <v>971411.02218611073</v>
      </c>
      <c r="AJ42" s="137"/>
      <c r="AK42" s="137"/>
      <c r="AL42" s="69">
        <f>AI42+AK40</f>
        <v>971411.02218611073</v>
      </c>
    </row>
    <row r="43" spans="1:39" x14ac:dyDescent="0.2">
      <c r="D43" s="83"/>
    </row>
    <row r="44" spans="1:39" x14ac:dyDescent="0.2">
      <c r="A44" s="60" t="s">
        <v>113</v>
      </c>
      <c r="B44" s="61"/>
      <c r="C44" s="138"/>
      <c r="D44" s="139"/>
      <c r="E44" s="61"/>
      <c r="F44" s="138"/>
      <c r="G44" s="139"/>
      <c r="H44" s="61"/>
      <c r="I44" s="138"/>
      <c r="J44" s="139"/>
      <c r="K44" s="61"/>
      <c r="L44" s="138"/>
      <c r="M44" s="139"/>
      <c r="N44" s="61"/>
      <c r="O44" s="138"/>
      <c r="P44" s="139"/>
      <c r="Q44" s="61"/>
      <c r="R44" s="138"/>
      <c r="S44" s="139"/>
      <c r="T44" s="61"/>
      <c r="U44" s="138"/>
      <c r="V44" s="139"/>
      <c r="W44" s="61"/>
      <c r="X44" s="138"/>
      <c r="Y44" s="139"/>
      <c r="Z44" s="61"/>
      <c r="AA44" s="138"/>
      <c r="AB44" s="139"/>
      <c r="AC44" s="61"/>
      <c r="AD44" s="138"/>
      <c r="AE44" s="139"/>
      <c r="AF44" s="61"/>
      <c r="AG44" s="138"/>
      <c r="AH44" s="139"/>
      <c r="AI44" s="61"/>
      <c r="AJ44" s="138"/>
      <c r="AK44" s="139"/>
      <c r="AL44" s="62"/>
    </row>
    <row r="45" spans="1:39" x14ac:dyDescent="0.2">
      <c r="A45" s="63" t="s">
        <v>112</v>
      </c>
      <c r="B45" s="58"/>
      <c r="C45" s="140">
        <f t="shared" ref="C45:AL45" si="55">C13</f>
        <v>6000000</v>
      </c>
      <c r="D45" s="141">
        <f t="shared" si="55"/>
        <v>6000000</v>
      </c>
      <c r="E45" s="71">
        <f t="shared" si="55"/>
        <v>0</v>
      </c>
      <c r="F45" s="140">
        <f t="shared" si="55"/>
        <v>6000000</v>
      </c>
      <c r="G45" s="141">
        <f t="shared" si="55"/>
        <v>0</v>
      </c>
      <c r="H45" s="71">
        <f t="shared" si="55"/>
        <v>0</v>
      </c>
      <c r="I45" s="140">
        <f t="shared" si="55"/>
        <v>6000000</v>
      </c>
      <c r="J45" s="141">
        <f t="shared" si="55"/>
        <v>0</v>
      </c>
      <c r="K45" s="71">
        <f t="shared" si="55"/>
        <v>0</v>
      </c>
      <c r="L45" s="140">
        <f t="shared" si="55"/>
        <v>6000000</v>
      </c>
      <c r="M45" s="141">
        <f t="shared" si="55"/>
        <v>0</v>
      </c>
      <c r="N45" s="71">
        <f t="shared" si="55"/>
        <v>0</v>
      </c>
      <c r="O45" s="140">
        <f t="shared" si="55"/>
        <v>6000000</v>
      </c>
      <c r="P45" s="141">
        <f t="shared" si="55"/>
        <v>0</v>
      </c>
      <c r="Q45" s="71">
        <f t="shared" si="55"/>
        <v>0</v>
      </c>
      <c r="R45" s="140">
        <f t="shared" si="55"/>
        <v>8500000</v>
      </c>
      <c r="S45" s="141">
        <f t="shared" si="55"/>
        <v>0</v>
      </c>
      <c r="T45" s="71">
        <f t="shared" si="55"/>
        <v>0</v>
      </c>
      <c r="U45" s="140">
        <f t="shared" si="55"/>
        <v>6000000</v>
      </c>
      <c r="V45" s="141">
        <f t="shared" si="55"/>
        <v>0</v>
      </c>
      <c r="W45" s="71">
        <f t="shared" si="55"/>
        <v>0</v>
      </c>
      <c r="X45" s="140">
        <f t="shared" si="55"/>
        <v>6000000</v>
      </c>
      <c r="Y45" s="141">
        <f t="shared" si="55"/>
        <v>0</v>
      </c>
      <c r="Z45" s="71">
        <f t="shared" si="55"/>
        <v>0</v>
      </c>
      <c r="AA45" s="140">
        <f t="shared" si="55"/>
        <v>6000000</v>
      </c>
      <c r="AB45" s="141">
        <f t="shared" si="55"/>
        <v>0</v>
      </c>
      <c r="AC45" s="71">
        <f t="shared" si="55"/>
        <v>0</v>
      </c>
      <c r="AD45" s="140">
        <f t="shared" si="55"/>
        <v>6000000</v>
      </c>
      <c r="AE45" s="141">
        <f t="shared" si="55"/>
        <v>0</v>
      </c>
      <c r="AF45" s="71">
        <f t="shared" si="55"/>
        <v>0</v>
      </c>
      <c r="AG45" s="140">
        <f t="shared" si="55"/>
        <v>6000000</v>
      </c>
      <c r="AH45" s="141">
        <f t="shared" si="55"/>
        <v>0</v>
      </c>
      <c r="AI45" s="71">
        <f t="shared" si="55"/>
        <v>0</v>
      </c>
      <c r="AJ45" s="140">
        <f t="shared" si="55"/>
        <v>8500000</v>
      </c>
      <c r="AK45" s="141">
        <f t="shared" si="55"/>
        <v>0</v>
      </c>
      <c r="AL45" s="90">
        <f t="shared" si="55"/>
        <v>0</v>
      </c>
    </row>
    <row r="46" spans="1:39" x14ac:dyDescent="0.2">
      <c r="A46" s="63" t="s">
        <v>107</v>
      </c>
      <c r="B46" s="58"/>
      <c r="C46" s="140">
        <f t="shared" ref="C46:AL46" si="56">C19</f>
        <v>1393588.9778138893</v>
      </c>
      <c r="D46" s="141">
        <f t="shared" si="56"/>
        <v>1393588.9778138893</v>
      </c>
      <c r="E46" s="71">
        <f t="shared" si="56"/>
        <v>0</v>
      </c>
      <c r="F46" s="140">
        <f t="shared" si="56"/>
        <v>1393588.9778138893</v>
      </c>
      <c r="G46" s="141">
        <f t="shared" si="56"/>
        <v>0</v>
      </c>
      <c r="H46" s="71">
        <f t="shared" si="56"/>
        <v>0</v>
      </c>
      <c r="I46" s="140">
        <f t="shared" si="56"/>
        <v>1393588.9778138893</v>
      </c>
      <c r="J46" s="141">
        <f t="shared" si="56"/>
        <v>0</v>
      </c>
      <c r="K46" s="71">
        <f t="shared" si="56"/>
        <v>0</v>
      </c>
      <c r="L46" s="140">
        <f t="shared" si="56"/>
        <v>1393588.9778138893</v>
      </c>
      <c r="M46" s="141">
        <f t="shared" si="56"/>
        <v>0</v>
      </c>
      <c r="N46" s="71">
        <f t="shared" si="56"/>
        <v>0</v>
      </c>
      <c r="O46" s="140">
        <f t="shared" si="56"/>
        <v>1393588.9778138893</v>
      </c>
      <c r="P46" s="141">
        <f t="shared" si="56"/>
        <v>0</v>
      </c>
      <c r="Q46" s="71">
        <f t="shared" si="56"/>
        <v>0</v>
      </c>
      <c r="R46" s="140">
        <f t="shared" si="56"/>
        <v>3893588.9778138893</v>
      </c>
      <c r="S46" s="141">
        <f t="shared" si="56"/>
        <v>0</v>
      </c>
      <c r="T46" s="71">
        <f t="shared" si="56"/>
        <v>0</v>
      </c>
      <c r="U46" s="140">
        <f t="shared" si="56"/>
        <v>1393588.9778138893</v>
      </c>
      <c r="V46" s="141">
        <f t="shared" si="56"/>
        <v>0</v>
      </c>
      <c r="W46" s="71">
        <f t="shared" si="56"/>
        <v>0</v>
      </c>
      <c r="X46" s="140">
        <f t="shared" si="56"/>
        <v>1393588.9778138893</v>
      </c>
      <c r="Y46" s="141">
        <f t="shared" si="56"/>
        <v>0</v>
      </c>
      <c r="Z46" s="71">
        <f t="shared" si="56"/>
        <v>0</v>
      </c>
      <c r="AA46" s="140">
        <f t="shared" si="56"/>
        <v>1393588.9778138893</v>
      </c>
      <c r="AB46" s="141">
        <f t="shared" si="56"/>
        <v>0</v>
      </c>
      <c r="AC46" s="71">
        <f t="shared" si="56"/>
        <v>0</v>
      </c>
      <c r="AD46" s="140">
        <f t="shared" si="56"/>
        <v>1393588.9778138893</v>
      </c>
      <c r="AE46" s="141">
        <f t="shared" si="56"/>
        <v>0</v>
      </c>
      <c r="AF46" s="71">
        <f t="shared" si="56"/>
        <v>0</v>
      </c>
      <c r="AG46" s="140">
        <f t="shared" si="56"/>
        <v>1393588.9778138893</v>
      </c>
      <c r="AH46" s="141">
        <f t="shared" si="56"/>
        <v>0</v>
      </c>
      <c r="AI46" s="71">
        <f t="shared" si="56"/>
        <v>0</v>
      </c>
      <c r="AJ46" s="140">
        <f t="shared" si="56"/>
        <v>3893588.9778138893</v>
      </c>
      <c r="AK46" s="141">
        <f t="shared" si="56"/>
        <v>0</v>
      </c>
      <c r="AL46" s="90">
        <f t="shared" si="56"/>
        <v>0</v>
      </c>
    </row>
    <row r="47" spans="1:39" x14ac:dyDescent="0.2">
      <c r="A47" s="63" t="s">
        <v>108</v>
      </c>
      <c r="B47" s="58"/>
      <c r="C47" s="140">
        <f t="shared" ref="C47:AL47" si="57">C30</f>
        <v>1435000</v>
      </c>
      <c r="D47" s="141">
        <f t="shared" si="57"/>
        <v>1435000</v>
      </c>
      <c r="E47" s="71">
        <f t="shared" si="57"/>
        <v>0</v>
      </c>
      <c r="F47" s="140">
        <f t="shared" si="57"/>
        <v>1435000</v>
      </c>
      <c r="G47" s="141">
        <f t="shared" si="57"/>
        <v>0</v>
      </c>
      <c r="H47" s="71">
        <f t="shared" si="57"/>
        <v>0</v>
      </c>
      <c r="I47" s="140">
        <f t="shared" si="57"/>
        <v>1435000</v>
      </c>
      <c r="J47" s="141">
        <f t="shared" si="57"/>
        <v>0</v>
      </c>
      <c r="K47" s="71">
        <f t="shared" si="57"/>
        <v>0</v>
      </c>
      <c r="L47" s="140">
        <f t="shared" si="57"/>
        <v>1435000</v>
      </c>
      <c r="M47" s="141">
        <f t="shared" si="57"/>
        <v>0</v>
      </c>
      <c r="N47" s="71">
        <f t="shared" si="57"/>
        <v>0</v>
      </c>
      <c r="O47" s="140">
        <f t="shared" si="57"/>
        <v>1435000</v>
      </c>
      <c r="P47" s="141">
        <f t="shared" si="57"/>
        <v>0</v>
      </c>
      <c r="Q47" s="71">
        <f t="shared" si="57"/>
        <v>0</v>
      </c>
      <c r="R47" s="140">
        <f t="shared" si="57"/>
        <v>1435000</v>
      </c>
      <c r="S47" s="141">
        <f t="shared" si="57"/>
        <v>0</v>
      </c>
      <c r="T47" s="71">
        <f t="shared" si="57"/>
        <v>0</v>
      </c>
      <c r="U47" s="140">
        <f t="shared" si="57"/>
        <v>1435000</v>
      </c>
      <c r="V47" s="141">
        <f t="shared" si="57"/>
        <v>0</v>
      </c>
      <c r="W47" s="71">
        <f t="shared" si="57"/>
        <v>0</v>
      </c>
      <c r="X47" s="140">
        <f t="shared" si="57"/>
        <v>1435000</v>
      </c>
      <c r="Y47" s="141">
        <f t="shared" si="57"/>
        <v>0</v>
      </c>
      <c r="Z47" s="71">
        <f t="shared" si="57"/>
        <v>0</v>
      </c>
      <c r="AA47" s="140">
        <f t="shared" si="57"/>
        <v>1435000</v>
      </c>
      <c r="AB47" s="141">
        <f t="shared" si="57"/>
        <v>0</v>
      </c>
      <c r="AC47" s="71">
        <f t="shared" si="57"/>
        <v>0</v>
      </c>
      <c r="AD47" s="140">
        <f t="shared" si="57"/>
        <v>1435000</v>
      </c>
      <c r="AE47" s="141">
        <f t="shared" si="57"/>
        <v>0</v>
      </c>
      <c r="AF47" s="71">
        <f t="shared" si="57"/>
        <v>0</v>
      </c>
      <c r="AG47" s="140">
        <f t="shared" si="57"/>
        <v>1435000</v>
      </c>
      <c r="AH47" s="141">
        <f t="shared" si="57"/>
        <v>0</v>
      </c>
      <c r="AI47" s="71">
        <f t="shared" si="57"/>
        <v>0</v>
      </c>
      <c r="AJ47" s="140">
        <f t="shared" si="57"/>
        <v>1435000</v>
      </c>
      <c r="AK47" s="141">
        <f t="shared" si="57"/>
        <v>0</v>
      </c>
      <c r="AL47" s="90">
        <f t="shared" si="57"/>
        <v>0</v>
      </c>
    </row>
    <row r="48" spans="1:39" x14ac:dyDescent="0.2">
      <c r="A48" s="63" t="s">
        <v>109</v>
      </c>
      <c r="B48" s="58"/>
      <c r="C48" s="140">
        <f t="shared" ref="C48:AL48" si="58">C36</f>
        <v>2500000</v>
      </c>
      <c r="D48" s="141">
        <f t="shared" si="58"/>
        <v>2200000</v>
      </c>
      <c r="E48" s="71">
        <f t="shared" si="58"/>
        <v>-300000</v>
      </c>
      <c r="F48" s="140">
        <f t="shared" si="58"/>
        <v>2500000</v>
      </c>
      <c r="G48" s="141">
        <f t="shared" si="58"/>
        <v>0</v>
      </c>
      <c r="H48" s="71">
        <f t="shared" si="58"/>
        <v>0</v>
      </c>
      <c r="I48" s="140">
        <f t="shared" si="58"/>
        <v>2500000</v>
      </c>
      <c r="J48" s="141">
        <f t="shared" si="58"/>
        <v>0</v>
      </c>
      <c r="K48" s="71">
        <f t="shared" si="58"/>
        <v>0</v>
      </c>
      <c r="L48" s="140">
        <f t="shared" si="58"/>
        <v>2500000</v>
      </c>
      <c r="M48" s="141">
        <f t="shared" si="58"/>
        <v>0</v>
      </c>
      <c r="N48" s="71">
        <f t="shared" si="58"/>
        <v>0</v>
      </c>
      <c r="O48" s="140">
        <f t="shared" si="58"/>
        <v>2500000</v>
      </c>
      <c r="P48" s="141">
        <f t="shared" si="58"/>
        <v>0</v>
      </c>
      <c r="Q48" s="71">
        <f t="shared" si="58"/>
        <v>0</v>
      </c>
      <c r="R48" s="140">
        <f t="shared" si="58"/>
        <v>2500000</v>
      </c>
      <c r="S48" s="141">
        <f t="shared" si="58"/>
        <v>0</v>
      </c>
      <c r="T48" s="71">
        <f t="shared" si="58"/>
        <v>0</v>
      </c>
      <c r="U48" s="140">
        <f t="shared" si="58"/>
        <v>2500000</v>
      </c>
      <c r="V48" s="141">
        <f t="shared" si="58"/>
        <v>0</v>
      </c>
      <c r="W48" s="71">
        <f t="shared" si="58"/>
        <v>0</v>
      </c>
      <c r="X48" s="140">
        <f t="shared" si="58"/>
        <v>2500000</v>
      </c>
      <c r="Y48" s="141">
        <f t="shared" si="58"/>
        <v>0</v>
      </c>
      <c r="Z48" s="71">
        <f t="shared" si="58"/>
        <v>0</v>
      </c>
      <c r="AA48" s="140">
        <f t="shared" si="58"/>
        <v>2500000</v>
      </c>
      <c r="AB48" s="141">
        <f t="shared" si="58"/>
        <v>0</v>
      </c>
      <c r="AC48" s="71">
        <f t="shared" si="58"/>
        <v>0</v>
      </c>
      <c r="AD48" s="140">
        <f t="shared" si="58"/>
        <v>2500000</v>
      </c>
      <c r="AE48" s="141">
        <f t="shared" si="58"/>
        <v>0</v>
      </c>
      <c r="AF48" s="71">
        <f t="shared" si="58"/>
        <v>0</v>
      </c>
      <c r="AG48" s="140">
        <f t="shared" si="58"/>
        <v>2500000</v>
      </c>
      <c r="AH48" s="141">
        <f t="shared" si="58"/>
        <v>0</v>
      </c>
      <c r="AI48" s="71">
        <f t="shared" si="58"/>
        <v>0</v>
      </c>
      <c r="AJ48" s="140">
        <f t="shared" si="58"/>
        <v>2500000</v>
      </c>
      <c r="AK48" s="141">
        <f t="shared" si="58"/>
        <v>0</v>
      </c>
      <c r="AL48" s="90">
        <f t="shared" si="58"/>
        <v>0</v>
      </c>
    </row>
    <row r="49" spans="1:38" x14ac:dyDescent="0.2">
      <c r="A49" s="63" t="s">
        <v>110</v>
      </c>
      <c r="B49" s="58"/>
      <c r="C49" s="140">
        <f t="shared" ref="C49:AL49" si="59">C40</f>
        <v>671411.02218611073</v>
      </c>
      <c r="D49" s="141">
        <f t="shared" si="59"/>
        <v>971411.02218611073</v>
      </c>
      <c r="E49" s="71">
        <f t="shared" si="59"/>
        <v>300000</v>
      </c>
      <c r="F49" s="140">
        <f t="shared" si="59"/>
        <v>671411.02218611073</v>
      </c>
      <c r="G49" s="141">
        <f t="shared" si="59"/>
        <v>0</v>
      </c>
      <c r="H49" s="71">
        <f t="shared" si="59"/>
        <v>0</v>
      </c>
      <c r="I49" s="140">
        <f t="shared" si="59"/>
        <v>671411.02218611073</v>
      </c>
      <c r="J49" s="141">
        <f t="shared" si="59"/>
        <v>0</v>
      </c>
      <c r="K49" s="71">
        <f t="shared" si="59"/>
        <v>0</v>
      </c>
      <c r="L49" s="140">
        <f t="shared" si="59"/>
        <v>671411.02218611073</v>
      </c>
      <c r="M49" s="141">
        <f t="shared" si="59"/>
        <v>0</v>
      </c>
      <c r="N49" s="71">
        <f t="shared" si="59"/>
        <v>0</v>
      </c>
      <c r="O49" s="140">
        <f t="shared" si="59"/>
        <v>671411.02218611073</v>
      </c>
      <c r="P49" s="141">
        <f t="shared" si="59"/>
        <v>0</v>
      </c>
      <c r="Q49" s="71">
        <f t="shared" si="59"/>
        <v>0</v>
      </c>
      <c r="R49" s="140">
        <f t="shared" si="59"/>
        <v>671411.02218611073</v>
      </c>
      <c r="S49" s="141">
        <f t="shared" si="59"/>
        <v>0</v>
      </c>
      <c r="T49" s="71">
        <f t="shared" si="59"/>
        <v>0</v>
      </c>
      <c r="U49" s="140">
        <f t="shared" si="59"/>
        <v>671411.02218611073</v>
      </c>
      <c r="V49" s="141">
        <f t="shared" si="59"/>
        <v>0</v>
      </c>
      <c r="W49" s="71">
        <f t="shared" si="59"/>
        <v>0</v>
      </c>
      <c r="X49" s="140">
        <f t="shared" si="59"/>
        <v>671411.02218611073</v>
      </c>
      <c r="Y49" s="141">
        <f t="shared" si="59"/>
        <v>0</v>
      </c>
      <c r="Z49" s="71">
        <f t="shared" si="59"/>
        <v>0</v>
      </c>
      <c r="AA49" s="140">
        <f t="shared" si="59"/>
        <v>671411.02218611073</v>
      </c>
      <c r="AB49" s="141">
        <f t="shared" si="59"/>
        <v>0</v>
      </c>
      <c r="AC49" s="71">
        <f t="shared" si="59"/>
        <v>0</v>
      </c>
      <c r="AD49" s="140">
        <f t="shared" si="59"/>
        <v>671411.02218611073</v>
      </c>
      <c r="AE49" s="141">
        <f t="shared" si="59"/>
        <v>0</v>
      </c>
      <c r="AF49" s="71">
        <f t="shared" si="59"/>
        <v>0</v>
      </c>
      <c r="AG49" s="140">
        <f t="shared" si="59"/>
        <v>671411.02218611073</v>
      </c>
      <c r="AH49" s="141">
        <f t="shared" si="59"/>
        <v>0</v>
      </c>
      <c r="AI49" s="71">
        <f t="shared" si="59"/>
        <v>0</v>
      </c>
      <c r="AJ49" s="140">
        <f t="shared" si="59"/>
        <v>671411.02218611073</v>
      </c>
      <c r="AK49" s="141">
        <f t="shared" si="59"/>
        <v>0</v>
      </c>
      <c r="AL49" s="90">
        <f t="shared" si="59"/>
        <v>0</v>
      </c>
    </row>
    <row r="50" spans="1:38" x14ac:dyDescent="0.2">
      <c r="A50" s="91" t="s">
        <v>111</v>
      </c>
      <c r="B50" s="58"/>
      <c r="C50" s="142">
        <f>C45-SUM(C46:C49)</f>
        <v>0</v>
      </c>
      <c r="D50" s="143">
        <f t="shared" ref="D50:E50" si="60">D45-SUM(D46:D49)</f>
        <v>0</v>
      </c>
      <c r="E50" s="93">
        <f t="shared" si="60"/>
        <v>0</v>
      </c>
      <c r="F50" s="142">
        <f t="shared" ref="F50" si="61">F45-SUM(F46:F49)</f>
        <v>0</v>
      </c>
      <c r="G50" s="143">
        <f t="shared" ref="G50" si="62">G45-SUM(G46:G49)</f>
        <v>0</v>
      </c>
      <c r="H50" s="93">
        <f t="shared" ref="H50" si="63">H45-SUM(H46:H49)</f>
        <v>0</v>
      </c>
      <c r="I50" s="142">
        <f t="shared" ref="I50" si="64">I45-SUM(I46:I49)</f>
        <v>0</v>
      </c>
      <c r="J50" s="143">
        <f t="shared" ref="J50" si="65">J45-SUM(J46:J49)</f>
        <v>0</v>
      </c>
      <c r="K50" s="93">
        <f t="shared" ref="K50" si="66">K45-SUM(K46:K49)</f>
        <v>0</v>
      </c>
      <c r="L50" s="142">
        <f t="shared" ref="L50" si="67">L45-SUM(L46:L49)</f>
        <v>0</v>
      </c>
      <c r="M50" s="143">
        <f t="shared" ref="M50" si="68">M45-SUM(M46:M49)</f>
        <v>0</v>
      </c>
      <c r="N50" s="93">
        <f t="shared" ref="N50" si="69">N45-SUM(N46:N49)</f>
        <v>0</v>
      </c>
      <c r="O50" s="142">
        <f t="shared" ref="O50" si="70">O45-SUM(O46:O49)</f>
        <v>0</v>
      </c>
      <c r="P50" s="143">
        <f t="shared" ref="P50" si="71">P45-SUM(P46:P49)</f>
        <v>0</v>
      </c>
      <c r="Q50" s="93">
        <f t="shared" ref="Q50" si="72">Q45-SUM(Q46:Q49)</f>
        <v>0</v>
      </c>
      <c r="R50" s="142">
        <f t="shared" ref="R50" si="73">R45-SUM(R46:R49)</f>
        <v>0</v>
      </c>
      <c r="S50" s="143">
        <f t="shared" ref="S50" si="74">S45-SUM(S46:S49)</f>
        <v>0</v>
      </c>
      <c r="T50" s="93">
        <f t="shared" ref="T50" si="75">T45-SUM(T46:T49)</f>
        <v>0</v>
      </c>
      <c r="U50" s="142">
        <f t="shared" ref="U50" si="76">U45-SUM(U46:U49)</f>
        <v>0</v>
      </c>
      <c r="V50" s="143">
        <f t="shared" ref="V50" si="77">V45-SUM(V46:V49)</f>
        <v>0</v>
      </c>
      <c r="W50" s="93">
        <f t="shared" ref="W50" si="78">W45-SUM(W46:W49)</f>
        <v>0</v>
      </c>
      <c r="X50" s="142">
        <f t="shared" ref="X50" si="79">X45-SUM(X46:X49)</f>
        <v>0</v>
      </c>
      <c r="Y50" s="143">
        <f t="shared" ref="Y50" si="80">Y45-SUM(Y46:Y49)</f>
        <v>0</v>
      </c>
      <c r="Z50" s="93">
        <f t="shared" ref="Z50" si="81">Z45-SUM(Z46:Z49)</f>
        <v>0</v>
      </c>
      <c r="AA50" s="142">
        <f t="shared" ref="AA50" si="82">AA45-SUM(AA46:AA49)</f>
        <v>0</v>
      </c>
      <c r="AB50" s="143">
        <f t="shared" ref="AB50" si="83">AB45-SUM(AB46:AB49)</f>
        <v>0</v>
      </c>
      <c r="AC50" s="93">
        <f t="shared" ref="AC50" si="84">AC45-SUM(AC46:AC49)</f>
        <v>0</v>
      </c>
      <c r="AD50" s="142">
        <f t="shared" ref="AD50" si="85">AD45-SUM(AD46:AD49)</f>
        <v>0</v>
      </c>
      <c r="AE50" s="143">
        <f t="shared" ref="AE50" si="86">AE45-SUM(AE46:AE49)</f>
        <v>0</v>
      </c>
      <c r="AF50" s="93">
        <f t="shared" ref="AF50" si="87">AF45-SUM(AF46:AF49)</f>
        <v>0</v>
      </c>
      <c r="AG50" s="142">
        <f t="shared" ref="AG50" si="88">AG45-SUM(AG46:AG49)</f>
        <v>0</v>
      </c>
      <c r="AH50" s="143">
        <f t="shared" ref="AH50" si="89">AH45-SUM(AH46:AH49)</f>
        <v>0</v>
      </c>
      <c r="AI50" s="93">
        <f t="shared" ref="AI50" si="90">AI45-SUM(AI46:AI49)</f>
        <v>0</v>
      </c>
      <c r="AJ50" s="142">
        <f t="shared" ref="AJ50" si="91">AJ45-SUM(AJ46:AJ49)</f>
        <v>0</v>
      </c>
      <c r="AK50" s="143">
        <f t="shared" ref="AK50" si="92">AK45-SUM(AK46:AK49)</f>
        <v>0</v>
      </c>
      <c r="AL50" s="94">
        <f t="shared" ref="AL50" si="93">AL45-SUM(AL46:AL49)</f>
        <v>0</v>
      </c>
    </row>
    <row r="51" spans="1:38" x14ac:dyDescent="0.2">
      <c r="A51" s="70"/>
      <c r="B51" s="58"/>
      <c r="C51" s="144"/>
      <c r="D51" s="145"/>
      <c r="E51" s="58"/>
      <c r="F51" s="144"/>
      <c r="G51" s="145"/>
      <c r="H51" s="58"/>
      <c r="I51" s="144"/>
      <c r="J51" s="145"/>
      <c r="K51" s="58"/>
      <c r="L51" s="144"/>
      <c r="M51" s="145"/>
      <c r="N51" s="58"/>
      <c r="O51" s="144"/>
      <c r="P51" s="145"/>
      <c r="Q51" s="58"/>
      <c r="R51" s="144"/>
      <c r="S51" s="145"/>
      <c r="T51" s="58"/>
      <c r="U51" s="144"/>
      <c r="V51" s="145"/>
      <c r="W51" s="58"/>
      <c r="X51" s="144"/>
      <c r="Y51" s="145"/>
      <c r="Z51" s="58"/>
      <c r="AA51" s="144"/>
      <c r="AB51" s="145"/>
      <c r="AC51" s="58"/>
      <c r="AD51" s="144"/>
      <c r="AE51" s="145"/>
      <c r="AF51" s="58"/>
      <c r="AG51" s="144"/>
      <c r="AH51" s="145"/>
      <c r="AI51" s="58"/>
      <c r="AJ51" s="144"/>
      <c r="AK51" s="145"/>
      <c r="AL51" s="95"/>
    </row>
    <row r="52" spans="1:38" x14ac:dyDescent="0.2">
      <c r="A52" s="146" t="s">
        <v>115</v>
      </c>
      <c r="B52" s="58"/>
      <c r="C52" s="144"/>
      <c r="D52" s="145"/>
      <c r="E52" s="58"/>
      <c r="F52" s="144"/>
      <c r="G52" s="145"/>
      <c r="H52" s="58"/>
      <c r="I52" s="144"/>
      <c r="J52" s="145"/>
      <c r="K52" s="58"/>
      <c r="L52" s="144"/>
      <c r="M52" s="145"/>
      <c r="N52" s="58"/>
      <c r="O52" s="144"/>
      <c r="P52" s="145"/>
      <c r="Q52" s="58"/>
      <c r="R52" s="144"/>
      <c r="S52" s="145"/>
      <c r="T52" s="58"/>
      <c r="U52" s="144"/>
      <c r="V52" s="145"/>
      <c r="W52" s="58"/>
      <c r="X52" s="144"/>
      <c r="Y52" s="145"/>
      <c r="Z52" s="58"/>
      <c r="AA52" s="144"/>
      <c r="AB52" s="145"/>
      <c r="AC52" s="58"/>
      <c r="AD52" s="144"/>
      <c r="AE52" s="145"/>
      <c r="AF52" s="58"/>
      <c r="AG52" s="144"/>
      <c r="AH52" s="145"/>
      <c r="AI52" s="58"/>
      <c r="AJ52" s="144"/>
      <c r="AK52" s="145"/>
      <c r="AL52" s="95"/>
    </row>
    <row r="53" spans="1:38" x14ac:dyDescent="0.2">
      <c r="A53" s="63" t="s">
        <v>107</v>
      </c>
      <c r="B53" s="58"/>
      <c r="C53" s="147">
        <f>IFERROR(C46/C$45,"-")</f>
        <v>0.23226482963564821</v>
      </c>
      <c r="D53" s="148">
        <f>IFERROR(D46/D$45,"-")</f>
        <v>0.23226482963564821</v>
      </c>
      <c r="E53" s="58"/>
      <c r="F53" s="147">
        <f>IFERROR(F46/F$45,"-")</f>
        <v>0.23226482963564821</v>
      </c>
      <c r="G53" s="149" t="str">
        <f>IFERROR(G46/G$45,"-")</f>
        <v>-</v>
      </c>
      <c r="H53" s="58"/>
      <c r="I53" s="147">
        <f>IFERROR(I46/I$45,"-")</f>
        <v>0.23226482963564821</v>
      </c>
      <c r="J53" s="149" t="str">
        <f>IFERROR(J46/J$45,"-")</f>
        <v>-</v>
      </c>
      <c r="K53" s="58"/>
      <c r="L53" s="147">
        <f>IFERROR(L46/L$45,"-")</f>
        <v>0.23226482963564821</v>
      </c>
      <c r="M53" s="149" t="str">
        <f>IFERROR(M46/M$45,"-")</f>
        <v>-</v>
      </c>
      <c r="N53" s="58"/>
      <c r="O53" s="147">
        <f>IFERROR(O46/O$45,"-")</f>
        <v>0.23226482963564821</v>
      </c>
      <c r="P53" s="149" t="str">
        <f>IFERROR(P46/P$45,"-")</f>
        <v>-</v>
      </c>
      <c r="Q53" s="58"/>
      <c r="R53" s="147">
        <f>IFERROR(R46/R$45,"-")</f>
        <v>0.45806929150751641</v>
      </c>
      <c r="S53" s="149" t="str">
        <f>IFERROR(S46/S$45,"-")</f>
        <v>-</v>
      </c>
      <c r="T53" s="58"/>
      <c r="U53" s="147">
        <f>IFERROR(U46/U$45,"-")</f>
        <v>0.23226482963564821</v>
      </c>
      <c r="V53" s="149" t="str">
        <f>IFERROR(V46/V$45,"-")</f>
        <v>-</v>
      </c>
      <c r="W53" s="58"/>
      <c r="X53" s="147">
        <f>IFERROR(X46/X$45,"-")</f>
        <v>0.23226482963564821</v>
      </c>
      <c r="Y53" s="149" t="str">
        <f>IFERROR(Y46/Y$45,"-")</f>
        <v>-</v>
      </c>
      <c r="Z53" s="58"/>
      <c r="AA53" s="147">
        <f>IFERROR(AA46/AA$45,"-")</f>
        <v>0.23226482963564821</v>
      </c>
      <c r="AB53" s="149" t="str">
        <f>IFERROR(AB46/AB$45,"-")</f>
        <v>-</v>
      </c>
      <c r="AC53" s="58"/>
      <c r="AD53" s="147">
        <f>IFERROR(AD46/AD$45,"-")</f>
        <v>0.23226482963564821</v>
      </c>
      <c r="AE53" s="149" t="str">
        <f>IFERROR(AE46/AE$45,"-")</f>
        <v>-</v>
      </c>
      <c r="AF53" s="58"/>
      <c r="AG53" s="147">
        <f>IFERROR(AG46/AG$45,"-")</f>
        <v>0.23226482963564821</v>
      </c>
      <c r="AH53" s="149" t="str">
        <f>IFERROR(AH46/AH$45,"-")</f>
        <v>-</v>
      </c>
      <c r="AI53" s="58"/>
      <c r="AJ53" s="147">
        <f>IFERROR(AJ46/AJ$45,"-")</f>
        <v>0.45806929150751641</v>
      </c>
      <c r="AK53" s="149" t="str">
        <f>IFERROR(AK46/AK$45,"-")</f>
        <v>-</v>
      </c>
      <c r="AL53" s="95"/>
    </row>
    <row r="54" spans="1:38" x14ac:dyDescent="0.2">
      <c r="A54" s="63" t="s">
        <v>108</v>
      </c>
      <c r="B54" s="58"/>
      <c r="C54" s="147">
        <f t="shared" ref="C54:D56" si="94">IFERROR(C47/C$45,"-")</f>
        <v>0.23916666666666667</v>
      </c>
      <c r="D54" s="148">
        <f t="shared" si="94"/>
        <v>0.23916666666666667</v>
      </c>
      <c r="E54" s="58"/>
      <c r="F54" s="147">
        <f t="shared" ref="F54:G54" si="95">IFERROR(F47/F$45,"-")</f>
        <v>0.23916666666666667</v>
      </c>
      <c r="G54" s="149" t="str">
        <f t="shared" si="95"/>
        <v>-</v>
      </c>
      <c r="H54" s="58"/>
      <c r="I54" s="147">
        <f t="shared" ref="I54:J54" si="96">IFERROR(I47/I$45,"-")</f>
        <v>0.23916666666666667</v>
      </c>
      <c r="J54" s="149" t="str">
        <f t="shared" si="96"/>
        <v>-</v>
      </c>
      <c r="K54" s="58"/>
      <c r="L54" s="147">
        <f t="shared" ref="L54:M54" si="97">IFERROR(L47/L$45,"-")</f>
        <v>0.23916666666666667</v>
      </c>
      <c r="M54" s="149" t="str">
        <f t="shared" si="97"/>
        <v>-</v>
      </c>
      <c r="N54" s="58"/>
      <c r="O54" s="147">
        <f t="shared" ref="O54:P54" si="98">IFERROR(O47/O$45,"-")</f>
        <v>0.23916666666666667</v>
      </c>
      <c r="P54" s="149" t="str">
        <f t="shared" si="98"/>
        <v>-</v>
      </c>
      <c r="Q54" s="58"/>
      <c r="R54" s="147">
        <f t="shared" ref="R54:S54" si="99">IFERROR(R47/R$45,"-")</f>
        <v>0.16882352941176471</v>
      </c>
      <c r="S54" s="149" t="str">
        <f t="shared" si="99"/>
        <v>-</v>
      </c>
      <c r="T54" s="58"/>
      <c r="U54" s="147">
        <f t="shared" ref="U54:V54" si="100">IFERROR(U47/U$45,"-")</f>
        <v>0.23916666666666667</v>
      </c>
      <c r="V54" s="149" t="str">
        <f t="shared" si="100"/>
        <v>-</v>
      </c>
      <c r="W54" s="58"/>
      <c r="X54" s="147">
        <f t="shared" ref="X54:Y54" si="101">IFERROR(X47/X$45,"-")</f>
        <v>0.23916666666666667</v>
      </c>
      <c r="Y54" s="149" t="str">
        <f t="shared" si="101"/>
        <v>-</v>
      </c>
      <c r="Z54" s="58"/>
      <c r="AA54" s="147">
        <f t="shared" ref="AA54:AB54" si="102">IFERROR(AA47/AA$45,"-")</f>
        <v>0.23916666666666667</v>
      </c>
      <c r="AB54" s="149" t="str">
        <f t="shared" si="102"/>
        <v>-</v>
      </c>
      <c r="AC54" s="58"/>
      <c r="AD54" s="147">
        <f t="shared" ref="AD54:AE54" si="103">IFERROR(AD47/AD$45,"-")</f>
        <v>0.23916666666666667</v>
      </c>
      <c r="AE54" s="149" t="str">
        <f t="shared" si="103"/>
        <v>-</v>
      </c>
      <c r="AF54" s="58"/>
      <c r="AG54" s="147">
        <f t="shared" ref="AG54:AH54" si="104">IFERROR(AG47/AG$45,"-")</f>
        <v>0.23916666666666667</v>
      </c>
      <c r="AH54" s="149" t="str">
        <f t="shared" si="104"/>
        <v>-</v>
      </c>
      <c r="AI54" s="58"/>
      <c r="AJ54" s="147">
        <f t="shared" ref="AJ54:AK54" si="105">IFERROR(AJ47/AJ$45,"-")</f>
        <v>0.16882352941176471</v>
      </c>
      <c r="AK54" s="149" t="str">
        <f t="shared" si="105"/>
        <v>-</v>
      </c>
      <c r="AL54" s="95"/>
    </row>
    <row r="55" spans="1:38" x14ac:dyDescent="0.2">
      <c r="A55" s="63" t="s">
        <v>109</v>
      </c>
      <c r="B55" s="58"/>
      <c r="C55" s="147">
        <f t="shared" si="94"/>
        <v>0.41666666666666669</v>
      </c>
      <c r="D55" s="148">
        <f t="shared" si="94"/>
        <v>0.36666666666666664</v>
      </c>
      <c r="E55" s="58"/>
      <c r="F55" s="147">
        <f t="shared" ref="F55:G55" si="106">IFERROR(F48/F$45,"-")</f>
        <v>0.41666666666666669</v>
      </c>
      <c r="G55" s="149" t="str">
        <f t="shared" si="106"/>
        <v>-</v>
      </c>
      <c r="H55" s="58"/>
      <c r="I55" s="147">
        <f t="shared" ref="I55:J55" si="107">IFERROR(I48/I$45,"-")</f>
        <v>0.41666666666666669</v>
      </c>
      <c r="J55" s="149" t="str">
        <f t="shared" si="107"/>
        <v>-</v>
      </c>
      <c r="K55" s="58"/>
      <c r="L55" s="147">
        <f t="shared" ref="L55:M55" si="108">IFERROR(L48/L$45,"-")</f>
        <v>0.41666666666666669</v>
      </c>
      <c r="M55" s="149" t="str">
        <f t="shared" si="108"/>
        <v>-</v>
      </c>
      <c r="N55" s="58"/>
      <c r="O55" s="147">
        <f t="shared" ref="O55:P55" si="109">IFERROR(O48/O$45,"-")</f>
        <v>0.41666666666666669</v>
      </c>
      <c r="P55" s="149" t="str">
        <f t="shared" si="109"/>
        <v>-</v>
      </c>
      <c r="Q55" s="58"/>
      <c r="R55" s="147">
        <f t="shared" ref="R55:S55" si="110">IFERROR(R48/R$45,"-")</f>
        <v>0.29411764705882354</v>
      </c>
      <c r="S55" s="149" t="str">
        <f t="shared" si="110"/>
        <v>-</v>
      </c>
      <c r="T55" s="58"/>
      <c r="U55" s="147">
        <f t="shared" ref="U55:V55" si="111">IFERROR(U48/U$45,"-")</f>
        <v>0.41666666666666669</v>
      </c>
      <c r="V55" s="149" t="str">
        <f t="shared" si="111"/>
        <v>-</v>
      </c>
      <c r="W55" s="58"/>
      <c r="X55" s="147">
        <f t="shared" ref="X55:Y55" si="112">IFERROR(X48/X$45,"-")</f>
        <v>0.41666666666666669</v>
      </c>
      <c r="Y55" s="149" t="str">
        <f t="shared" si="112"/>
        <v>-</v>
      </c>
      <c r="Z55" s="58"/>
      <c r="AA55" s="147">
        <f t="shared" ref="AA55:AB55" si="113">IFERROR(AA48/AA$45,"-")</f>
        <v>0.41666666666666669</v>
      </c>
      <c r="AB55" s="149" t="str">
        <f t="shared" si="113"/>
        <v>-</v>
      </c>
      <c r="AC55" s="58"/>
      <c r="AD55" s="147">
        <f t="shared" ref="AD55:AE55" si="114">IFERROR(AD48/AD$45,"-")</f>
        <v>0.41666666666666669</v>
      </c>
      <c r="AE55" s="149" t="str">
        <f t="shared" si="114"/>
        <v>-</v>
      </c>
      <c r="AF55" s="58"/>
      <c r="AG55" s="147">
        <f t="shared" ref="AG55:AH55" si="115">IFERROR(AG48/AG$45,"-")</f>
        <v>0.41666666666666669</v>
      </c>
      <c r="AH55" s="149" t="str">
        <f t="shared" si="115"/>
        <v>-</v>
      </c>
      <c r="AI55" s="58"/>
      <c r="AJ55" s="147">
        <f t="shared" ref="AJ55:AK55" si="116">IFERROR(AJ48/AJ$45,"-")</f>
        <v>0.29411764705882354</v>
      </c>
      <c r="AK55" s="149" t="str">
        <f t="shared" si="116"/>
        <v>-</v>
      </c>
      <c r="AL55" s="95"/>
    </row>
    <row r="56" spans="1:38" x14ac:dyDescent="0.2">
      <c r="A56" s="63" t="s">
        <v>110</v>
      </c>
      <c r="B56" s="58"/>
      <c r="C56" s="147">
        <f t="shared" si="94"/>
        <v>0.11190183703101846</v>
      </c>
      <c r="D56" s="148">
        <f t="shared" si="94"/>
        <v>0.16190183703101846</v>
      </c>
      <c r="E56" s="58"/>
      <c r="F56" s="147">
        <f t="shared" ref="F56:G56" si="117">IFERROR(F49/F$45,"-")</f>
        <v>0.11190183703101846</v>
      </c>
      <c r="G56" s="149" t="str">
        <f t="shared" si="117"/>
        <v>-</v>
      </c>
      <c r="H56" s="58"/>
      <c r="I56" s="147">
        <f t="shared" ref="I56:J56" si="118">IFERROR(I49/I$45,"-")</f>
        <v>0.11190183703101846</v>
      </c>
      <c r="J56" s="149" t="str">
        <f t="shared" si="118"/>
        <v>-</v>
      </c>
      <c r="K56" s="58"/>
      <c r="L56" s="147">
        <f t="shared" ref="L56:M56" si="119">IFERROR(L49/L$45,"-")</f>
        <v>0.11190183703101846</v>
      </c>
      <c r="M56" s="149" t="str">
        <f t="shared" si="119"/>
        <v>-</v>
      </c>
      <c r="N56" s="58"/>
      <c r="O56" s="147">
        <f t="shared" ref="O56:P56" si="120">IFERROR(O49/O$45,"-")</f>
        <v>0.11190183703101846</v>
      </c>
      <c r="P56" s="149" t="str">
        <f t="shared" si="120"/>
        <v>-</v>
      </c>
      <c r="Q56" s="58"/>
      <c r="R56" s="147">
        <f t="shared" ref="R56:S56" si="121">IFERROR(R49/R$45,"-")</f>
        <v>7.8989532021895376E-2</v>
      </c>
      <c r="S56" s="149" t="str">
        <f t="shared" si="121"/>
        <v>-</v>
      </c>
      <c r="T56" s="58"/>
      <c r="U56" s="147">
        <f t="shared" ref="U56:V56" si="122">IFERROR(U49/U$45,"-")</f>
        <v>0.11190183703101846</v>
      </c>
      <c r="V56" s="149" t="str">
        <f t="shared" si="122"/>
        <v>-</v>
      </c>
      <c r="W56" s="58"/>
      <c r="X56" s="147">
        <f t="shared" ref="X56:Y56" si="123">IFERROR(X49/X$45,"-")</f>
        <v>0.11190183703101846</v>
      </c>
      <c r="Y56" s="149" t="str">
        <f t="shared" si="123"/>
        <v>-</v>
      </c>
      <c r="Z56" s="58"/>
      <c r="AA56" s="147">
        <f t="shared" ref="AA56:AB56" si="124">IFERROR(AA49/AA$45,"-")</f>
        <v>0.11190183703101846</v>
      </c>
      <c r="AB56" s="149" t="str">
        <f t="shared" si="124"/>
        <v>-</v>
      </c>
      <c r="AC56" s="58"/>
      <c r="AD56" s="147">
        <f t="shared" ref="AD56:AE56" si="125">IFERROR(AD49/AD$45,"-")</f>
        <v>0.11190183703101846</v>
      </c>
      <c r="AE56" s="149" t="str">
        <f t="shared" si="125"/>
        <v>-</v>
      </c>
      <c r="AF56" s="58"/>
      <c r="AG56" s="147">
        <f t="shared" ref="AG56:AH56" si="126">IFERROR(AG49/AG$45,"-")</f>
        <v>0.11190183703101846</v>
      </c>
      <c r="AH56" s="149" t="str">
        <f t="shared" si="126"/>
        <v>-</v>
      </c>
      <c r="AI56" s="58"/>
      <c r="AJ56" s="147">
        <f t="shared" ref="AJ56:AK56" si="127">IFERROR(AJ49/AJ$45,"-")</f>
        <v>7.8989532021895376E-2</v>
      </c>
      <c r="AK56" s="149" t="str">
        <f t="shared" si="127"/>
        <v>-</v>
      </c>
      <c r="AL56" s="95"/>
    </row>
    <row r="57" spans="1:38" x14ac:dyDescent="0.2">
      <c r="A57" s="99" t="s">
        <v>111</v>
      </c>
      <c r="B57" s="82"/>
      <c r="C57" s="150">
        <f>SUM(C53:C56)</f>
        <v>0.99999999999999989</v>
      </c>
      <c r="D57" s="151">
        <f>SUM(D53:D56)</f>
        <v>0.99999999999999989</v>
      </c>
      <c r="E57" s="82"/>
      <c r="F57" s="150">
        <f>SUM(F53:F56)</f>
        <v>0.99999999999999989</v>
      </c>
      <c r="G57" s="151">
        <f>SUM(G53:G56)</f>
        <v>0</v>
      </c>
      <c r="H57" s="82"/>
      <c r="I57" s="150">
        <f>SUM(I53:I56)</f>
        <v>0.99999999999999989</v>
      </c>
      <c r="J57" s="151">
        <f>SUM(J53:J56)</f>
        <v>0</v>
      </c>
      <c r="K57" s="82"/>
      <c r="L57" s="150">
        <f>SUM(L53:L56)</f>
        <v>0.99999999999999989</v>
      </c>
      <c r="M57" s="151">
        <f>SUM(M53:M56)</f>
        <v>0</v>
      </c>
      <c r="N57" s="82"/>
      <c r="O57" s="150">
        <f>SUM(O53:O56)</f>
        <v>0.99999999999999989</v>
      </c>
      <c r="P57" s="151">
        <f>SUM(P53:P56)</f>
        <v>0</v>
      </c>
      <c r="Q57" s="82"/>
      <c r="R57" s="150">
        <f>SUM(R53:R56)</f>
        <v>1</v>
      </c>
      <c r="S57" s="151">
        <f>SUM(S53:S56)</f>
        <v>0</v>
      </c>
      <c r="T57" s="82"/>
      <c r="U57" s="150">
        <f>SUM(U53:U56)</f>
        <v>0.99999999999999989</v>
      </c>
      <c r="V57" s="151">
        <f>SUM(V53:V56)</f>
        <v>0</v>
      </c>
      <c r="W57" s="82"/>
      <c r="X57" s="150">
        <f>SUM(X53:X56)</f>
        <v>0.99999999999999989</v>
      </c>
      <c r="Y57" s="151">
        <f>SUM(Y53:Y56)</f>
        <v>0</v>
      </c>
      <c r="Z57" s="82"/>
      <c r="AA57" s="150">
        <f>SUM(AA53:AA56)</f>
        <v>0.99999999999999989</v>
      </c>
      <c r="AB57" s="151">
        <f>SUM(AB53:AB56)</f>
        <v>0</v>
      </c>
      <c r="AC57" s="82"/>
      <c r="AD57" s="150">
        <f>SUM(AD53:AD56)</f>
        <v>0.99999999999999989</v>
      </c>
      <c r="AE57" s="151">
        <f>SUM(AE53:AE56)</f>
        <v>0</v>
      </c>
      <c r="AF57" s="82"/>
      <c r="AG57" s="150">
        <f>SUM(AG53:AG56)</f>
        <v>0.99999999999999989</v>
      </c>
      <c r="AH57" s="151">
        <f>SUM(AH53:AH56)</f>
        <v>0</v>
      </c>
      <c r="AI57" s="82"/>
      <c r="AJ57" s="150">
        <f>SUM(AJ53:AJ56)</f>
        <v>1</v>
      </c>
      <c r="AK57" s="151">
        <f>SUM(AK53:AK56)</f>
        <v>0</v>
      </c>
      <c r="AL57" s="152"/>
    </row>
    <row r="62" spans="1:38" s="108" customFormat="1" x14ac:dyDescent="0.2">
      <c r="C62" s="167" t="s">
        <v>128</v>
      </c>
    </row>
    <row r="63" spans="1:38" s="107" customFormat="1" x14ac:dyDescent="0.2">
      <c r="C63" s="161" t="s">
        <v>127</v>
      </c>
      <c r="D63" s="161"/>
      <c r="E63" s="161"/>
      <c r="F63" s="161"/>
      <c r="G63" s="161"/>
      <c r="H63" s="161"/>
      <c r="I63" s="161"/>
      <c r="J63" s="161"/>
      <c r="K63" s="161"/>
      <c r="L63" s="161"/>
      <c r="M63" s="161"/>
      <c r="N63" s="161"/>
    </row>
    <row r="64" spans="1:38" s="107" customFormat="1" x14ac:dyDescent="0.2">
      <c r="C64" s="161"/>
      <c r="D64" s="161"/>
      <c r="E64" s="161"/>
      <c r="F64" s="161"/>
      <c r="G64" s="161"/>
      <c r="H64" s="161"/>
      <c r="I64" s="161"/>
      <c r="J64" s="161"/>
      <c r="K64" s="161"/>
      <c r="L64" s="161"/>
      <c r="M64" s="161"/>
      <c r="N64" s="161"/>
    </row>
    <row r="65" spans="3:14" s="107" customFormat="1" x14ac:dyDescent="0.2">
      <c r="C65" s="161"/>
      <c r="D65" s="161"/>
      <c r="E65" s="161"/>
      <c r="F65" s="161"/>
      <c r="G65" s="161"/>
      <c r="H65" s="161"/>
      <c r="I65" s="161"/>
      <c r="J65" s="161"/>
      <c r="K65" s="161"/>
      <c r="L65" s="161"/>
      <c r="M65" s="161"/>
      <c r="N65" s="161"/>
    </row>
    <row r="66" spans="3:14" s="107" customFormat="1" x14ac:dyDescent="0.2">
      <c r="C66" s="161"/>
      <c r="D66" s="161"/>
      <c r="E66" s="161"/>
      <c r="F66" s="161"/>
      <c r="G66" s="161"/>
      <c r="H66" s="161"/>
      <c r="I66" s="161"/>
      <c r="J66" s="161"/>
      <c r="K66" s="161"/>
      <c r="L66" s="161"/>
      <c r="M66" s="161"/>
      <c r="N66" s="161"/>
    </row>
  </sheetData>
  <sheetProtection algorithmName="SHA-512" hashValue="FuLddFaz/SsHjTcPhFq8g54z+mrK9pW9ugw9TvoxSI42spli7q4tfF+nSeN7EQBfhijhEgTbKFI8Oi1kJhr6PQ==" saltValue="+EDGBtaryjAmr5/EehxIgg==" spinCount="100000" sheet="1" formatCells="0" formatColumns="0" formatRows="0" insertColumns="0" insertRows="0" deleteColumns="0" deleteRows="0" sort="0" autoFilter="0" pivotTables="0"/>
  <mergeCells count="2">
    <mergeCell ref="C63:N66"/>
    <mergeCell ref="B2:B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F82AD-2AA6-7A4B-91F3-75922D24311B}">
  <dimension ref="A1:O55"/>
  <sheetViews>
    <sheetView showGridLines="0" zoomScaleNormal="100" workbookViewId="0">
      <pane xSplit="2" ySplit="7" topLeftCell="C44" activePane="bottomRight" state="frozen"/>
      <selection pane="topRight" activeCell="C1" sqref="C1"/>
      <selection pane="bottomLeft" activeCell="A4" sqref="A4"/>
      <selection pane="bottomRight" activeCell="C51" sqref="C51"/>
    </sheetView>
  </sheetViews>
  <sheetFormatPr baseColWidth="10" defaultColWidth="10.6640625" defaultRowHeight="16" x14ac:dyDescent="0.2"/>
  <cols>
    <col min="1" max="1" width="29.6640625" style="21" bestFit="1" customWidth="1"/>
    <col min="2" max="2" width="21" style="21" customWidth="1"/>
    <col min="3" max="14" width="12.1640625" style="21" customWidth="1"/>
    <col min="15" max="16384" width="10.6640625" style="21"/>
  </cols>
  <sheetData>
    <row r="1" spans="1:15" s="107" customFormat="1" x14ac:dyDescent="0.2">
      <c r="A1" s="56"/>
      <c r="B1" s="104"/>
    </row>
    <row r="2" spans="1:15" s="107" customFormat="1" x14ac:dyDescent="0.2">
      <c r="A2" s="56"/>
      <c r="B2" s="163" t="s">
        <v>131</v>
      </c>
    </row>
    <row r="3" spans="1:15" s="107" customFormat="1" x14ac:dyDescent="0.2">
      <c r="A3" s="56"/>
      <c r="B3" s="163"/>
    </row>
    <row r="4" spans="1:15" s="107" customFormat="1" x14ac:dyDescent="0.2">
      <c r="A4" s="56"/>
      <c r="B4" s="104"/>
    </row>
    <row r="5" spans="1:15" x14ac:dyDescent="0.2">
      <c r="A5" s="67" t="s">
        <v>33</v>
      </c>
      <c r="B5" s="82"/>
      <c r="C5" s="82"/>
      <c r="D5" s="82"/>
      <c r="E5" s="82"/>
      <c r="F5" s="82"/>
      <c r="G5" s="82"/>
      <c r="H5" s="82"/>
      <c r="I5" s="82"/>
      <c r="J5" s="82"/>
      <c r="K5" s="82"/>
      <c r="L5" s="82"/>
      <c r="M5" s="82"/>
      <c r="N5" s="82"/>
    </row>
    <row r="6" spans="1:15" x14ac:dyDescent="0.2">
      <c r="A6" s="88"/>
    </row>
    <row r="7" spans="1:15" x14ac:dyDescent="0.2">
      <c r="C7" s="114">
        <v>44227</v>
      </c>
      <c r="D7" s="114">
        <f>EOMONTH(C7,1)</f>
        <v>44255</v>
      </c>
      <c r="E7" s="114">
        <f t="shared" ref="E7:N7" si="0">EOMONTH(D7,1)</f>
        <v>44286</v>
      </c>
      <c r="F7" s="114">
        <f t="shared" si="0"/>
        <v>44316</v>
      </c>
      <c r="G7" s="114">
        <f t="shared" si="0"/>
        <v>44347</v>
      </c>
      <c r="H7" s="114">
        <f t="shared" si="0"/>
        <v>44377</v>
      </c>
      <c r="I7" s="114">
        <f t="shared" si="0"/>
        <v>44408</v>
      </c>
      <c r="J7" s="114">
        <f t="shared" si="0"/>
        <v>44439</v>
      </c>
      <c r="K7" s="114">
        <f t="shared" si="0"/>
        <v>44469</v>
      </c>
      <c r="L7" s="114">
        <f t="shared" si="0"/>
        <v>44500</v>
      </c>
      <c r="M7" s="114">
        <f t="shared" si="0"/>
        <v>44530</v>
      </c>
      <c r="N7" s="114">
        <f t="shared" si="0"/>
        <v>44561</v>
      </c>
    </row>
    <row r="8" spans="1:15" x14ac:dyDescent="0.2">
      <c r="A8" s="153" t="s">
        <v>34</v>
      </c>
      <c r="C8" s="154"/>
      <c r="D8" s="154"/>
      <c r="E8" s="154"/>
      <c r="F8" s="154"/>
      <c r="G8" s="154"/>
      <c r="H8" s="154"/>
      <c r="I8" s="154"/>
      <c r="J8" s="154"/>
      <c r="K8" s="154"/>
      <c r="L8" s="154"/>
      <c r="M8" s="154"/>
      <c r="N8" s="154"/>
      <c r="O8" s="77" t="s">
        <v>60</v>
      </c>
    </row>
    <row r="9" spans="1:15" x14ac:dyDescent="0.2">
      <c r="A9" s="88" t="s">
        <v>49</v>
      </c>
      <c r="O9" s="77" t="s">
        <v>37</v>
      </c>
    </row>
    <row r="10" spans="1:15" x14ac:dyDescent="0.2">
      <c r="A10" s="155" t="s">
        <v>41</v>
      </c>
      <c r="C10" s="156"/>
      <c r="D10" s="156"/>
      <c r="E10" s="156"/>
      <c r="F10" s="156"/>
      <c r="G10" s="156"/>
      <c r="H10" s="156"/>
      <c r="I10" s="156"/>
      <c r="J10" s="156"/>
      <c r="K10" s="156"/>
      <c r="L10" s="156"/>
      <c r="M10" s="156"/>
      <c r="N10" s="156"/>
    </row>
    <row r="11" spans="1:15" x14ac:dyDescent="0.2">
      <c r="A11" s="157" t="s">
        <v>39</v>
      </c>
      <c r="C11" s="156">
        <v>5000000</v>
      </c>
      <c r="D11" s="158"/>
      <c r="E11" s="158"/>
      <c r="F11" s="158"/>
      <c r="G11" s="158"/>
      <c r="H11" s="158"/>
      <c r="I11" s="158"/>
      <c r="J11" s="158"/>
      <c r="K11" s="158"/>
      <c r="L11" s="158"/>
      <c r="M11" s="158"/>
      <c r="N11" s="158"/>
    </row>
    <row r="12" spans="1:15" x14ac:dyDescent="0.2">
      <c r="A12" s="157" t="s">
        <v>40</v>
      </c>
      <c r="C12" s="156">
        <v>2000000</v>
      </c>
      <c r="D12" s="158"/>
      <c r="E12" s="158"/>
      <c r="F12" s="158"/>
      <c r="G12" s="158"/>
      <c r="H12" s="158"/>
      <c r="I12" s="158"/>
      <c r="J12" s="158"/>
      <c r="K12" s="158"/>
      <c r="L12" s="158"/>
      <c r="M12" s="158"/>
      <c r="N12" s="158"/>
    </row>
    <row r="13" spans="1:15" x14ac:dyDescent="0.2">
      <c r="A13" s="155" t="s">
        <v>119</v>
      </c>
      <c r="C13" s="156"/>
      <c r="D13" s="156"/>
      <c r="E13" s="156"/>
      <c r="F13" s="156"/>
      <c r="G13" s="156"/>
      <c r="H13" s="156"/>
      <c r="I13" s="156"/>
      <c r="J13" s="156"/>
      <c r="K13" s="156"/>
      <c r="L13" s="156"/>
      <c r="M13" s="156"/>
      <c r="N13" s="156"/>
    </row>
    <row r="14" spans="1:15" x14ac:dyDescent="0.2">
      <c r="A14" s="157" t="s">
        <v>104</v>
      </c>
      <c r="C14" s="156">
        <v>1000000</v>
      </c>
      <c r="D14" s="158"/>
      <c r="E14" s="158"/>
      <c r="F14" s="158"/>
      <c r="G14" s="158"/>
      <c r="H14" s="158"/>
      <c r="I14" s="158"/>
      <c r="J14" s="158"/>
      <c r="K14" s="158"/>
      <c r="L14" s="158"/>
      <c r="M14" s="158"/>
      <c r="N14" s="158"/>
    </row>
    <row r="15" spans="1:15" x14ac:dyDescent="0.2">
      <c r="A15" s="157" t="s">
        <v>42</v>
      </c>
      <c r="C15" s="156">
        <v>1000000</v>
      </c>
      <c r="D15" s="158"/>
      <c r="E15" s="158"/>
      <c r="F15" s="158"/>
      <c r="G15" s="158"/>
      <c r="H15" s="158"/>
      <c r="I15" s="158"/>
      <c r="J15" s="158"/>
      <c r="K15" s="158"/>
      <c r="L15" s="158"/>
      <c r="M15" s="158"/>
      <c r="N15" s="158"/>
    </row>
    <row r="16" spans="1:15" x14ac:dyDescent="0.2">
      <c r="A16" s="86" t="s">
        <v>4</v>
      </c>
      <c r="B16" s="88"/>
      <c r="C16" s="159">
        <f t="shared" ref="C16:N16" si="1">SUM(C11:C12,C14:C15)</f>
        <v>9000000</v>
      </c>
      <c r="D16" s="159">
        <f t="shared" si="1"/>
        <v>0</v>
      </c>
      <c r="E16" s="159">
        <f t="shared" si="1"/>
        <v>0</v>
      </c>
      <c r="F16" s="159">
        <f t="shared" si="1"/>
        <v>0</v>
      </c>
      <c r="G16" s="159">
        <f t="shared" si="1"/>
        <v>0</v>
      </c>
      <c r="H16" s="159">
        <f t="shared" si="1"/>
        <v>0</v>
      </c>
      <c r="I16" s="159">
        <f t="shared" si="1"/>
        <v>0</v>
      </c>
      <c r="J16" s="159">
        <f t="shared" si="1"/>
        <v>0</v>
      </c>
      <c r="K16" s="159">
        <f t="shared" si="1"/>
        <v>0</v>
      </c>
      <c r="L16" s="159">
        <f t="shared" si="1"/>
        <v>0</v>
      </c>
      <c r="M16" s="159">
        <f t="shared" si="1"/>
        <v>0</v>
      </c>
      <c r="N16" s="159">
        <f t="shared" si="1"/>
        <v>0</v>
      </c>
    </row>
    <row r="17" spans="1:15" x14ac:dyDescent="0.2">
      <c r="C17" s="83"/>
      <c r="D17" s="83"/>
      <c r="E17" s="83"/>
      <c r="F17" s="83"/>
      <c r="G17" s="83"/>
      <c r="H17" s="83"/>
      <c r="I17" s="83"/>
      <c r="J17" s="83"/>
      <c r="K17" s="83"/>
      <c r="L17" s="83"/>
      <c r="M17" s="83"/>
      <c r="N17" s="83"/>
    </row>
    <row r="18" spans="1:15" x14ac:dyDescent="0.2">
      <c r="A18" s="88" t="s">
        <v>35</v>
      </c>
      <c r="C18" s="83"/>
      <c r="D18" s="83"/>
      <c r="E18" s="83"/>
      <c r="F18" s="83"/>
      <c r="G18" s="83"/>
      <c r="H18" s="83"/>
      <c r="I18" s="83"/>
      <c r="J18" s="83"/>
      <c r="K18" s="83"/>
      <c r="L18" s="83"/>
      <c r="M18" s="83"/>
      <c r="N18" s="83"/>
      <c r="O18" s="77" t="s">
        <v>38</v>
      </c>
    </row>
    <row r="19" spans="1:15" x14ac:dyDescent="0.2">
      <c r="A19" s="155" t="s">
        <v>45</v>
      </c>
      <c r="C19" s="83"/>
      <c r="D19" s="83"/>
      <c r="E19" s="83"/>
      <c r="F19" s="83"/>
      <c r="G19" s="83"/>
      <c r="H19" s="83"/>
      <c r="I19" s="83"/>
      <c r="J19" s="83"/>
      <c r="K19" s="83"/>
      <c r="L19" s="83"/>
      <c r="M19" s="83"/>
      <c r="N19" s="83"/>
      <c r="O19" s="77"/>
    </row>
    <row r="20" spans="1:15" x14ac:dyDescent="0.2">
      <c r="A20" s="157" t="s">
        <v>120</v>
      </c>
      <c r="C20" s="156">
        <v>300000000</v>
      </c>
      <c r="D20" s="158"/>
      <c r="E20" s="158"/>
      <c r="F20" s="158"/>
      <c r="G20" s="158"/>
      <c r="H20" s="158"/>
      <c r="I20" s="158"/>
      <c r="J20" s="158"/>
      <c r="K20" s="158"/>
      <c r="L20" s="158"/>
      <c r="M20" s="158"/>
      <c r="N20" s="158"/>
    </row>
    <row r="21" spans="1:15" x14ac:dyDescent="0.2">
      <c r="A21" s="155" t="s">
        <v>46</v>
      </c>
      <c r="C21" s="156"/>
      <c r="D21" s="156"/>
      <c r="E21" s="156"/>
      <c r="F21" s="156"/>
      <c r="G21" s="156"/>
      <c r="H21" s="156"/>
      <c r="I21" s="156"/>
      <c r="J21" s="156"/>
      <c r="K21" s="156"/>
      <c r="L21" s="156"/>
      <c r="M21" s="156"/>
      <c r="N21" s="156"/>
    </row>
    <row r="22" spans="1:15" x14ac:dyDescent="0.2">
      <c r="A22" s="157" t="s">
        <v>44</v>
      </c>
      <c r="C22" s="156">
        <v>1000000</v>
      </c>
      <c r="D22" s="158"/>
      <c r="E22" s="158"/>
      <c r="F22" s="158"/>
      <c r="G22" s="158"/>
      <c r="H22" s="158"/>
      <c r="I22" s="158"/>
      <c r="J22" s="158"/>
      <c r="K22" s="158"/>
      <c r="L22" s="158"/>
      <c r="M22" s="158"/>
      <c r="N22" s="158"/>
    </row>
    <row r="23" spans="1:15" x14ac:dyDescent="0.2">
      <c r="A23" s="157" t="s">
        <v>43</v>
      </c>
      <c r="C23" s="156">
        <v>1000000</v>
      </c>
      <c r="D23" s="158"/>
      <c r="E23" s="158"/>
      <c r="F23" s="158"/>
      <c r="G23" s="158"/>
      <c r="H23" s="158"/>
      <c r="I23" s="158"/>
      <c r="J23" s="158"/>
      <c r="K23" s="158"/>
      <c r="L23" s="158"/>
      <c r="M23" s="158"/>
      <c r="N23" s="158"/>
    </row>
    <row r="24" spans="1:15" x14ac:dyDescent="0.2">
      <c r="A24" s="155" t="s">
        <v>47</v>
      </c>
      <c r="C24" s="156"/>
      <c r="D24" s="156"/>
      <c r="E24" s="156"/>
      <c r="F24" s="156"/>
      <c r="G24" s="156"/>
      <c r="H24" s="156"/>
      <c r="I24" s="156"/>
      <c r="J24" s="156"/>
      <c r="K24" s="156"/>
      <c r="L24" s="156"/>
      <c r="M24" s="156"/>
      <c r="N24" s="156"/>
    </row>
    <row r="25" spans="1:15" x14ac:dyDescent="0.2">
      <c r="A25" s="157" t="s">
        <v>6</v>
      </c>
      <c r="C25" s="156">
        <v>21000000</v>
      </c>
      <c r="D25" s="158"/>
      <c r="E25" s="158"/>
      <c r="F25" s="158"/>
      <c r="G25" s="158"/>
      <c r="H25" s="158"/>
      <c r="I25" s="158"/>
      <c r="J25" s="158"/>
      <c r="K25" s="158"/>
      <c r="L25" s="158"/>
      <c r="M25" s="158"/>
      <c r="N25" s="158"/>
    </row>
    <row r="26" spans="1:15" x14ac:dyDescent="0.2">
      <c r="A26" s="86" t="s">
        <v>4</v>
      </c>
      <c r="C26" s="159">
        <f>SUM(C20,C22:C23,C25)</f>
        <v>323000000</v>
      </c>
      <c r="D26" s="159">
        <f t="shared" ref="D26:N26" si="2">SUM(D20,D22:D23,D25)</f>
        <v>0</v>
      </c>
      <c r="E26" s="159">
        <f t="shared" si="2"/>
        <v>0</v>
      </c>
      <c r="F26" s="159">
        <f t="shared" si="2"/>
        <v>0</v>
      </c>
      <c r="G26" s="159">
        <f t="shared" si="2"/>
        <v>0</v>
      </c>
      <c r="H26" s="159">
        <f t="shared" si="2"/>
        <v>0</v>
      </c>
      <c r="I26" s="159">
        <f t="shared" si="2"/>
        <v>0</v>
      </c>
      <c r="J26" s="159">
        <f t="shared" si="2"/>
        <v>0</v>
      </c>
      <c r="K26" s="159">
        <f t="shared" si="2"/>
        <v>0</v>
      </c>
      <c r="L26" s="159">
        <f t="shared" si="2"/>
        <v>0</v>
      </c>
      <c r="M26" s="159">
        <f t="shared" si="2"/>
        <v>0</v>
      </c>
      <c r="N26" s="159">
        <f t="shared" si="2"/>
        <v>0</v>
      </c>
    </row>
    <row r="27" spans="1:15" x14ac:dyDescent="0.2">
      <c r="C27" s="83"/>
      <c r="D27" s="83"/>
      <c r="E27" s="83"/>
      <c r="F27" s="83"/>
      <c r="G27" s="83"/>
      <c r="H27" s="83"/>
      <c r="I27" s="83"/>
      <c r="J27" s="83"/>
      <c r="K27" s="83"/>
      <c r="L27" s="83"/>
      <c r="M27" s="83"/>
      <c r="N27" s="83"/>
    </row>
    <row r="28" spans="1:15" x14ac:dyDescent="0.2">
      <c r="A28" s="86" t="s">
        <v>36</v>
      </c>
      <c r="C28" s="87">
        <f>C16+C26</f>
        <v>332000000</v>
      </c>
      <c r="D28" s="87">
        <f t="shared" ref="D28:N28" si="3">D16+D26</f>
        <v>0</v>
      </c>
      <c r="E28" s="87">
        <f t="shared" si="3"/>
        <v>0</v>
      </c>
      <c r="F28" s="87">
        <f t="shared" si="3"/>
        <v>0</v>
      </c>
      <c r="G28" s="87">
        <f t="shared" si="3"/>
        <v>0</v>
      </c>
      <c r="H28" s="87">
        <f t="shared" si="3"/>
        <v>0</v>
      </c>
      <c r="I28" s="87">
        <f t="shared" si="3"/>
        <v>0</v>
      </c>
      <c r="J28" s="87">
        <f t="shared" si="3"/>
        <v>0</v>
      </c>
      <c r="K28" s="87">
        <f t="shared" si="3"/>
        <v>0</v>
      </c>
      <c r="L28" s="87">
        <f t="shared" si="3"/>
        <v>0</v>
      </c>
      <c r="M28" s="87">
        <f t="shared" si="3"/>
        <v>0</v>
      </c>
      <c r="N28" s="87">
        <f t="shared" si="3"/>
        <v>0</v>
      </c>
    </row>
    <row r="29" spans="1:15" x14ac:dyDescent="0.2">
      <c r="C29" s="83"/>
      <c r="D29" s="83"/>
      <c r="E29" s="83"/>
      <c r="F29" s="83"/>
      <c r="G29" s="83"/>
      <c r="H29" s="83"/>
      <c r="I29" s="83"/>
      <c r="J29" s="83"/>
      <c r="K29" s="83"/>
      <c r="L29" s="83"/>
      <c r="M29" s="83"/>
      <c r="N29" s="83"/>
    </row>
    <row r="30" spans="1:15" x14ac:dyDescent="0.2">
      <c r="A30" s="153" t="s">
        <v>61</v>
      </c>
      <c r="C30" s="83"/>
      <c r="D30" s="83"/>
      <c r="E30" s="83"/>
      <c r="F30" s="83"/>
      <c r="G30" s="83"/>
      <c r="H30" s="83"/>
      <c r="I30" s="83"/>
      <c r="J30" s="83"/>
      <c r="K30" s="83"/>
      <c r="L30" s="83"/>
      <c r="M30" s="83"/>
      <c r="N30" s="83"/>
      <c r="O30" s="77" t="s">
        <v>121</v>
      </c>
    </row>
    <row r="31" spans="1:15" x14ac:dyDescent="0.2">
      <c r="A31" s="88" t="s">
        <v>48</v>
      </c>
      <c r="O31" s="77" t="s">
        <v>57</v>
      </c>
    </row>
    <row r="32" spans="1:15" x14ac:dyDescent="0.2">
      <c r="A32" s="155" t="s">
        <v>52</v>
      </c>
      <c r="C32" s="156"/>
      <c r="D32" s="156"/>
      <c r="E32" s="156"/>
      <c r="F32" s="156"/>
      <c r="G32" s="156"/>
      <c r="H32" s="156"/>
      <c r="I32" s="156"/>
      <c r="J32" s="156"/>
      <c r="K32" s="156"/>
      <c r="L32" s="156"/>
      <c r="M32" s="156"/>
      <c r="N32" s="156"/>
    </row>
    <row r="33" spans="1:15" x14ac:dyDescent="0.2">
      <c r="A33" s="157" t="s">
        <v>39</v>
      </c>
      <c r="C33" s="156">
        <v>4000000</v>
      </c>
      <c r="D33" s="158"/>
      <c r="E33" s="158"/>
      <c r="F33" s="158"/>
      <c r="G33" s="158"/>
      <c r="H33" s="158"/>
      <c r="I33" s="158"/>
      <c r="J33" s="158"/>
      <c r="K33" s="158"/>
      <c r="L33" s="158"/>
      <c r="M33" s="158"/>
      <c r="N33" s="158"/>
    </row>
    <row r="34" spans="1:15" x14ac:dyDescent="0.2">
      <c r="A34" s="155" t="s">
        <v>53</v>
      </c>
      <c r="C34" s="156"/>
      <c r="D34" s="156"/>
      <c r="E34" s="156"/>
      <c r="F34" s="156"/>
      <c r="G34" s="156"/>
      <c r="H34" s="156"/>
      <c r="I34" s="156"/>
      <c r="J34" s="156"/>
      <c r="K34" s="156"/>
      <c r="L34" s="156"/>
      <c r="M34" s="156"/>
      <c r="N34" s="156"/>
    </row>
    <row r="35" spans="1:15" x14ac:dyDescent="0.2">
      <c r="A35" s="157" t="s">
        <v>54</v>
      </c>
      <c r="C35" s="156">
        <v>1000000</v>
      </c>
      <c r="D35" s="158"/>
      <c r="E35" s="158"/>
      <c r="F35" s="158"/>
      <c r="G35" s="158"/>
      <c r="H35" s="158"/>
      <c r="I35" s="158"/>
      <c r="J35" s="158"/>
      <c r="K35" s="158"/>
      <c r="L35" s="158"/>
      <c r="M35" s="158"/>
      <c r="N35" s="158"/>
    </row>
    <row r="36" spans="1:15" x14ac:dyDescent="0.2">
      <c r="A36" s="86" t="s">
        <v>4</v>
      </c>
      <c r="B36" s="88"/>
      <c r="C36" s="159">
        <f>SUM(C33,C35)</f>
        <v>5000000</v>
      </c>
      <c r="D36" s="159">
        <f t="shared" ref="D36:N36" si="4">SUM(D33,D35)</f>
        <v>0</v>
      </c>
      <c r="E36" s="159">
        <f t="shared" si="4"/>
        <v>0</v>
      </c>
      <c r="F36" s="159">
        <f t="shared" si="4"/>
        <v>0</v>
      </c>
      <c r="G36" s="159">
        <f t="shared" si="4"/>
        <v>0</v>
      </c>
      <c r="H36" s="159">
        <f t="shared" si="4"/>
        <v>0</v>
      </c>
      <c r="I36" s="159">
        <f t="shared" si="4"/>
        <v>0</v>
      </c>
      <c r="J36" s="159">
        <f t="shared" si="4"/>
        <v>0</v>
      </c>
      <c r="K36" s="159">
        <f t="shared" si="4"/>
        <v>0</v>
      </c>
      <c r="L36" s="159">
        <f t="shared" si="4"/>
        <v>0</v>
      </c>
      <c r="M36" s="159">
        <f t="shared" si="4"/>
        <v>0</v>
      </c>
      <c r="N36" s="159">
        <f t="shared" si="4"/>
        <v>0</v>
      </c>
    </row>
    <row r="37" spans="1:15" x14ac:dyDescent="0.2">
      <c r="C37" s="83"/>
      <c r="D37" s="83"/>
      <c r="E37" s="83"/>
      <c r="F37" s="83"/>
      <c r="G37" s="83"/>
      <c r="H37" s="83"/>
      <c r="I37" s="83"/>
      <c r="J37" s="83"/>
      <c r="K37" s="83"/>
      <c r="L37" s="83"/>
      <c r="M37" s="83"/>
      <c r="N37" s="83"/>
    </row>
    <row r="38" spans="1:15" x14ac:dyDescent="0.2">
      <c r="A38" s="88" t="s">
        <v>50</v>
      </c>
      <c r="C38" s="83"/>
      <c r="D38" s="83"/>
      <c r="E38" s="83"/>
      <c r="F38" s="83"/>
      <c r="G38" s="83"/>
      <c r="H38" s="83"/>
      <c r="I38" s="83"/>
      <c r="J38" s="83"/>
      <c r="K38" s="83"/>
      <c r="L38" s="83"/>
      <c r="M38" s="83"/>
      <c r="N38" s="83"/>
      <c r="O38" s="77" t="s">
        <v>58</v>
      </c>
    </row>
    <row r="39" spans="1:15" x14ac:dyDescent="0.2">
      <c r="A39" s="155" t="s">
        <v>55</v>
      </c>
      <c r="C39" s="83"/>
      <c r="D39" s="83"/>
      <c r="E39" s="83"/>
      <c r="F39" s="83"/>
      <c r="G39" s="83"/>
      <c r="H39" s="83"/>
      <c r="I39" s="83"/>
      <c r="J39" s="83"/>
      <c r="K39" s="83"/>
      <c r="L39" s="83"/>
      <c r="M39" s="83"/>
      <c r="N39" s="83"/>
      <c r="O39" s="77"/>
    </row>
    <row r="40" spans="1:15" x14ac:dyDescent="0.2">
      <c r="A40" s="157" t="s">
        <v>122</v>
      </c>
      <c r="C40" s="156">
        <v>100000000</v>
      </c>
      <c r="D40" s="158"/>
      <c r="E40" s="158"/>
      <c r="F40" s="158"/>
      <c r="G40" s="158"/>
      <c r="H40" s="158"/>
      <c r="I40" s="158"/>
      <c r="J40" s="158"/>
      <c r="K40" s="158"/>
      <c r="L40" s="158"/>
      <c r="M40" s="158"/>
      <c r="N40" s="158"/>
    </row>
    <row r="41" spans="1:15" x14ac:dyDescent="0.2">
      <c r="A41" s="155" t="s">
        <v>56</v>
      </c>
      <c r="C41" s="156"/>
      <c r="D41" s="156"/>
      <c r="E41" s="156"/>
      <c r="F41" s="156"/>
      <c r="G41" s="156"/>
      <c r="H41" s="156"/>
      <c r="I41" s="156"/>
      <c r="J41" s="156"/>
      <c r="K41" s="156"/>
      <c r="L41" s="156"/>
      <c r="M41" s="156"/>
      <c r="N41" s="156"/>
    </row>
    <row r="42" spans="1:15" x14ac:dyDescent="0.2">
      <c r="A42" s="157" t="s">
        <v>123</v>
      </c>
      <c r="C42" s="156">
        <v>5000000</v>
      </c>
      <c r="D42" s="158"/>
      <c r="E42" s="158"/>
      <c r="F42" s="158"/>
      <c r="G42" s="158"/>
      <c r="H42" s="158"/>
      <c r="I42" s="158"/>
      <c r="J42" s="158"/>
      <c r="K42" s="158"/>
      <c r="L42" s="158"/>
      <c r="M42" s="158"/>
      <c r="N42" s="158"/>
    </row>
    <row r="43" spans="1:15" x14ac:dyDescent="0.2">
      <c r="A43" s="86" t="s">
        <v>4</v>
      </c>
      <c r="C43" s="159">
        <f>SUM(C40,C42)</f>
        <v>105000000</v>
      </c>
      <c r="D43" s="159">
        <f t="shared" ref="D43:N43" si="5">SUM(D40,D42)</f>
        <v>0</v>
      </c>
      <c r="E43" s="159">
        <f t="shared" si="5"/>
        <v>0</v>
      </c>
      <c r="F43" s="159">
        <f t="shared" si="5"/>
        <v>0</v>
      </c>
      <c r="G43" s="159">
        <f t="shared" si="5"/>
        <v>0</v>
      </c>
      <c r="H43" s="159">
        <f t="shared" si="5"/>
        <v>0</v>
      </c>
      <c r="I43" s="159">
        <f t="shared" si="5"/>
        <v>0</v>
      </c>
      <c r="J43" s="159">
        <f t="shared" si="5"/>
        <v>0</v>
      </c>
      <c r="K43" s="159">
        <f t="shared" si="5"/>
        <v>0</v>
      </c>
      <c r="L43" s="159">
        <f t="shared" si="5"/>
        <v>0</v>
      </c>
      <c r="M43" s="159">
        <f t="shared" si="5"/>
        <v>0</v>
      </c>
      <c r="N43" s="159">
        <f t="shared" si="5"/>
        <v>0</v>
      </c>
    </row>
    <row r="44" spans="1:15" x14ac:dyDescent="0.2">
      <c r="C44" s="83"/>
      <c r="D44" s="83"/>
      <c r="E44" s="83"/>
      <c r="F44" s="83"/>
      <c r="G44" s="83"/>
      <c r="H44" s="83"/>
      <c r="I44" s="83"/>
      <c r="J44" s="83"/>
      <c r="K44" s="83"/>
      <c r="L44" s="83"/>
      <c r="M44" s="83"/>
      <c r="N44" s="83"/>
    </row>
    <row r="45" spans="1:15" x14ac:dyDescent="0.2">
      <c r="A45" s="86" t="s">
        <v>51</v>
      </c>
      <c r="C45" s="87">
        <f>C36+C43</f>
        <v>110000000</v>
      </c>
      <c r="D45" s="87">
        <f t="shared" ref="D45:N45" si="6">D36+D43</f>
        <v>0</v>
      </c>
      <c r="E45" s="87">
        <f t="shared" si="6"/>
        <v>0</v>
      </c>
      <c r="F45" s="87">
        <f t="shared" si="6"/>
        <v>0</v>
      </c>
      <c r="G45" s="87">
        <f t="shared" si="6"/>
        <v>0</v>
      </c>
      <c r="H45" s="87">
        <f t="shared" si="6"/>
        <v>0</v>
      </c>
      <c r="I45" s="87">
        <f t="shared" si="6"/>
        <v>0</v>
      </c>
      <c r="J45" s="87">
        <f t="shared" si="6"/>
        <v>0</v>
      </c>
      <c r="K45" s="87">
        <f t="shared" si="6"/>
        <v>0</v>
      </c>
      <c r="L45" s="87">
        <f t="shared" si="6"/>
        <v>0</v>
      </c>
      <c r="M45" s="87">
        <f t="shared" si="6"/>
        <v>0</v>
      </c>
      <c r="N45" s="87">
        <f t="shared" si="6"/>
        <v>0</v>
      </c>
    </row>
    <row r="46" spans="1:15" ht="17" thickBot="1" x14ac:dyDescent="0.25">
      <c r="C46" s="160"/>
      <c r="D46" s="160"/>
      <c r="E46" s="160"/>
      <c r="F46" s="160"/>
      <c r="G46" s="160"/>
      <c r="H46" s="160"/>
      <c r="I46" s="160"/>
      <c r="J46" s="160"/>
      <c r="K46" s="160"/>
      <c r="L46" s="160"/>
      <c r="M46" s="160"/>
      <c r="N46" s="160"/>
    </row>
    <row r="47" spans="1:15" ht="17" thickTop="1" x14ac:dyDescent="0.2">
      <c r="A47" s="153" t="s">
        <v>62</v>
      </c>
      <c r="C47" s="87">
        <f>C28-C45</f>
        <v>222000000</v>
      </c>
      <c r="D47" s="87">
        <f t="shared" ref="D47:N47" si="7">D28-D45</f>
        <v>0</v>
      </c>
      <c r="E47" s="87">
        <f t="shared" si="7"/>
        <v>0</v>
      </c>
      <c r="F47" s="87">
        <f t="shared" si="7"/>
        <v>0</v>
      </c>
      <c r="G47" s="87">
        <f t="shared" si="7"/>
        <v>0</v>
      </c>
      <c r="H47" s="87">
        <f t="shared" si="7"/>
        <v>0</v>
      </c>
      <c r="I47" s="87">
        <f t="shared" si="7"/>
        <v>0</v>
      </c>
      <c r="J47" s="87">
        <f t="shared" si="7"/>
        <v>0</v>
      </c>
      <c r="K47" s="87">
        <f t="shared" si="7"/>
        <v>0</v>
      </c>
      <c r="L47" s="87">
        <f t="shared" si="7"/>
        <v>0</v>
      </c>
      <c r="M47" s="87">
        <f t="shared" si="7"/>
        <v>0</v>
      </c>
      <c r="N47" s="87">
        <f t="shared" si="7"/>
        <v>0</v>
      </c>
      <c r="O47" s="77" t="s">
        <v>59</v>
      </c>
    </row>
    <row r="51" spans="3:14" s="108" customFormat="1" x14ac:dyDescent="0.2">
      <c r="C51" s="167" t="s">
        <v>128</v>
      </c>
    </row>
    <row r="52" spans="3:14" s="107" customFormat="1" x14ac:dyDescent="0.2">
      <c r="C52" s="161" t="s">
        <v>127</v>
      </c>
      <c r="D52" s="161"/>
      <c r="E52" s="161"/>
      <c r="F52" s="161"/>
      <c r="G52" s="161"/>
      <c r="H52" s="161"/>
      <c r="I52" s="161"/>
      <c r="J52" s="161"/>
      <c r="K52" s="161"/>
      <c r="L52" s="161"/>
      <c r="M52" s="161"/>
      <c r="N52" s="161"/>
    </row>
    <row r="53" spans="3:14" s="107" customFormat="1" x14ac:dyDescent="0.2">
      <c r="C53" s="161"/>
      <c r="D53" s="161"/>
      <c r="E53" s="161"/>
      <c r="F53" s="161"/>
      <c r="G53" s="161"/>
      <c r="H53" s="161"/>
      <c r="I53" s="161"/>
      <c r="J53" s="161"/>
      <c r="K53" s="161"/>
      <c r="L53" s="161"/>
      <c r="M53" s="161"/>
      <c r="N53" s="161"/>
    </row>
    <row r="54" spans="3:14" s="107" customFormat="1" x14ac:dyDescent="0.2">
      <c r="C54" s="161"/>
      <c r="D54" s="161"/>
      <c r="E54" s="161"/>
      <c r="F54" s="161"/>
      <c r="G54" s="161"/>
      <c r="H54" s="161"/>
      <c r="I54" s="161"/>
      <c r="J54" s="161"/>
      <c r="K54" s="161"/>
      <c r="L54" s="161"/>
      <c r="M54" s="161"/>
      <c r="N54" s="161"/>
    </row>
    <row r="55" spans="3:14" s="107" customFormat="1" x14ac:dyDescent="0.2">
      <c r="C55" s="161"/>
      <c r="D55" s="161"/>
      <c r="E55" s="161"/>
      <c r="F55" s="161"/>
      <c r="G55" s="161"/>
      <c r="H55" s="161"/>
      <c r="I55" s="161"/>
      <c r="J55" s="161"/>
      <c r="K55" s="161"/>
      <c r="L55" s="161"/>
      <c r="M55" s="161"/>
      <c r="N55" s="161"/>
    </row>
  </sheetData>
  <sheetProtection algorithmName="SHA-512" hashValue="hms8B8XAPS/rR5hDxX5o9J/2jpMfR5mRNlrZa3sUbfAm34ydZLMXPpR6HJbHWNXJvGbNtypiJT0DPJ+pfOpayw==" saltValue="JdQoE3XjwWnf5TOr/4kU3Q==" spinCount="100000" sheet="1" formatCells="0" formatColumns="0" formatRows="0" insertColumns="0" insertRows="0" deleteColumns="0" deleteRows="0" sort="0" autoFilter="0" pivotTables="0"/>
  <mergeCells count="2">
    <mergeCell ref="C52:N55"/>
    <mergeCell ref="B2:B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4</vt:i4>
      </vt:variant>
    </vt:vector>
  </HeadingPairs>
  <TitlesOfParts>
    <vt:vector size="4" baseType="lpstr">
      <vt:lpstr>Metas</vt:lpstr>
      <vt:lpstr>Planeación Presupuesto 2021</vt:lpstr>
      <vt:lpstr>Ejecución 2021</vt:lpstr>
      <vt:lpstr>Balance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Maria José</cp:lastModifiedBy>
  <dcterms:created xsi:type="dcterms:W3CDTF">2021-01-06T15:20:34Z</dcterms:created>
  <dcterms:modified xsi:type="dcterms:W3CDTF">2021-02-05T03:07:13Z</dcterms:modified>
</cp:coreProperties>
</file>