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trlProps/ctrlProp1.xml" ContentType="application/vnd.ms-excel.controlproperties+xml"/>
  <Override PartName="/xl/drawings/drawing3.xml" ContentType="application/vnd.openxmlformats-officedocument.drawing+xml"/>
  <Override PartName="/xl/ctrlProps/ctrlProp2.xml" ContentType="application/vnd.ms-excel.controlproperties+xml"/>
  <Override PartName="/xl/drawings/drawing4.xml" ContentType="application/vnd.openxmlformats-officedocument.drawing+xml"/>
  <Override PartName="/xl/ctrlProps/ctrlProp3.xml" ContentType="application/vnd.ms-excel.controlproperties+xml"/>
  <Override PartName="/xl/drawings/drawing5.xml" ContentType="application/vnd.openxmlformats-officedocument.drawing+xml"/>
  <Override PartName="/xl/ctrlProps/ctrlProp4.xml" ContentType="application/vnd.ms-excel.controlproperties+xml"/>
  <Override PartName="/xl/ctrlProps/ctrlProp5.xml" ContentType="application/vnd.ms-excel.controlproperties+xml"/>
  <Override PartName="/xl/drawings/drawing6.xml" ContentType="application/vnd.openxmlformats-officedocument.drawing+xml"/>
  <Override PartName="/xl/ctrlProps/ctrlProp6.xml" ContentType="application/vnd.ms-excel.controlproperties+xml"/>
  <Override PartName="/xl/drawings/drawing7.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harts/chart2.xml" ContentType="application/vnd.openxmlformats-officedocument.drawingml.chart+xml"/>
  <Override PartName="/xl/drawings/drawing1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13.xml" ContentType="application/vnd.openxmlformats-officedocument.drawing+xml"/>
  <Override PartName="/xl/ctrlProps/ctrlProp14.xml" ContentType="application/vnd.ms-excel.controlproperties+xml"/>
  <Override PartName="/xl/comments1.xml" ContentType="application/vnd.openxmlformats-officedocument.spreadsheetml.comments+xml"/>
  <Override PartName="/xl/drawings/drawing14.xml" ContentType="application/vnd.openxmlformats-officedocument.drawing+xml"/>
  <Override PartName="/xl/ctrlProps/ctrlProp15.xml" ContentType="application/vnd.ms-excel.controlproperties+xml"/>
  <Override PartName="/xl/drawings/drawing15.xml" ContentType="application/vnd.openxmlformats-officedocument.drawing+xml"/>
  <Override PartName="/xl/tables/table1.xml" ContentType="application/vnd.openxmlformats-officedocument.spreadsheetml.table+xml"/>
  <Override PartName="/xl/drawings/drawing16.xml" ContentType="application/vnd.openxmlformats-officedocument.drawing+xml"/>
  <Override PartName="/xl/ctrlProps/ctrlProp16.xml" ContentType="application/vnd.ms-excel.controlproperties+xml"/>
  <Override PartName="/xl/ctrlProps/ctrlProp17.xml" ContentType="application/vnd.ms-excel.controlproperties+xml"/>
  <Override PartName="/xl/drawings/drawing17.xml" ContentType="application/vnd.openxmlformats-officedocument.drawing+xml"/>
  <Override PartName="/xl/ctrlProps/ctrlProp18.xml" ContentType="application/vnd.ms-excel.controlproperties+xml"/>
  <Override PartName="/xl/ctrlProps/ctrlProp19.xml" ContentType="application/vnd.ms-excel.controlproperties+xml"/>
  <Override PartName="/xl/drawings/drawing18.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571"/>
  <workbookPr defaultThemeVersion="124226"/>
  <mc:AlternateContent xmlns:mc="http://schemas.openxmlformats.org/markup-compatibility/2006">
    <mc:Choice Requires="x15">
      <x15ac:absPath xmlns:x15ac="http://schemas.microsoft.com/office/spreadsheetml/2010/11/ac" url="E:\BUKU2016\277 FUNGSI\FILE\EXCEL 2013\MATERI\"/>
    </mc:Choice>
  </mc:AlternateContent>
  <bookViews>
    <workbookView xWindow="240" yWindow="120" windowWidth="14175" windowHeight="9660" tabRatio="535"/>
  </bookViews>
  <sheets>
    <sheet name="KASUS41" sheetId="105" r:id="rId1"/>
    <sheet name="KASUS42" sheetId="106" r:id="rId2"/>
    <sheet name="KASUS43" sheetId="107" r:id="rId3"/>
    <sheet name="KASUS44" sheetId="87" r:id="rId4"/>
    <sheet name="KASUS45" sheetId="50" r:id="rId5"/>
    <sheet name="KASUS46" sheetId="97" r:id="rId6"/>
    <sheet name="KASUS47" sheetId="2" r:id="rId7"/>
    <sheet name="KASUS48" sheetId="93" r:id="rId8"/>
    <sheet name="KASUS49" sheetId="94" r:id="rId9"/>
    <sheet name="KASUS50" sheetId="96" r:id="rId10"/>
    <sheet name="KASUS51" sheetId="17" r:id="rId11"/>
    <sheet name="KASUS52" sheetId="99" r:id="rId12"/>
    <sheet name="KASUS53" sheetId="18" r:id="rId13"/>
    <sheet name="KASUS54" sheetId="59" r:id="rId14"/>
    <sheet name="KASUS55" sheetId="72" r:id="rId15"/>
    <sheet name="KASUS56" sheetId="69" r:id="rId16"/>
    <sheet name="KASUS57" sheetId="90" r:id="rId17"/>
    <sheet name="KASUS58" sheetId="70" r:id="rId18"/>
    <sheet name="KASUS59" sheetId="71" r:id="rId19"/>
    <sheet name="KASUS60" sheetId="73" r:id="rId20"/>
    <sheet name="KASUS61" sheetId="77" r:id="rId21"/>
    <sheet name="KASUS62" sheetId="78" r:id="rId22"/>
    <sheet name="KASUS63" sheetId="79" r:id="rId23"/>
    <sheet name="KASUS64" sheetId="109" r:id="rId24"/>
    <sheet name="KASUS65" sheetId="110" r:id="rId25"/>
    <sheet name="KASUS66" sheetId="111" r:id="rId26"/>
    <sheet name="KASUS67" sheetId="115" r:id="rId27"/>
    <sheet name="KASUS68" sheetId="116" r:id="rId28"/>
    <sheet name="KASUS69" sheetId="117" r:id="rId29"/>
    <sheet name="KASUS70" sheetId="118" r:id="rId30"/>
    <sheet name="KASUS71" sheetId="119" r:id="rId31"/>
    <sheet name="KASUS72" sheetId="120" r:id="rId32"/>
    <sheet name="KASUS73" sheetId="121" r:id="rId33"/>
    <sheet name="KASUS74" sheetId="122" r:id="rId34"/>
    <sheet name="KASUS75" sheetId="123" r:id="rId35"/>
    <sheet name="KASUS76" sheetId="124" r:id="rId36"/>
    <sheet name="KASUS77" sheetId="125" r:id="rId37"/>
    <sheet name="KASUS78" sheetId="126" r:id="rId38"/>
    <sheet name="KASUS79" sheetId="127" r:id="rId39"/>
    <sheet name="KASUS80" sheetId="128" r:id="rId40"/>
  </sheets>
  <externalReferences>
    <externalReference r:id="rId41"/>
    <externalReference r:id="rId42"/>
    <externalReference r:id="rId43"/>
    <externalReference r:id="rId44"/>
    <externalReference r:id="rId45"/>
    <externalReference r:id="rId46"/>
    <externalReference r:id="rId47"/>
    <externalReference r:id="rId48"/>
  </externalReferences>
  <definedNames>
    <definedName name="__IntlFixup" hidden="1">TRUE</definedName>
    <definedName name="_xlnm._FilterDatabase" localSheetId="14" hidden="1">KASUS55!$B$3:$C$13</definedName>
    <definedName name="_xlnm._FilterDatabase" localSheetId="19" hidden="1">KASUS60!$B$3:$D$16</definedName>
    <definedName name="AccessDatabase" hidden="1">"C:\My Documents\MAUI MALL1.mdb"</definedName>
    <definedName name="ACwvu.CapersView." localSheetId="11" hidden="1">[1]MASTER!#REF!</definedName>
    <definedName name="ACwvu.CapersView." localSheetId="23" hidden="1">[1]MASTER!#REF!</definedName>
    <definedName name="ACwvu.CapersView." localSheetId="24" hidden="1">[1]MASTER!#REF!</definedName>
    <definedName name="ACwvu.CapersView." localSheetId="25" hidden="1">[1]MASTER!#REF!</definedName>
    <definedName name="ACwvu.CapersView." localSheetId="28" hidden="1">[1]MASTER!#REF!</definedName>
    <definedName name="ACwvu.CapersView." localSheetId="29" hidden="1">[1]MASTER!#REF!</definedName>
    <definedName name="ACwvu.CapersView." localSheetId="32" hidden="1">[1]MASTER!#REF!</definedName>
    <definedName name="ACwvu.CapersView." localSheetId="34" hidden="1">[1]MASTER!#REF!</definedName>
    <definedName name="ACwvu.CapersView." localSheetId="38" hidden="1">[1]MASTER!#REF!</definedName>
    <definedName name="ACwvu.CapersView." localSheetId="39" hidden="1">[1]MASTER!#REF!</definedName>
    <definedName name="ACwvu.CapersView." hidden="1">[1]MASTER!#REF!</definedName>
    <definedName name="ACwvu.Japan_Capers_Ed_Pub." localSheetId="3" hidden="1">#REF!</definedName>
    <definedName name="ACwvu.Japan_Capers_Ed_Pub." localSheetId="11" hidden="1">#REF!</definedName>
    <definedName name="ACwvu.Japan_Capers_Ed_Pub." localSheetId="20" hidden="1">#REF!</definedName>
    <definedName name="ACwvu.Japan_Capers_Ed_Pub." localSheetId="23" hidden="1">#REF!</definedName>
    <definedName name="ACwvu.Japan_Capers_Ed_Pub." localSheetId="24" hidden="1">#REF!</definedName>
    <definedName name="ACwvu.Japan_Capers_Ed_Pub." localSheetId="25" hidden="1">#REF!</definedName>
    <definedName name="ACwvu.Japan_Capers_Ed_Pub." localSheetId="28" hidden="1">#REF!</definedName>
    <definedName name="ACwvu.Japan_Capers_Ed_Pub." localSheetId="29" hidden="1">#REF!</definedName>
    <definedName name="ACwvu.Japan_Capers_Ed_Pub." localSheetId="32" hidden="1">#REF!</definedName>
    <definedName name="ACwvu.Japan_Capers_Ed_Pub." localSheetId="34" hidden="1">#REF!</definedName>
    <definedName name="ACwvu.Japan_Capers_Ed_Pub." localSheetId="36" hidden="1">#REF!</definedName>
    <definedName name="ACwvu.Japan_Capers_Ed_Pub." localSheetId="38" hidden="1">#REF!</definedName>
    <definedName name="ACwvu.Japan_Capers_Ed_Pub." localSheetId="39" hidden="1">#REF!</definedName>
    <definedName name="ACwvu.Japan_Capers_Ed_Pub." hidden="1">#REF!</definedName>
    <definedName name="ACwvu.KJP_CC." localSheetId="3" hidden="1">#REF!</definedName>
    <definedName name="ACwvu.KJP_CC." localSheetId="11" hidden="1">#REF!</definedName>
    <definedName name="ACwvu.KJP_CC." localSheetId="20" hidden="1">#REF!</definedName>
    <definedName name="ACwvu.KJP_CC." localSheetId="23" hidden="1">#REF!</definedName>
    <definedName name="ACwvu.KJP_CC." localSheetId="24" hidden="1">#REF!</definedName>
    <definedName name="ACwvu.KJP_CC." localSheetId="25" hidden="1">#REF!</definedName>
    <definedName name="ACwvu.KJP_CC." localSheetId="28" hidden="1">#REF!</definedName>
    <definedName name="ACwvu.KJP_CC." localSheetId="29" hidden="1">#REF!</definedName>
    <definedName name="ACwvu.KJP_CC." localSheetId="32" hidden="1">#REF!</definedName>
    <definedName name="ACwvu.KJP_CC." localSheetId="34" hidden="1">#REF!</definedName>
    <definedName name="ACwvu.KJP_CC." localSheetId="36" hidden="1">#REF!</definedName>
    <definedName name="ACwvu.KJP_CC." localSheetId="38" hidden="1">#REF!</definedName>
    <definedName name="ACwvu.KJP_CC." localSheetId="39" hidden="1">#REF!</definedName>
    <definedName name="ACwvu.KJP_CC." hidden="1">#REF!</definedName>
    <definedName name="Alamat">[2]KASUS114!$D$8</definedName>
    <definedName name="Angka">[3]KASUS69!$B$4:$B$19</definedName>
    <definedName name="anscount" hidden="1">4</definedName>
    <definedName name="BARANG" localSheetId="3">KASUS44!$B$6:$P$10</definedName>
    <definedName name="BARANG">KASUS43!$B$6:$P$10</definedName>
    <definedName name="BOBOT">[4]KASUS25!$L$26:$M$30</definedName>
    <definedName name="Bulan">KASUS45!$L$15:$M$21</definedName>
    <definedName name="Button_15">"MAUI_MALL_MAUI_MALLARD_INPUT_List"</definedName>
    <definedName name="Button_16">"MAUI_MALL_MAUI_MALLARD_INPUT_List"</definedName>
    <definedName name="Cocok">'[3]KASUS83 '!$D$4:$D$5</definedName>
    <definedName name="Cwvu.CapersView." localSheetId="11" hidden="1">[1]MASTER!#REF!</definedName>
    <definedName name="Cwvu.CapersView." localSheetId="23" hidden="1">[1]MASTER!#REF!</definedName>
    <definedName name="Cwvu.CapersView." localSheetId="24" hidden="1">[1]MASTER!#REF!</definedName>
    <definedName name="Cwvu.CapersView." localSheetId="25" hidden="1">[1]MASTER!#REF!</definedName>
    <definedName name="Cwvu.CapersView." localSheetId="28" hidden="1">[1]MASTER!#REF!</definedName>
    <definedName name="Cwvu.CapersView." localSheetId="29" hidden="1">[1]MASTER!#REF!</definedName>
    <definedName name="Cwvu.CapersView." localSheetId="31" hidden="1">[1]MASTER!#REF!</definedName>
    <definedName name="Cwvu.CapersView." localSheetId="32" hidden="1">[1]MASTER!#REF!</definedName>
    <definedName name="Cwvu.CapersView." localSheetId="34" hidden="1">[1]MASTER!#REF!</definedName>
    <definedName name="Cwvu.CapersView." localSheetId="36" hidden="1">[1]MASTER!#REF!</definedName>
    <definedName name="Cwvu.CapersView." localSheetId="38" hidden="1">[1]MASTER!#REF!</definedName>
    <definedName name="Cwvu.CapersView." localSheetId="39" hidden="1">[1]MASTER!#REF!</definedName>
    <definedName name="Cwvu.CapersView." hidden="1">[1]MASTER!#REF!</definedName>
    <definedName name="Cwvu.Japan_Capers_Ed_Pub." localSheetId="11" hidden="1">[1]MASTER!#REF!</definedName>
    <definedName name="Cwvu.Japan_Capers_Ed_Pub." localSheetId="23" hidden="1">[1]MASTER!#REF!</definedName>
    <definedName name="Cwvu.Japan_Capers_Ed_Pub." localSheetId="24" hidden="1">[1]MASTER!#REF!</definedName>
    <definedName name="Cwvu.Japan_Capers_Ed_Pub." localSheetId="25" hidden="1">[1]MASTER!#REF!</definedName>
    <definedName name="Cwvu.Japan_Capers_Ed_Pub." localSheetId="28" hidden="1">[1]MASTER!#REF!</definedName>
    <definedName name="Cwvu.Japan_Capers_Ed_Pub." localSheetId="29" hidden="1">[1]MASTER!#REF!</definedName>
    <definedName name="Cwvu.Japan_Capers_Ed_Pub." localSheetId="31" hidden="1">[1]MASTER!#REF!</definedName>
    <definedName name="Cwvu.Japan_Capers_Ed_Pub." localSheetId="32" hidden="1">[1]MASTER!#REF!</definedName>
    <definedName name="Cwvu.Japan_Capers_Ed_Pub." localSheetId="34" hidden="1">[1]MASTER!#REF!</definedName>
    <definedName name="Cwvu.Japan_Capers_Ed_Pub." localSheetId="36" hidden="1">[1]MASTER!#REF!</definedName>
    <definedName name="Cwvu.Japan_Capers_Ed_Pub." localSheetId="38" hidden="1">[1]MASTER!#REF!</definedName>
    <definedName name="Cwvu.Japan_Capers_Ed_Pub." localSheetId="39" hidden="1">[1]MASTER!#REF!</definedName>
    <definedName name="Cwvu.Japan_Capers_Ed_Pub." hidden="1">[1]MASTER!#REF!</definedName>
    <definedName name="Cwvu.KJP_CC." localSheetId="3" hidden="1">[1]MASTER!#REF!,[1]MASTER!#REF!,[1]MASTER!#REF!,[1]MASTER!#REF!,[1]MASTER!#REF!,[1]MASTER!#REF!,[1]MASTER!#REF!,[1]MASTER!#REF!,[1]MASTER!#REF!,[1]MASTER!#REF!,[1]MASTER!#REF!,[1]MASTER!#REF!,[1]MASTER!#REF!,[1]MASTER!#REF!,[1]MASTER!#REF!,[1]MASTER!#REF!,[1]MASTER!#REF!,[1]MASTER!#REF!,[1]MASTER!#REF!,[1]MASTER!#REF!</definedName>
    <definedName name="Cwvu.KJP_CC." localSheetId="11" hidden="1">[1]MASTER!#REF!,[1]MASTER!#REF!,[1]MASTER!#REF!,[1]MASTER!#REF!,[1]MASTER!#REF!,[1]MASTER!#REF!,[1]MASTER!#REF!,[1]MASTER!#REF!,[1]MASTER!#REF!,[1]MASTER!#REF!,[1]MASTER!#REF!,[1]MASTER!#REF!,[1]MASTER!#REF!,[1]MASTER!#REF!,[1]MASTER!#REF!,[1]MASTER!#REF!,[1]MASTER!#REF!,[1]MASTER!#REF!,[1]MASTER!#REF!,[1]MASTER!#REF!</definedName>
    <definedName name="Cwvu.KJP_CC." localSheetId="20" hidden="1">[1]MASTER!#REF!,[1]MASTER!#REF!,[1]MASTER!#REF!,[1]MASTER!#REF!,[1]MASTER!#REF!,[1]MASTER!#REF!,[1]MASTER!#REF!,[1]MASTER!#REF!,[1]MASTER!#REF!,[1]MASTER!#REF!,[1]MASTER!#REF!,[1]MASTER!#REF!,[1]MASTER!#REF!,[1]MASTER!#REF!,[1]MASTER!#REF!,[1]MASTER!#REF!,[1]MASTER!#REF!,[1]MASTER!#REF!,[1]MASTER!#REF!,[1]MASTER!#REF!</definedName>
    <definedName name="Cwvu.KJP_CC." localSheetId="23" hidden="1">[1]MASTER!#REF!,[1]MASTER!#REF!,[1]MASTER!#REF!,[1]MASTER!#REF!,[1]MASTER!#REF!,[1]MASTER!#REF!,[1]MASTER!#REF!,[1]MASTER!#REF!,[1]MASTER!#REF!,[1]MASTER!#REF!,[1]MASTER!#REF!,[1]MASTER!#REF!,[1]MASTER!#REF!,[1]MASTER!#REF!,[1]MASTER!#REF!,[1]MASTER!#REF!,[1]MASTER!#REF!,[1]MASTER!#REF!,[1]MASTER!#REF!,[1]MASTER!#REF!</definedName>
    <definedName name="Cwvu.KJP_CC." localSheetId="24" hidden="1">[1]MASTER!#REF!,[1]MASTER!#REF!,[1]MASTER!#REF!,[1]MASTER!#REF!,[1]MASTER!#REF!,[1]MASTER!#REF!,[1]MASTER!#REF!,[1]MASTER!#REF!,[1]MASTER!#REF!,[1]MASTER!#REF!,[1]MASTER!#REF!,[1]MASTER!#REF!,[1]MASTER!#REF!,[1]MASTER!#REF!,[1]MASTER!#REF!,[1]MASTER!#REF!,[1]MASTER!#REF!,[1]MASTER!#REF!,[1]MASTER!#REF!,[1]MASTER!#REF!</definedName>
    <definedName name="Cwvu.KJP_CC." localSheetId="25" hidden="1">[1]MASTER!#REF!,[1]MASTER!#REF!,[1]MASTER!#REF!,[1]MASTER!#REF!,[1]MASTER!#REF!,[1]MASTER!#REF!,[1]MASTER!#REF!,[1]MASTER!#REF!,[1]MASTER!#REF!,[1]MASTER!#REF!,[1]MASTER!#REF!,[1]MASTER!#REF!,[1]MASTER!#REF!,[1]MASTER!#REF!,[1]MASTER!#REF!,[1]MASTER!#REF!,[1]MASTER!#REF!,[1]MASTER!#REF!,[1]MASTER!#REF!,[1]MASTER!#REF!</definedName>
    <definedName name="Cwvu.KJP_CC." localSheetId="28" hidden="1">[1]MASTER!#REF!,[1]MASTER!#REF!,[1]MASTER!#REF!,[1]MASTER!#REF!,[1]MASTER!#REF!,[1]MASTER!#REF!,[1]MASTER!#REF!,[1]MASTER!#REF!,[1]MASTER!#REF!,[1]MASTER!#REF!,[1]MASTER!#REF!,[1]MASTER!#REF!,[1]MASTER!#REF!,[1]MASTER!#REF!,[1]MASTER!#REF!,[1]MASTER!#REF!,[1]MASTER!#REF!,[1]MASTER!#REF!,[1]MASTER!#REF!,[1]MASTER!#REF!</definedName>
    <definedName name="Cwvu.KJP_CC." localSheetId="29" hidden="1">[1]MASTER!#REF!,[1]MASTER!#REF!,[1]MASTER!#REF!,[1]MASTER!#REF!,[1]MASTER!#REF!,[1]MASTER!#REF!,[1]MASTER!#REF!,[1]MASTER!#REF!,[1]MASTER!#REF!,[1]MASTER!#REF!,[1]MASTER!#REF!,[1]MASTER!#REF!,[1]MASTER!#REF!,[1]MASTER!#REF!,[1]MASTER!#REF!,[1]MASTER!#REF!,[1]MASTER!#REF!,[1]MASTER!#REF!,[1]MASTER!#REF!,[1]MASTER!#REF!</definedName>
    <definedName name="Cwvu.KJP_CC." localSheetId="31" hidden="1">[1]MASTER!#REF!,[1]MASTER!#REF!,[1]MASTER!#REF!,[1]MASTER!#REF!,[1]MASTER!#REF!,[1]MASTER!#REF!,[1]MASTER!#REF!,[1]MASTER!#REF!,[1]MASTER!#REF!,[1]MASTER!#REF!,[1]MASTER!#REF!,[1]MASTER!#REF!,[1]MASTER!#REF!,[1]MASTER!#REF!,[1]MASTER!#REF!,[1]MASTER!#REF!,[1]MASTER!#REF!,[1]MASTER!#REF!,[1]MASTER!#REF!,[1]MASTER!#REF!</definedName>
    <definedName name="Cwvu.KJP_CC." localSheetId="32" hidden="1">[1]MASTER!#REF!,[1]MASTER!#REF!,[1]MASTER!#REF!,[1]MASTER!#REF!,[1]MASTER!#REF!,[1]MASTER!#REF!,[1]MASTER!#REF!,[1]MASTER!#REF!,[1]MASTER!#REF!,[1]MASTER!#REF!,[1]MASTER!#REF!,[1]MASTER!#REF!,[1]MASTER!#REF!,[1]MASTER!#REF!,[1]MASTER!#REF!,[1]MASTER!#REF!,[1]MASTER!#REF!,[1]MASTER!#REF!,[1]MASTER!#REF!,[1]MASTER!#REF!</definedName>
    <definedName name="Cwvu.KJP_CC." localSheetId="34" hidden="1">[1]MASTER!#REF!,[1]MASTER!#REF!,[1]MASTER!#REF!,[1]MASTER!#REF!,[1]MASTER!#REF!,[1]MASTER!#REF!,[1]MASTER!#REF!,[1]MASTER!#REF!,[1]MASTER!#REF!,[1]MASTER!#REF!,[1]MASTER!#REF!,[1]MASTER!#REF!,[1]MASTER!#REF!,[1]MASTER!#REF!,[1]MASTER!#REF!,[1]MASTER!#REF!,[1]MASTER!#REF!,[1]MASTER!#REF!,[1]MASTER!#REF!,[1]MASTER!#REF!</definedName>
    <definedName name="Cwvu.KJP_CC." localSheetId="36" hidden="1">[1]MASTER!#REF!,[1]MASTER!#REF!,[1]MASTER!#REF!,[1]MASTER!#REF!,[1]MASTER!#REF!,[1]MASTER!#REF!,[1]MASTER!#REF!,[1]MASTER!#REF!,[1]MASTER!#REF!,[1]MASTER!#REF!,[1]MASTER!#REF!,[1]MASTER!#REF!,[1]MASTER!#REF!,[1]MASTER!#REF!,[1]MASTER!#REF!,[1]MASTER!#REF!,[1]MASTER!#REF!,[1]MASTER!#REF!,[1]MASTER!#REF!,[1]MASTER!#REF!</definedName>
    <definedName name="Cwvu.KJP_CC." localSheetId="38" hidden="1">[1]MASTER!#REF!,[1]MASTER!#REF!,[1]MASTER!#REF!,[1]MASTER!#REF!,[1]MASTER!#REF!,[1]MASTER!#REF!,[1]MASTER!#REF!,[1]MASTER!#REF!,[1]MASTER!#REF!,[1]MASTER!#REF!,[1]MASTER!#REF!,[1]MASTER!#REF!,[1]MASTER!#REF!,[1]MASTER!#REF!,[1]MASTER!#REF!,[1]MASTER!#REF!,[1]MASTER!#REF!,[1]MASTER!#REF!,[1]MASTER!#REF!,[1]MASTER!#REF!</definedName>
    <definedName name="Cwvu.KJP_CC." localSheetId="39" hidden="1">[1]MASTER!#REF!,[1]MASTER!#REF!,[1]MASTER!#REF!,[1]MASTER!#REF!,[1]MASTER!#REF!,[1]MASTER!#REF!,[1]MASTER!#REF!,[1]MASTER!#REF!,[1]MASTER!#REF!,[1]MASTER!#REF!,[1]MASTER!#REF!,[1]MASTER!#REF!,[1]MASTER!#REF!,[1]MASTER!#REF!,[1]MASTER!#REF!,[1]MASTER!#REF!,[1]MASTER!#REF!,[1]MASTER!#REF!,[1]MASTER!#REF!,[1]MASTER!#REF!</definedName>
    <definedName name="Cwvu.KJP_CC." hidden="1">[1]MASTER!#REF!,[1]MASTER!#REF!,[1]MASTER!#REF!,[1]MASTER!#REF!,[1]MASTER!#REF!,[1]MASTER!#REF!,[1]MASTER!#REF!,[1]MASTER!#REF!,[1]MASTER!#REF!,[1]MASTER!#REF!,[1]MASTER!#REF!,[1]MASTER!#REF!,[1]MASTER!#REF!,[1]MASTER!#REF!,[1]MASTER!#REF!,[1]MASTER!#REF!,[1]MASTER!#REF!,[1]MASTER!#REF!,[1]MASTER!#REF!,[1]MASTER!#REF!</definedName>
    <definedName name="DaftarNama">[3]KASUS77!$B$9:$F$28</definedName>
    <definedName name="Data">[3]KASUS66!$B$4:$B$23</definedName>
    <definedName name="GANT_PREP" localSheetId="11">'[5]RESOURCE MODEL'!#REF!,'[5]RESOURCE MODEL'!#REF!,'[5]RESOURCE MODEL'!#REF!</definedName>
    <definedName name="GANT_PREP" localSheetId="23">'[5]RESOURCE MODEL'!#REF!,'[5]RESOURCE MODEL'!#REF!,'[5]RESOURCE MODEL'!#REF!</definedName>
    <definedName name="GANT_PREP" localSheetId="24">'[5]RESOURCE MODEL'!#REF!,'[5]RESOURCE MODEL'!#REF!,'[5]RESOURCE MODEL'!#REF!</definedName>
    <definedName name="GANT_PREP" localSheetId="25">'[5]RESOURCE MODEL'!#REF!,'[5]RESOURCE MODEL'!#REF!,'[5]RESOURCE MODEL'!#REF!</definedName>
    <definedName name="GANT_PREP" localSheetId="28">'[5]RESOURCE MODEL'!#REF!,'[5]RESOURCE MODEL'!#REF!,'[5]RESOURCE MODEL'!#REF!</definedName>
    <definedName name="GANT_PREP" localSheetId="29">'[5]RESOURCE MODEL'!#REF!,'[5]RESOURCE MODEL'!#REF!,'[5]RESOURCE MODEL'!#REF!</definedName>
    <definedName name="GANT_PREP" localSheetId="36">'[5]RESOURCE MODEL'!#REF!,'[5]RESOURCE MODEL'!#REF!,'[5]RESOURCE MODEL'!#REF!</definedName>
    <definedName name="GANT_PREP" localSheetId="39">'[5]RESOURCE MODEL'!#REF!,'[5]RESOURCE MODEL'!#REF!,'[5]RESOURCE MODEL'!#REF!</definedName>
    <definedName name="GANT_PREP">'[5]RESOURCE MODEL'!#REF!,'[5]RESOURCE MODEL'!#REF!,'[5]RESOURCE MODEL'!#REF!</definedName>
    <definedName name="HTML_CodePage" hidden="1">1252</definedName>
    <definedName name="HTML_Control" localSheetId="3" hidden="1">{"'PRODUCTIONCOST SHEET'!$B$3:$G$48"}</definedName>
    <definedName name="HTML_Control" localSheetId="5" hidden="1">{"'PRODUCTIONCOST SHEET'!$B$3:$G$48"}</definedName>
    <definedName name="HTML_Control" localSheetId="6" hidden="1">{"'PRODUCTIONCOST SHEET'!$B$3:$G$48"}</definedName>
    <definedName name="HTML_Control" localSheetId="11" hidden="1">{"'PRODUCTIONCOST SHEET'!$B$3:$G$48"}</definedName>
    <definedName name="HTML_Control" localSheetId="20" hidden="1">{"'PRODUCTIONCOST SHEET'!$B$3:$G$48"}</definedName>
    <definedName name="HTML_Control" localSheetId="21" hidden="1">{"'PRODUCTIONCOST SHEET'!$B$3:$G$48"}</definedName>
    <definedName name="HTML_Control" localSheetId="22" hidden="1">{"'PRODUCTIONCOST SHEET'!$B$3:$G$48"}</definedName>
    <definedName name="HTML_Control" localSheetId="23" hidden="1">{"'PRODUCTIONCOST SHEET'!$B$3:$G$48"}</definedName>
    <definedName name="HTML_Control" localSheetId="24" hidden="1">{"'PRODUCTIONCOST SHEET'!$B$3:$G$48"}</definedName>
    <definedName name="HTML_Control" localSheetId="25" hidden="1">{"'PRODUCTIONCOST SHEET'!$B$3:$G$48"}</definedName>
    <definedName name="HTML_Control" localSheetId="28" hidden="1">{"'PRODUCTIONCOST SHEET'!$B$3:$G$48"}</definedName>
    <definedName name="HTML_Control" localSheetId="29" hidden="1">{"'PRODUCTIONCOST SHEET'!$B$3:$G$48"}</definedName>
    <definedName name="HTML_Control" localSheetId="31" hidden="1">{"'PRODUCTIONCOST SHEET'!$B$3:$G$48"}</definedName>
    <definedName name="HTML_Control" localSheetId="32" hidden="1">{"'PRODUCTIONCOST SHEET'!$B$3:$G$48"}</definedName>
    <definedName name="HTML_Control" localSheetId="33" hidden="1">{"'PRODUCTIONCOST SHEET'!$B$3:$G$48"}</definedName>
    <definedName name="HTML_Control" localSheetId="36" hidden="1">{"'PRODUCTIONCOST SHEET'!$B$3:$G$48"}</definedName>
    <definedName name="HTML_Control" localSheetId="38" hidden="1">{"'PRODUCTIONCOST SHEET'!$B$3:$G$48"}</definedName>
    <definedName name="HTML_Control" localSheetId="39" hidden="1">{"'PRODUCTIONCOST SHEET'!$B$3:$G$48"}</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HTML1_1" hidden="1">"[dates.doc]Sheet1!$A$1:$I$39"</definedName>
    <definedName name="HTML1_10" hidden="1">""</definedName>
    <definedName name="HTML1_11" hidden="1">1</definedName>
    <definedName name="HTML1_12" hidden="1">"Macintosh HD:Desktop Folder:DATES98.HTM"</definedName>
    <definedName name="HTML1_2" hidden="1">1</definedName>
    <definedName name="HTML1_3" hidden="1">"dates98"</definedName>
    <definedName name="HTML1_4" hidden="1">"SCHEDULE 98"</definedName>
    <definedName name="HTML1_5" hidden="1">""</definedName>
    <definedName name="HTML1_6" hidden="1">-4146</definedName>
    <definedName name="HTML1_7" hidden="1">-4146</definedName>
    <definedName name="HTML1_8" hidden="1">"12/18/97"</definedName>
    <definedName name="HTML1_9" hidden="1">"Disney Interactive"</definedName>
    <definedName name="HTML2_1" hidden="1">"[dates.doc]Sheet1!$A$1:$I$40"</definedName>
    <definedName name="HTML2_10" hidden="1">""</definedName>
    <definedName name="HTML2_11" hidden="1">1</definedName>
    <definedName name="HTML2_12" hidden="1">"DI7.VOL2:PlanetDI:Prod_Mgr:TEST"</definedName>
    <definedName name="HTML2_2" hidden="1">1</definedName>
    <definedName name="HTML2_3" hidden="1">"dates"</definedName>
    <definedName name="HTML2_4" hidden="1">"Sheet1"</definedName>
    <definedName name="HTML2_5" hidden="1">""</definedName>
    <definedName name="HTML2_6" hidden="1">-4146</definedName>
    <definedName name="HTML2_7" hidden="1">-4146</definedName>
    <definedName name="HTML2_8" hidden="1">"12/18/97"</definedName>
    <definedName name="HTML2_9" hidden="1">"Disney Interactive"</definedName>
    <definedName name="HTML3_1" hidden="1">"'[DATES1.xls]98'!$A$2:$K$44"</definedName>
    <definedName name="HTML3_10" hidden="1">""</definedName>
    <definedName name="HTML3_11" hidden="1">1</definedName>
    <definedName name="HTML3_12" hidden="1">"Macintosh HD:Desktop Folder:test2"</definedName>
    <definedName name="HTML3_2" hidden="1">1</definedName>
    <definedName name="HTML3_3" hidden="1">"98/99 Disney Interactive Schedule"</definedName>
    <definedName name="HTML3_4" hidden="1">""</definedName>
    <definedName name="HTML3_5" hidden="1">""</definedName>
    <definedName name="HTML3_6" hidden="1">-4146</definedName>
    <definedName name="HTML3_7" hidden="1">-4146</definedName>
    <definedName name="HTML3_8" hidden="1">"12/24/97"</definedName>
    <definedName name="HTML3_9" hidden="1">"Disney Interactive"</definedName>
    <definedName name="HTML4_1" hidden="1">"'[projSCH.xls]98 &amp; 99'!$A$1:$L$45"</definedName>
    <definedName name="HTML4_10" hidden="1">""</definedName>
    <definedName name="HTML4_11" hidden="1">1</definedName>
    <definedName name="HTML4_12" hidden="1">"DI7.VOL2:PlanetDI:Prod_Mgr:schedule.htm"</definedName>
    <definedName name="HTML4_2" hidden="1">1</definedName>
    <definedName name="HTML4_3" hidden="1">"projSCH"</definedName>
    <definedName name="HTML4_4" hidden="1">"DI Domestic Release Schedule 98 &amp; 99"</definedName>
    <definedName name="HTML4_5" hidden="1">""</definedName>
    <definedName name="HTML4_6" hidden="1">-4146</definedName>
    <definedName name="HTML4_7" hidden="1">-4146</definedName>
    <definedName name="HTML4_8" hidden="1">"1/6/98"</definedName>
    <definedName name="HTML4_9" hidden="1">"R= Retail,  L=License,  B=Bundle"</definedName>
    <definedName name="HTML5_1" hidden="1">"'[projSCH.xls]98 &amp; 99'!$A$1:$L$44"</definedName>
    <definedName name="HTML5_10" hidden="1">""</definedName>
    <definedName name="HTML5_11" hidden="1">1</definedName>
    <definedName name="HTML5_12" hidden="1">"DI7.VOL2:PlanetDI:Prod_Mgr:SCHEDULE.HTM"</definedName>
    <definedName name="HTML5_2" hidden="1">1</definedName>
    <definedName name="HTML5_3" hidden="1">"projSCH"</definedName>
    <definedName name="HTML5_4" hidden="1">"DI Domestic Release Schedule 98/99"</definedName>
    <definedName name="HTML5_5" hidden="1">""</definedName>
    <definedName name="HTML5_6" hidden="1">-4146</definedName>
    <definedName name="HTML5_7" hidden="1">-4146</definedName>
    <definedName name="HTML5_8" hidden="1">"1/8/98"</definedName>
    <definedName name="HTML5_9" hidden="1">"R=Retail, L=License, B=Bundle"</definedName>
    <definedName name="HTML6_1" hidden="1">"'[projSCH.xls]98 &amp; 99'!$A$2:$K$44"</definedName>
    <definedName name="HTML6_10" hidden="1">""</definedName>
    <definedName name="HTML6_11" hidden="1">1</definedName>
    <definedName name="HTML6_12" hidden="1">"DI7.VOL2:PlanetDI:Prod_Mgr:SCHEDULE.HTM"</definedName>
    <definedName name="HTML6_2" hidden="1">1</definedName>
    <definedName name="HTML6_3" hidden="1">"projSCH"</definedName>
    <definedName name="HTML6_4" hidden="1">"DI Domestic Release Schedule 98/99"</definedName>
    <definedName name="HTML6_5" hidden="1">""</definedName>
    <definedName name="HTML6_6" hidden="1">-4146</definedName>
    <definedName name="HTML6_7" hidden="1">-4146</definedName>
    <definedName name="HTML6_8" hidden="1">"1/6/98"</definedName>
    <definedName name="HTML6_9" hidden="1">"R=Retail, L=License, B=Bundle"</definedName>
    <definedName name="HTMLCount" hidden="1">6</definedName>
    <definedName name="IP">[4]KASUS25!$O$26:$P$31</definedName>
    <definedName name="JARAK">KASUS70!$C$4:$J$11</definedName>
    <definedName name="JENIS">[6]Lembar3!$S$4:$T$6</definedName>
    <definedName name="JUAL" localSheetId="25">KASUS66!$B$4:$E$23</definedName>
    <definedName name="JUAL" localSheetId="28">[3]KASUS14!$D$4:$D$18</definedName>
    <definedName name="Jual">KASUS45!$C$4:$H$9</definedName>
    <definedName name="JUAL2">[4]KASUS38!$B$5:$I$14</definedName>
    <definedName name="JUALAN">[4]KASUS37!$B$4:$F$13</definedName>
    <definedName name="JUMLAH">KASUS52!$I$7</definedName>
    <definedName name="KODE1">[6]Lembar3!$L$4:$M$16</definedName>
    <definedName name="KODE2">[6]Lembar3!$O$4:$Q$16</definedName>
    <definedName name="Komisi1">[4]KASUS36!$H$5:$I$11</definedName>
    <definedName name="Komisi2">[4]KASUS36!$L$5:$M$10</definedName>
    <definedName name="KOTA">KASUS70!$L$3:$M$10</definedName>
    <definedName name="KOTA1">KASUS72!$J$12:$AI$36</definedName>
    <definedName name="KOTA2">KASUS72!$AK$12:$AL$36</definedName>
    <definedName name="KOTA3">KASUS72!$AN$12:$AO$36</definedName>
    <definedName name="Kriteria">KASUS65!$C$20:$D$21</definedName>
    <definedName name="limcount" hidden="1">3</definedName>
    <definedName name="lookup" localSheetId="0">KASUS41!$B$5:$H$13</definedName>
    <definedName name="Nama">[3]KASUS77!$D$3</definedName>
    <definedName name="NILAI">[4]KASUS25!$L$8:$U$22</definedName>
    <definedName name="NILAI2">[4]KASUS25!$L$35:$M$44</definedName>
    <definedName name="Nomor">[2]KASUS113!$B$7:$B$26</definedName>
    <definedName name="NPWP">[2]KASUS114!$D$5</definedName>
    <definedName name="Pajak">[2]KASUS113!$B$7:$R$26</definedName>
    <definedName name="Penyusutan">[2]KASUS132!$F$13:$I$23</definedName>
    <definedName name="Produk">KASUS45!$L$7:$M$12</definedName>
    <definedName name="Rwvu.CapersView." localSheetId="3" hidden="1">#REF!</definedName>
    <definedName name="Rwvu.CapersView." localSheetId="11" hidden="1">#REF!</definedName>
    <definedName name="Rwvu.CapersView." localSheetId="20" hidden="1">#REF!</definedName>
    <definedName name="Rwvu.CapersView." localSheetId="23" hidden="1">#REF!</definedName>
    <definedName name="Rwvu.CapersView." localSheetId="24" hidden="1">#REF!</definedName>
    <definedName name="Rwvu.CapersView." localSheetId="25" hidden="1">#REF!</definedName>
    <definedName name="Rwvu.CapersView." localSheetId="28" hidden="1">#REF!</definedName>
    <definedName name="Rwvu.CapersView." localSheetId="29" hidden="1">#REF!</definedName>
    <definedName name="Rwvu.CapersView." localSheetId="32" hidden="1">#REF!</definedName>
    <definedName name="Rwvu.CapersView." localSheetId="34" hidden="1">#REF!</definedName>
    <definedName name="Rwvu.CapersView." localSheetId="36" hidden="1">#REF!</definedName>
    <definedName name="Rwvu.CapersView." localSheetId="38" hidden="1">#REF!</definedName>
    <definedName name="Rwvu.CapersView." localSheetId="39" hidden="1">#REF!</definedName>
    <definedName name="Rwvu.CapersView." hidden="1">#REF!</definedName>
    <definedName name="Rwvu.Japan_Capers_Ed_Pub." localSheetId="3" hidden="1">#REF!</definedName>
    <definedName name="Rwvu.Japan_Capers_Ed_Pub." localSheetId="11" hidden="1">#REF!</definedName>
    <definedName name="Rwvu.Japan_Capers_Ed_Pub." localSheetId="20" hidden="1">#REF!</definedName>
    <definedName name="Rwvu.Japan_Capers_Ed_Pub." localSheetId="23" hidden="1">#REF!</definedName>
    <definedName name="Rwvu.Japan_Capers_Ed_Pub." localSheetId="24" hidden="1">#REF!</definedName>
    <definedName name="Rwvu.Japan_Capers_Ed_Pub." localSheetId="25" hidden="1">#REF!</definedName>
    <definedName name="Rwvu.Japan_Capers_Ed_Pub." localSheetId="28" hidden="1">#REF!</definedName>
    <definedName name="Rwvu.Japan_Capers_Ed_Pub." localSheetId="29" hidden="1">#REF!</definedName>
    <definedName name="Rwvu.Japan_Capers_Ed_Pub." localSheetId="32" hidden="1">#REF!</definedName>
    <definedName name="Rwvu.Japan_Capers_Ed_Pub." localSheetId="34" hidden="1">#REF!</definedName>
    <definedName name="Rwvu.Japan_Capers_Ed_Pub." localSheetId="36" hidden="1">#REF!</definedName>
    <definedName name="Rwvu.Japan_Capers_Ed_Pub." localSheetId="38" hidden="1">#REF!</definedName>
    <definedName name="Rwvu.Japan_Capers_Ed_Pub." localSheetId="39" hidden="1">#REF!</definedName>
    <definedName name="Rwvu.Japan_Capers_Ed_Pub." hidden="1">#REF!</definedName>
    <definedName name="Rwvu.KJP_CC." localSheetId="3" hidden="1">#REF!</definedName>
    <definedName name="Rwvu.KJP_CC." localSheetId="11" hidden="1">#REF!</definedName>
    <definedName name="Rwvu.KJP_CC." localSheetId="20" hidden="1">#REF!</definedName>
    <definedName name="Rwvu.KJP_CC." localSheetId="23" hidden="1">#REF!</definedName>
    <definedName name="Rwvu.KJP_CC." localSheetId="24" hidden="1">#REF!</definedName>
    <definedName name="Rwvu.KJP_CC." localSheetId="25" hidden="1">#REF!</definedName>
    <definedName name="Rwvu.KJP_CC." localSheetId="28" hidden="1">#REF!</definedName>
    <definedName name="Rwvu.KJP_CC." localSheetId="29" hidden="1">#REF!</definedName>
    <definedName name="Rwvu.KJP_CC." localSheetId="32" hidden="1">#REF!</definedName>
    <definedName name="Rwvu.KJP_CC." localSheetId="34" hidden="1">#REF!</definedName>
    <definedName name="Rwvu.KJP_CC." localSheetId="36" hidden="1">#REF!</definedName>
    <definedName name="Rwvu.KJP_CC." localSheetId="38" hidden="1">#REF!</definedName>
    <definedName name="Rwvu.KJP_CC." localSheetId="39" hidden="1">#REF!</definedName>
    <definedName name="Rwvu.KJP_CC." hidden="1">#REF!</definedName>
    <definedName name="Sales">KASUS45!$B$4:$H$9</definedName>
    <definedName name="sencount" hidden="1">3</definedName>
    <definedName name="SKS">[4]KASUS26!$C$4:$C$10</definedName>
    <definedName name="solver_ver">1.3</definedName>
    <definedName name="ss" localSheetId="11" hidden="1">[1]MASTER!#REF!</definedName>
    <definedName name="ss" localSheetId="23" hidden="1">[1]MASTER!#REF!</definedName>
    <definedName name="ss" localSheetId="24" hidden="1">[1]MASTER!#REF!</definedName>
    <definedName name="ss" localSheetId="25" hidden="1">[1]MASTER!#REF!</definedName>
    <definedName name="ss" localSheetId="29" hidden="1">[1]MASTER!#REF!</definedName>
    <definedName name="ss" localSheetId="36" hidden="1">[1]MASTER!#REF!</definedName>
    <definedName name="ss" localSheetId="39" hidden="1">[1]MASTER!#REF!</definedName>
    <definedName name="ss" hidden="1">[1]MASTER!#REF!</definedName>
    <definedName name="Status2">[2]KASUS114!$D$6</definedName>
    <definedName name="Swvu.CapersView." localSheetId="11" hidden="1">[1]MASTER!#REF!</definedName>
    <definedName name="Swvu.CapersView." localSheetId="23" hidden="1">[1]MASTER!#REF!</definedName>
    <definedName name="Swvu.CapersView." localSheetId="24" hidden="1">[1]MASTER!#REF!</definedName>
    <definedName name="Swvu.CapersView." localSheetId="25" hidden="1">[1]MASTER!#REF!</definedName>
    <definedName name="Swvu.CapersView." localSheetId="28" hidden="1">[1]MASTER!#REF!</definedName>
    <definedName name="Swvu.CapersView." localSheetId="29" hidden="1">[1]MASTER!#REF!</definedName>
    <definedName name="Swvu.CapersView." localSheetId="32" hidden="1">[1]MASTER!#REF!</definedName>
    <definedName name="Swvu.CapersView." localSheetId="34" hidden="1">[1]MASTER!#REF!</definedName>
    <definedName name="Swvu.CapersView." localSheetId="38" hidden="1">[1]MASTER!#REF!</definedName>
    <definedName name="Swvu.CapersView." localSheetId="39" hidden="1">[1]MASTER!#REF!</definedName>
    <definedName name="Swvu.CapersView." hidden="1">[1]MASTER!#REF!</definedName>
    <definedName name="Swvu.Japan_Capers_Ed_Pub." localSheetId="3" hidden="1">#REF!</definedName>
    <definedName name="Swvu.Japan_Capers_Ed_Pub." localSheetId="11" hidden="1">#REF!</definedName>
    <definedName name="Swvu.Japan_Capers_Ed_Pub." localSheetId="20" hidden="1">#REF!</definedName>
    <definedName name="Swvu.Japan_Capers_Ed_Pub." localSheetId="23" hidden="1">#REF!</definedName>
    <definedName name="Swvu.Japan_Capers_Ed_Pub." localSheetId="24" hidden="1">#REF!</definedName>
    <definedName name="Swvu.Japan_Capers_Ed_Pub." localSheetId="25" hidden="1">#REF!</definedName>
    <definedName name="Swvu.Japan_Capers_Ed_Pub." localSheetId="28" hidden="1">#REF!</definedName>
    <definedName name="Swvu.Japan_Capers_Ed_Pub." localSheetId="29" hidden="1">#REF!</definedName>
    <definedName name="Swvu.Japan_Capers_Ed_Pub." localSheetId="32" hidden="1">#REF!</definedName>
    <definedName name="Swvu.Japan_Capers_Ed_Pub." localSheetId="34" hidden="1">#REF!</definedName>
    <definedName name="Swvu.Japan_Capers_Ed_Pub." localSheetId="36" hidden="1">#REF!</definedName>
    <definedName name="Swvu.Japan_Capers_Ed_Pub." localSheetId="38" hidden="1">#REF!</definedName>
    <definedName name="Swvu.Japan_Capers_Ed_Pub." localSheetId="39" hidden="1">#REF!</definedName>
    <definedName name="Swvu.Japan_Capers_Ed_Pub." hidden="1">#REF!</definedName>
    <definedName name="Swvu.KJP_CC." localSheetId="3" hidden="1">#REF!</definedName>
    <definedName name="Swvu.KJP_CC." localSheetId="11" hidden="1">#REF!</definedName>
    <definedName name="Swvu.KJP_CC." localSheetId="20" hidden="1">#REF!</definedName>
    <definedName name="Swvu.KJP_CC." localSheetId="23" hidden="1">#REF!</definedName>
    <definedName name="Swvu.KJP_CC." localSheetId="24" hidden="1">#REF!</definedName>
    <definedName name="Swvu.KJP_CC." localSheetId="25" hidden="1">#REF!</definedName>
    <definedName name="Swvu.KJP_CC." localSheetId="28" hidden="1">#REF!</definedName>
    <definedName name="Swvu.KJP_CC." localSheetId="29" hidden="1">#REF!</definedName>
    <definedName name="Swvu.KJP_CC." localSheetId="32" hidden="1">#REF!</definedName>
    <definedName name="Swvu.KJP_CC." localSheetId="34" hidden="1">#REF!</definedName>
    <definedName name="Swvu.KJP_CC." localSheetId="36" hidden="1">#REF!</definedName>
    <definedName name="Swvu.KJP_CC." localSheetId="38" hidden="1">#REF!</definedName>
    <definedName name="Swvu.KJP_CC." localSheetId="39" hidden="1">#REF!</definedName>
    <definedName name="Swvu.KJP_CC." hidden="1">#REF!</definedName>
    <definedName name="TABELNILAI">[4]KASUS26!$H$4:$I$8</definedName>
    <definedName name="Table1">[4]KASUS36!$H$5:$I$11</definedName>
    <definedName name="Table2">[4]KASUS36!$L$5:$M$10</definedName>
    <definedName name="Tahun">[2]KASUS121!$F$4:$F$12</definedName>
    <definedName name="TRANSAKSI">KASUS52!$C$3:$E$203</definedName>
    <definedName name="trte" localSheetId="5" hidden="1">{#N/A,#N/A,FALSE,"PRJCTED QTRLY $'s"}</definedName>
    <definedName name="trte" localSheetId="6" hidden="1">{#N/A,#N/A,FALSE,"PRJCTED QTRLY $'s"}</definedName>
    <definedName name="trte" localSheetId="11" hidden="1">{#N/A,#N/A,FALSE,"PRJCTED QTRLY $'s"}</definedName>
    <definedName name="trte" localSheetId="23" hidden="1">{#N/A,#N/A,FALSE,"PRJCTED QTRLY $'s"}</definedName>
    <definedName name="trte" localSheetId="24" hidden="1">{#N/A,#N/A,FALSE,"PRJCTED QTRLY $'s"}</definedName>
    <definedName name="trte" localSheetId="25" hidden="1">{#N/A,#N/A,FALSE,"PRJCTED QTRLY $'s"}</definedName>
    <definedName name="trte" localSheetId="28" hidden="1">{#N/A,#N/A,FALSE,"PRJCTED QTRLY $'s"}</definedName>
    <definedName name="trte" localSheetId="29" hidden="1">{#N/A,#N/A,FALSE,"PRJCTED QTRLY $'s"}</definedName>
    <definedName name="trte" localSheetId="34" hidden="1">{#N/A,#N/A,FALSE,"PRJCTED QTRLY $'s"}</definedName>
    <definedName name="trte" localSheetId="36" hidden="1">{#N/A,#N/A,FALSE,"PRJCTED QTRLY $'s"}</definedName>
    <definedName name="trte" hidden="1">{#N/A,#N/A,FALSE,"PRJCTED QTRLY $'s"}</definedName>
    <definedName name="v" localSheetId="5" hidden="1">{"'PRODUCTIONCOST SHEET'!$B$3:$G$48"}</definedName>
    <definedName name="v" localSheetId="11" hidden="1">{"'PRODUCTIONCOST SHEET'!$B$3:$G$48"}</definedName>
    <definedName name="v" localSheetId="23" hidden="1">{"'PRODUCTIONCOST SHEET'!$B$3:$G$48"}</definedName>
    <definedName name="v" localSheetId="24" hidden="1">{"'PRODUCTIONCOST SHEET'!$B$3:$G$48"}</definedName>
    <definedName name="v" localSheetId="25" hidden="1">{"'PRODUCTIONCOST SHEET'!$B$3:$G$48"}</definedName>
    <definedName name="v" localSheetId="28" hidden="1">{"'PRODUCTIONCOST SHEET'!$B$3:$G$48"}</definedName>
    <definedName name="v" localSheetId="29" hidden="1">{"'PRODUCTIONCOST SHEET'!$B$3:$G$48"}</definedName>
    <definedName name="v" localSheetId="36" hidden="1">{"'PRODUCTIONCOST SHEET'!$B$3:$G$48"}</definedName>
    <definedName name="v" hidden="1">{"'PRODUCTIONCOST SHEET'!$B$3:$G$48"}</definedName>
    <definedName name="vvv" localSheetId="5" hidden="1">{"Japan_Capers_Ed_Pub",#N/A,FALSE,"DI 2 YEAR MASTER SCHEDULE"}</definedName>
    <definedName name="vvv" localSheetId="6" hidden="1">{"Japan_Capers_Ed_Pub",#N/A,FALSE,"DI 2 YEAR MASTER SCHEDULE"}</definedName>
    <definedName name="vvv" localSheetId="11" hidden="1">{"Japan_Capers_Ed_Pub",#N/A,FALSE,"DI 2 YEAR MASTER SCHEDULE"}</definedName>
    <definedName name="vvv" localSheetId="23" hidden="1">{"Japan_Capers_Ed_Pub",#N/A,FALSE,"DI 2 YEAR MASTER SCHEDULE"}</definedName>
    <definedName name="vvv" localSheetId="24" hidden="1">{"Japan_Capers_Ed_Pub",#N/A,FALSE,"DI 2 YEAR MASTER SCHEDULE"}</definedName>
    <definedName name="vvv" localSheetId="25" hidden="1">{"Japan_Capers_Ed_Pub",#N/A,FALSE,"DI 2 YEAR MASTER SCHEDULE"}</definedName>
    <definedName name="vvv" localSheetId="28" hidden="1">{"Japan_Capers_Ed_Pub",#N/A,FALSE,"DI 2 YEAR MASTER SCHEDULE"}</definedName>
    <definedName name="vvv" localSheetId="29" hidden="1">{"Japan_Capers_Ed_Pub",#N/A,FALSE,"DI 2 YEAR MASTER SCHEDULE"}</definedName>
    <definedName name="vvv" localSheetId="34" hidden="1">{"Japan_Capers_Ed_Pub",#N/A,FALSE,"DI 2 YEAR MASTER SCHEDULE"}</definedName>
    <definedName name="vvv" localSheetId="36" hidden="1">{"Japan_Capers_Ed_Pub",#N/A,FALSE,"DI 2 YEAR MASTER SCHEDULE"}</definedName>
    <definedName name="vvv" hidden="1">{"Japan_Capers_Ed_Pub",#N/A,FALSE,"DI 2 YEAR MASTER SCHEDULE"}</definedName>
    <definedName name="vvvv" localSheetId="5" hidden="1">{#N/A,#N/A,FALSE,"PRJCTED MNTHLY QTY's"}</definedName>
    <definedName name="vvvv" localSheetId="6" hidden="1">{#N/A,#N/A,FALSE,"PRJCTED MNTHLY QTY's"}</definedName>
    <definedName name="vvvv" localSheetId="11" hidden="1">{#N/A,#N/A,FALSE,"PRJCTED MNTHLY QTY's"}</definedName>
    <definedName name="vvvv" localSheetId="23" hidden="1">{#N/A,#N/A,FALSE,"PRJCTED MNTHLY QTY's"}</definedName>
    <definedName name="vvvv" localSheetId="24" hidden="1">{#N/A,#N/A,FALSE,"PRJCTED MNTHLY QTY's"}</definedName>
    <definedName name="vvvv" localSheetId="25" hidden="1">{#N/A,#N/A,FALSE,"PRJCTED MNTHLY QTY's"}</definedName>
    <definedName name="vvvv" localSheetId="28" hidden="1">{#N/A,#N/A,FALSE,"PRJCTED MNTHLY QTY's"}</definedName>
    <definedName name="vvvv" localSheetId="29" hidden="1">{#N/A,#N/A,FALSE,"PRJCTED MNTHLY QTY's"}</definedName>
    <definedName name="vvvv" localSheetId="34" hidden="1">{#N/A,#N/A,FALSE,"PRJCTED MNTHLY QTY's"}</definedName>
    <definedName name="vvvv" localSheetId="36" hidden="1">{#N/A,#N/A,FALSE,"PRJCTED MNTHLY QTY's"}</definedName>
    <definedName name="vvvv" hidden="1">{#N/A,#N/A,FALSE,"PRJCTED MNTHLY QTY's"}</definedName>
    <definedName name="WARNA">[6]Lembar3!$S$9:$T$13</definedName>
    <definedName name="wrn.CapersPlotter." localSheetId="3" hidden="1">{#N/A,#N/A,FALSE,"DI 2 YEAR MASTER SCHEDULE"}</definedName>
    <definedName name="wrn.CapersPlotter." localSheetId="5" hidden="1">{#N/A,#N/A,FALSE,"DI 2 YEAR MASTER SCHEDULE"}</definedName>
    <definedName name="wrn.CapersPlotter." localSheetId="6" hidden="1">{#N/A,#N/A,FALSE,"DI 2 YEAR MASTER SCHEDULE"}</definedName>
    <definedName name="wrn.CapersPlotter." localSheetId="11" hidden="1">{#N/A,#N/A,FALSE,"DI 2 YEAR MASTER SCHEDULE"}</definedName>
    <definedName name="wrn.CapersPlotter." localSheetId="20" hidden="1">{#N/A,#N/A,FALSE,"DI 2 YEAR MASTER SCHEDULE"}</definedName>
    <definedName name="wrn.CapersPlotter." localSheetId="21" hidden="1">{#N/A,#N/A,FALSE,"DI 2 YEAR MASTER SCHEDULE"}</definedName>
    <definedName name="wrn.CapersPlotter." localSheetId="22" hidden="1">{#N/A,#N/A,FALSE,"DI 2 YEAR MASTER SCHEDULE"}</definedName>
    <definedName name="wrn.CapersPlotter." localSheetId="23" hidden="1">{#N/A,#N/A,FALSE,"DI 2 YEAR MASTER SCHEDULE"}</definedName>
    <definedName name="wrn.CapersPlotter." localSheetId="24" hidden="1">{#N/A,#N/A,FALSE,"DI 2 YEAR MASTER SCHEDULE"}</definedName>
    <definedName name="wrn.CapersPlotter." localSheetId="25" hidden="1">{#N/A,#N/A,FALSE,"DI 2 YEAR MASTER SCHEDULE"}</definedName>
    <definedName name="wrn.CapersPlotter." localSheetId="28" hidden="1">{#N/A,#N/A,FALSE,"DI 2 YEAR MASTER SCHEDULE"}</definedName>
    <definedName name="wrn.CapersPlotter." localSheetId="29" hidden="1">{#N/A,#N/A,FALSE,"DI 2 YEAR MASTER SCHEDULE"}</definedName>
    <definedName name="wrn.CapersPlotter." localSheetId="31" hidden="1">{#N/A,#N/A,FALSE,"DI 2 YEAR MASTER SCHEDULE"}</definedName>
    <definedName name="wrn.CapersPlotter." localSheetId="32" hidden="1">{#N/A,#N/A,FALSE,"DI 2 YEAR MASTER SCHEDULE"}</definedName>
    <definedName name="wrn.CapersPlotter." localSheetId="36" hidden="1">{#N/A,#N/A,FALSE,"DI 2 YEAR MASTER SCHEDULE"}</definedName>
    <definedName name="wrn.CapersPlotter." localSheetId="38" hidden="1">{#N/A,#N/A,FALSE,"DI 2 YEAR MASTER SCHEDULE"}</definedName>
    <definedName name="wrn.CapersPlotter." localSheetId="39" hidden="1">{#N/A,#N/A,FALSE,"DI 2 YEAR MASTER SCHEDULE"}</definedName>
    <definedName name="wrn.CapersPlotter." hidden="1">{#N/A,#N/A,FALSE,"DI 2 YEAR MASTER SCHEDULE"}</definedName>
    <definedName name="wrn.Edutainment._.Priority._.List." localSheetId="3" hidden="1">{#N/A,#N/A,FALSE,"DI 2 YEAR MASTER SCHEDULE"}</definedName>
    <definedName name="wrn.Edutainment._.Priority._.List." localSheetId="5" hidden="1">{#N/A,#N/A,FALSE,"DI 2 YEAR MASTER SCHEDULE"}</definedName>
    <definedName name="wrn.Edutainment._.Priority._.List." localSheetId="6" hidden="1">{#N/A,#N/A,FALSE,"DI 2 YEAR MASTER SCHEDULE"}</definedName>
    <definedName name="wrn.Edutainment._.Priority._.List." localSheetId="11" hidden="1">{#N/A,#N/A,FALSE,"DI 2 YEAR MASTER SCHEDULE"}</definedName>
    <definedName name="wrn.Edutainment._.Priority._.List." localSheetId="20" hidden="1">{#N/A,#N/A,FALSE,"DI 2 YEAR MASTER SCHEDULE"}</definedName>
    <definedName name="wrn.Edutainment._.Priority._.List." localSheetId="21" hidden="1">{#N/A,#N/A,FALSE,"DI 2 YEAR MASTER SCHEDULE"}</definedName>
    <definedName name="wrn.Edutainment._.Priority._.List." localSheetId="22" hidden="1">{#N/A,#N/A,FALSE,"DI 2 YEAR MASTER SCHEDULE"}</definedName>
    <definedName name="wrn.Edutainment._.Priority._.List." localSheetId="23" hidden="1">{#N/A,#N/A,FALSE,"DI 2 YEAR MASTER SCHEDULE"}</definedName>
    <definedName name="wrn.Edutainment._.Priority._.List." localSheetId="24" hidden="1">{#N/A,#N/A,FALSE,"DI 2 YEAR MASTER SCHEDULE"}</definedName>
    <definedName name="wrn.Edutainment._.Priority._.List." localSheetId="25" hidden="1">{#N/A,#N/A,FALSE,"DI 2 YEAR MASTER SCHEDULE"}</definedName>
    <definedName name="wrn.Edutainment._.Priority._.List." localSheetId="28" hidden="1">{#N/A,#N/A,FALSE,"DI 2 YEAR MASTER SCHEDULE"}</definedName>
    <definedName name="wrn.Edutainment._.Priority._.List." localSheetId="29" hidden="1">{#N/A,#N/A,FALSE,"DI 2 YEAR MASTER SCHEDULE"}</definedName>
    <definedName name="wrn.Edutainment._.Priority._.List." localSheetId="31" hidden="1">{#N/A,#N/A,FALSE,"DI 2 YEAR MASTER SCHEDULE"}</definedName>
    <definedName name="wrn.Edutainment._.Priority._.List." localSheetId="32" hidden="1">{#N/A,#N/A,FALSE,"DI 2 YEAR MASTER SCHEDULE"}</definedName>
    <definedName name="wrn.Edutainment._.Priority._.List." localSheetId="36" hidden="1">{#N/A,#N/A,FALSE,"DI 2 YEAR MASTER SCHEDULE"}</definedName>
    <definedName name="wrn.Edutainment._.Priority._.List." localSheetId="38" hidden="1">{#N/A,#N/A,FALSE,"DI 2 YEAR MASTER SCHEDULE"}</definedName>
    <definedName name="wrn.Edutainment._.Priority._.List." localSheetId="39" hidden="1">{#N/A,#N/A,FALSE,"DI 2 YEAR MASTER SCHEDULE"}</definedName>
    <definedName name="wrn.Edutainment._.Priority._.List." hidden="1">{#N/A,#N/A,FALSE,"DI 2 YEAR MASTER SCHEDULE"}</definedName>
    <definedName name="wrn.Japan_Capers_Ed._.Pub." localSheetId="3" hidden="1">{"Japan_Capers_Ed_Pub",#N/A,FALSE,"DI 2 YEAR MASTER SCHEDULE"}</definedName>
    <definedName name="wrn.Japan_Capers_Ed._.Pub." localSheetId="5" hidden="1">{"Japan_Capers_Ed_Pub",#N/A,FALSE,"DI 2 YEAR MASTER SCHEDULE"}</definedName>
    <definedName name="wrn.Japan_Capers_Ed._.Pub." localSheetId="6" hidden="1">{"Japan_Capers_Ed_Pub",#N/A,FALSE,"DI 2 YEAR MASTER SCHEDULE"}</definedName>
    <definedName name="wrn.Japan_Capers_Ed._.Pub." localSheetId="11" hidden="1">{"Japan_Capers_Ed_Pub",#N/A,FALSE,"DI 2 YEAR MASTER SCHEDULE"}</definedName>
    <definedName name="wrn.Japan_Capers_Ed._.Pub." localSheetId="20" hidden="1">{"Japan_Capers_Ed_Pub",#N/A,FALSE,"DI 2 YEAR MASTER SCHEDULE"}</definedName>
    <definedName name="wrn.Japan_Capers_Ed._.Pub." localSheetId="21" hidden="1">{"Japan_Capers_Ed_Pub",#N/A,FALSE,"DI 2 YEAR MASTER SCHEDULE"}</definedName>
    <definedName name="wrn.Japan_Capers_Ed._.Pub." localSheetId="22" hidden="1">{"Japan_Capers_Ed_Pub",#N/A,FALSE,"DI 2 YEAR MASTER SCHEDULE"}</definedName>
    <definedName name="wrn.Japan_Capers_Ed._.Pub." localSheetId="23" hidden="1">{"Japan_Capers_Ed_Pub",#N/A,FALSE,"DI 2 YEAR MASTER SCHEDULE"}</definedName>
    <definedName name="wrn.Japan_Capers_Ed._.Pub." localSheetId="24" hidden="1">{"Japan_Capers_Ed_Pub",#N/A,FALSE,"DI 2 YEAR MASTER SCHEDULE"}</definedName>
    <definedName name="wrn.Japan_Capers_Ed._.Pub." localSheetId="25" hidden="1">{"Japan_Capers_Ed_Pub",#N/A,FALSE,"DI 2 YEAR MASTER SCHEDULE"}</definedName>
    <definedName name="wrn.Japan_Capers_Ed._.Pub." localSheetId="28" hidden="1">{"Japan_Capers_Ed_Pub",#N/A,FALSE,"DI 2 YEAR MASTER SCHEDULE"}</definedName>
    <definedName name="wrn.Japan_Capers_Ed._.Pub." localSheetId="29" hidden="1">{"Japan_Capers_Ed_Pub",#N/A,FALSE,"DI 2 YEAR MASTER SCHEDULE"}</definedName>
    <definedName name="wrn.Japan_Capers_Ed._.Pub." localSheetId="31" hidden="1">{"Japan_Capers_Ed_Pub",#N/A,FALSE,"DI 2 YEAR MASTER SCHEDULE"}</definedName>
    <definedName name="wrn.Japan_Capers_Ed._.Pub." localSheetId="32" hidden="1">{"Japan_Capers_Ed_Pub",#N/A,FALSE,"DI 2 YEAR MASTER SCHEDULE"}</definedName>
    <definedName name="wrn.Japan_Capers_Ed._.Pub." localSheetId="33" hidden="1">{"Japan_Capers_Ed_Pub",#N/A,FALSE,"DI 2 YEAR MASTER SCHEDULE"}</definedName>
    <definedName name="wrn.Japan_Capers_Ed._.Pub." localSheetId="36" hidden="1">{"Japan_Capers_Ed_Pub",#N/A,FALSE,"DI 2 YEAR MASTER SCHEDULE"}</definedName>
    <definedName name="wrn.Japan_Capers_Ed._.Pub." localSheetId="38" hidden="1">{"Japan_Capers_Ed_Pub",#N/A,FALSE,"DI 2 YEAR MASTER SCHEDULE"}</definedName>
    <definedName name="wrn.Japan_Capers_Ed._.Pub." localSheetId="39" hidden="1">{"Japan_Capers_Ed_Pub",#N/A,FALSE,"DI 2 YEAR MASTER SCHEDULE"}</definedName>
    <definedName name="wrn.Japan_Capers_Ed._.Pub." hidden="1">{"Japan_Capers_Ed_Pub",#N/A,FALSE,"DI 2 YEAR MASTER SCHEDULE"}</definedName>
    <definedName name="wrn.Priority._.list." localSheetId="3" hidden="1">{#N/A,#N/A,FALSE,"DI 2 YEAR MASTER SCHEDULE"}</definedName>
    <definedName name="wrn.Priority._.list." localSheetId="5" hidden="1">{#N/A,#N/A,FALSE,"DI 2 YEAR MASTER SCHEDULE"}</definedName>
    <definedName name="wrn.Priority._.list." localSheetId="6" hidden="1">{#N/A,#N/A,FALSE,"DI 2 YEAR MASTER SCHEDULE"}</definedName>
    <definedName name="wrn.Priority._.list." localSheetId="11" hidden="1">{#N/A,#N/A,FALSE,"DI 2 YEAR MASTER SCHEDULE"}</definedName>
    <definedName name="wrn.Priority._.list." localSheetId="20" hidden="1">{#N/A,#N/A,FALSE,"DI 2 YEAR MASTER SCHEDULE"}</definedName>
    <definedName name="wrn.Priority._.list." localSheetId="21" hidden="1">{#N/A,#N/A,FALSE,"DI 2 YEAR MASTER SCHEDULE"}</definedName>
    <definedName name="wrn.Priority._.list." localSheetId="22" hidden="1">{#N/A,#N/A,FALSE,"DI 2 YEAR MASTER SCHEDULE"}</definedName>
    <definedName name="wrn.Priority._.list." localSheetId="23" hidden="1">{#N/A,#N/A,FALSE,"DI 2 YEAR MASTER SCHEDULE"}</definedName>
    <definedName name="wrn.Priority._.list." localSheetId="24" hidden="1">{#N/A,#N/A,FALSE,"DI 2 YEAR MASTER SCHEDULE"}</definedName>
    <definedName name="wrn.Priority._.list." localSheetId="25" hidden="1">{#N/A,#N/A,FALSE,"DI 2 YEAR MASTER SCHEDULE"}</definedName>
    <definedName name="wrn.Priority._.list." localSheetId="28" hidden="1">{#N/A,#N/A,FALSE,"DI 2 YEAR MASTER SCHEDULE"}</definedName>
    <definedName name="wrn.Priority._.list." localSheetId="29" hidden="1">{#N/A,#N/A,FALSE,"DI 2 YEAR MASTER SCHEDULE"}</definedName>
    <definedName name="wrn.Priority._.list." localSheetId="31" hidden="1">{#N/A,#N/A,FALSE,"DI 2 YEAR MASTER SCHEDULE"}</definedName>
    <definedName name="wrn.Priority._.list." localSheetId="32" hidden="1">{#N/A,#N/A,FALSE,"DI 2 YEAR MASTER SCHEDULE"}</definedName>
    <definedName name="wrn.Priority._.list." localSheetId="33" hidden="1">{#N/A,#N/A,FALSE,"DI 2 YEAR MASTER SCHEDULE"}</definedName>
    <definedName name="wrn.Priority._.list." localSheetId="36" hidden="1">{#N/A,#N/A,FALSE,"DI 2 YEAR MASTER SCHEDULE"}</definedName>
    <definedName name="wrn.Priority._.list." localSheetId="38" hidden="1">{#N/A,#N/A,FALSE,"DI 2 YEAR MASTER SCHEDULE"}</definedName>
    <definedName name="wrn.Priority._.list." localSheetId="39" hidden="1">{#N/A,#N/A,FALSE,"DI 2 YEAR MASTER SCHEDULE"}</definedName>
    <definedName name="wrn.Priority._.list." hidden="1">{#N/A,#N/A,FALSE,"DI 2 YEAR MASTER SCHEDULE"}</definedName>
    <definedName name="wrn.Prjcted._.Mnthly._.Qtys." localSheetId="3" hidden="1">{#N/A,#N/A,FALSE,"PRJCTED MNTHLY QTY's"}</definedName>
    <definedName name="wrn.Prjcted._.Mnthly._.Qtys." localSheetId="5" hidden="1">{#N/A,#N/A,FALSE,"PRJCTED MNTHLY QTY's"}</definedName>
    <definedName name="wrn.Prjcted._.Mnthly._.Qtys." localSheetId="6" hidden="1">{#N/A,#N/A,FALSE,"PRJCTED MNTHLY QTY's"}</definedName>
    <definedName name="wrn.Prjcted._.Mnthly._.Qtys." localSheetId="11" hidden="1">{#N/A,#N/A,FALSE,"PRJCTED MNTHLY QTY's"}</definedName>
    <definedName name="wrn.Prjcted._.Mnthly._.Qtys." localSheetId="20" hidden="1">{#N/A,#N/A,FALSE,"PRJCTED MNTHLY QTY's"}</definedName>
    <definedName name="wrn.Prjcted._.Mnthly._.Qtys." localSheetId="21" hidden="1">{#N/A,#N/A,FALSE,"PRJCTED MNTHLY QTY's"}</definedName>
    <definedName name="wrn.Prjcted._.Mnthly._.Qtys." localSheetId="22" hidden="1">{#N/A,#N/A,FALSE,"PRJCTED MNTHLY QTY's"}</definedName>
    <definedName name="wrn.Prjcted._.Mnthly._.Qtys." localSheetId="23" hidden="1">{#N/A,#N/A,FALSE,"PRJCTED MNTHLY QTY's"}</definedName>
    <definedName name="wrn.Prjcted._.Mnthly._.Qtys." localSheetId="24" hidden="1">{#N/A,#N/A,FALSE,"PRJCTED MNTHLY QTY's"}</definedName>
    <definedName name="wrn.Prjcted._.Mnthly._.Qtys." localSheetId="25" hidden="1">{#N/A,#N/A,FALSE,"PRJCTED MNTHLY QTY's"}</definedName>
    <definedName name="wrn.Prjcted._.Mnthly._.Qtys." localSheetId="28" hidden="1">{#N/A,#N/A,FALSE,"PRJCTED MNTHLY QTY's"}</definedName>
    <definedName name="wrn.Prjcted._.Mnthly._.Qtys." localSheetId="29" hidden="1">{#N/A,#N/A,FALSE,"PRJCTED MNTHLY QTY's"}</definedName>
    <definedName name="wrn.Prjcted._.Mnthly._.Qtys." localSheetId="31" hidden="1">{#N/A,#N/A,FALSE,"PRJCTED MNTHLY QTY's"}</definedName>
    <definedName name="wrn.Prjcted._.Mnthly._.Qtys." localSheetId="32" hidden="1">{#N/A,#N/A,FALSE,"PRJCTED MNTHLY QTY's"}</definedName>
    <definedName name="wrn.Prjcted._.Mnthly._.Qtys." localSheetId="33" hidden="1">{#N/A,#N/A,FALSE,"PRJCTED MNTHLY QTY's"}</definedName>
    <definedName name="wrn.Prjcted._.Mnthly._.Qtys." localSheetId="36" hidden="1">{#N/A,#N/A,FALSE,"PRJCTED MNTHLY QTY's"}</definedName>
    <definedName name="wrn.Prjcted._.Mnthly._.Qtys." localSheetId="38" hidden="1">{#N/A,#N/A,FALSE,"PRJCTED MNTHLY QTY's"}</definedName>
    <definedName name="wrn.Prjcted._.Mnthly._.Qtys." localSheetId="39" hidden="1">{#N/A,#N/A,FALSE,"PRJCTED MNTHLY QTY's"}</definedName>
    <definedName name="wrn.Prjcted._.Mnthly._.Qtys." hidden="1">{#N/A,#N/A,FALSE,"PRJCTED MNTHLY QTY's"}</definedName>
    <definedName name="wrn.Prjcted._.Qtrly._.Dollars." localSheetId="3" hidden="1">{#N/A,#N/A,FALSE,"PRJCTED QTRLY $'s"}</definedName>
    <definedName name="wrn.Prjcted._.Qtrly._.Dollars." localSheetId="5" hidden="1">{#N/A,#N/A,FALSE,"PRJCTED QTRLY $'s"}</definedName>
    <definedName name="wrn.Prjcted._.Qtrly._.Dollars." localSheetId="6" hidden="1">{#N/A,#N/A,FALSE,"PRJCTED QTRLY $'s"}</definedName>
    <definedName name="wrn.Prjcted._.Qtrly._.Dollars." localSheetId="11" hidden="1">{#N/A,#N/A,FALSE,"PRJCTED QTRLY $'s"}</definedName>
    <definedName name="wrn.Prjcted._.Qtrly._.Dollars." localSheetId="20" hidden="1">{#N/A,#N/A,FALSE,"PRJCTED QTRLY $'s"}</definedName>
    <definedName name="wrn.Prjcted._.Qtrly._.Dollars." localSheetId="21" hidden="1">{#N/A,#N/A,FALSE,"PRJCTED QTRLY $'s"}</definedName>
    <definedName name="wrn.Prjcted._.Qtrly._.Dollars." localSheetId="22" hidden="1">{#N/A,#N/A,FALSE,"PRJCTED QTRLY $'s"}</definedName>
    <definedName name="wrn.Prjcted._.Qtrly._.Dollars." localSheetId="23" hidden="1">{#N/A,#N/A,FALSE,"PRJCTED QTRLY $'s"}</definedName>
    <definedName name="wrn.Prjcted._.Qtrly._.Dollars." localSheetId="24" hidden="1">{#N/A,#N/A,FALSE,"PRJCTED QTRLY $'s"}</definedName>
    <definedName name="wrn.Prjcted._.Qtrly._.Dollars." localSheetId="25" hidden="1">{#N/A,#N/A,FALSE,"PRJCTED QTRLY $'s"}</definedName>
    <definedName name="wrn.Prjcted._.Qtrly._.Dollars." localSheetId="28" hidden="1">{#N/A,#N/A,FALSE,"PRJCTED QTRLY $'s"}</definedName>
    <definedName name="wrn.Prjcted._.Qtrly._.Dollars." localSheetId="29" hidden="1">{#N/A,#N/A,FALSE,"PRJCTED QTRLY $'s"}</definedName>
    <definedName name="wrn.Prjcted._.Qtrly._.Dollars." localSheetId="31" hidden="1">{#N/A,#N/A,FALSE,"PRJCTED QTRLY $'s"}</definedName>
    <definedName name="wrn.Prjcted._.Qtrly._.Dollars." localSheetId="32" hidden="1">{#N/A,#N/A,FALSE,"PRJCTED QTRLY $'s"}</definedName>
    <definedName name="wrn.Prjcted._.Qtrly._.Dollars." localSheetId="33" hidden="1">{#N/A,#N/A,FALSE,"PRJCTED QTRLY $'s"}</definedName>
    <definedName name="wrn.Prjcted._.Qtrly._.Dollars." localSheetId="36" hidden="1">{#N/A,#N/A,FALSE,"PRJCTED QTRLY $'s"}</definedName>
    <definedName name="wrn.Prjcted._.Qtrly._.Dollars." localSheetId="38" hidden="1">{#N/A,#N/A,FALSE,"PRJCTED QTRLY $'s"}</definedName>
    <definedName name="wrn.Prjcted._.Qtrly._.Dollars." localSheetId="39" hidden="1">{#N/A,#N/A,FALSE,"PRJCTED QTRLY $'s"}</definedName>
    <definedName name="wrn.Prjcted._.Qtrly._.Dollars." hidden="1">{#N/A,#N/A,FALSE,"PRJCTED QTRLY $'s"}</definedName>
    <definedName name="wrn.Prjcted._.Qtrly._.Qtys." localSheetId="3" hidden="1">{#N/A,#N/A,FALSE,"PRJCTED QTRLY QTY's"}</definedName>
    <definedName name="wrn.Prjcted._.Qtrly._.Qtys." localSheetId="5" hidden="1">{#N/A,#N/A,FALSE,"PRJCTED QTRLY QTY's"}</definedName>
    <definedName name="wrn.Prjcted._.Qtrly._.Qtys." localSheetId="6" hidden="1">{#N/A,#N/A,FALSE,"PRJCTED QTRLY QTY's"}</definedName>
    <definedName name="wrn.Prjcted._.Qtrly._.Qtys." localSheetId="11" hidden="1">{#N/A,#N/A,FALSE,"PRJCTED QTRLY QTY's"}</definedName>
    <definedName name="wrn.Prjcted._.Qtrly._.Qtys." localSheetId="20" hidden="1">{#N/A,#N/A,FALSE,"PRJCTED QTRLY QTY's"}</definedName>
    <definedName name="wrn.Prjcted._.Qtrly._.Qtys." localSheetId="21" hidden="1">{#N/A,#N/A,FALSE,"PRJCTED QTRLY QTY's"}</definedName>
    <definedName name="wrn.Prjcted._.Qtrly._.Qtys." localSheetId="22" hidden="1">{#N/A,#N/A,FALSE,"PRJCTED QTRLY QTY's"}</definedName>
    <definedName name="wrn.Prjcted._.Qtrly._.Qtys." localSheetId="23" hidden="1">{#N/A,#N/A,FALSE,"PRJCTED QTRLY QTY's"}</definedName>
    <definedName name="wrn.Prjcted._.Qtrly._.Qtys." localSheetId="24" hidden="1">{#N/A,#N/A,FALSE,"PRJCTED QTRLY QTY's"}</definedName>
    <definedName name="wrn.Prjcted._.Qtrly._.Qtys." localSheetId="25" hidden="1">{#N/A,#N/A,FALSE,"PRJCTED QTRLY QTY's"}</definedName>
    <definedName name="wrn.Prjcted._.Qtrly._.Qtys." localSheetId="28" hidden="1">{#N/A,#N/A,FALSE,"PRJCTED QTRLY QTY's"}</definedName>
    <definedName name="wrn.Prjcted._.Qtrly._.Qtys." localSheetId="29" hidden="1">{#N/A,#N/A,FALSE,"PRJCTED QTRLY QTY's"}</definedName>
    <definedName name="wrn.Prjcted._.Qtrly._.Qtys." localSheetId="31" hidden="1">{#N/A,#N/A,FALSE,"PRJCTED QTRLY QTY's"}</definedName>
    <definedName name="wrn.Prjcted._.Qtrly._.Qtys." localSheetId="32" hidden="1">{#N/A,#N/A,FALSE,"PRJCTED QTRLY QTY's"}</definedName>
    <definedName name="wrn.Prjcted._.Qtrly._.Qtys." localSheetId="33" hidden="1">{#N/A,#N/A,FALSE,"PRJCTED QTRLY QTY's"}</definedName>
    <definedName name="wrn.Prjcted._.Qtrly._.Qtys." localSheetId="36" hidden="1">{#N/A,#N/A,FALSE,"PRJCTED QTRLY QTY's"}</definedName>
    <definedName name="wrn.Prjcted._.Qtrly._.Qtys." localSheetId="38" hidden="1">{#N/A,#N/A,FALSE,"PRJCTED QTRLY QTY's"}</definedName>
    <definedName name="wrn.Prjcted._.Qtrly._.Qtys." localSheetId="39" hidden="1">{#N/A,#N/A,FALSE,"PRJCTED QTRLY QTY's"}</definedName>
    <definedName name="wrn.Prjcted._.Qtrly._.Qtys." hidden="1">{#N/A,#N/A,FALSE,"PRJCTED QTRLY QTY's"}</definedName>
    <definedName name="wvu.CapersView." localSheetId="3"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5"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6"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11"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0"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1"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2"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3"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4"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5"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8"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9"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31"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32"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33"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36"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38"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39"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localSheetId="3"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5"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6"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11"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0"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1"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2"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3"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4"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5"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8"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9"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31"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32"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33"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36"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38"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39"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localSheetId="3"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5"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6"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11"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0"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1"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2"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3"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4"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5"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8"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9"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31"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32"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33"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36"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38"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39"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x" localSheetId="3" hidden="1">[7]lookup_trend!$D$2:$D$14</definedName>
    <definedName name="x" localSheetId="6"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x" localSheetId="31" hidden="1">[8]lookup_trend!$D$2:$D$14</definedName>
    <definedName name="x" localSheetId="32" hidden="1">[8]lookup_trend!$D$2:$D$14</definedName>
    <definedName name="x" hidden="1">[8]lookup_trend!$D$2:$D$14</definedName>
    <definedName name="XDDDD" localSheetId="11" hidden="1">[1]MASTER!#REF!</definedName>
    <definedName name="XDDDD" localSheetId="23" hidden="1">[1]MASTER!#REF!</definedName>
    <definedName name="XDDDD" localSheetId="24" hidden="1">[1]MASTER!#REF!</definedName>
    <definedName name="XDDDD" localSheetId="25" hidden="1">[1]MASTER!#REF!</definedName>
    <definedName name="XDDDD" localSheetId="29" hidden="1">[1]MASTER!#REF!</definedName>
    <definedName name="XDDDD" localSheetId="36" hidden="1">[1]MASTER!#REF!</definedName>
    <definedName name="XDDDD" localSheetId="39" hidden="1">[1]MASTER!#REF!</definedName>
    <definedName name="XDDDD" hidden="1">[1]MASTER!#REF!</definedName>
    <definedName name="XXX" localSheetId="3" hidden="1">{"'PRODUCTIONCOST SHEET'!$B$3:$G$48"}</definedName>
    <definedName name="XXX" localSheetId="5" hidden="1">{"'PRODUCTIONCOST SHEET'!$B$3:$G$48"}</definedName>
    <definedName name="XXX" localSheetId="6" hidden="1">{"'PRODUCTIONCOST SHEET'!$B$3:$G$48"}</definedName>
    <definedName name="XXX" localSheetId="11" hidden="1">{"'PRODUCTIONCOST SHEET'!$B$3:$G$48"}</definedName>
    <definedName name="XXX" localSheetId="20" hidden="1">{"'PRODUCTIONCOST SHEET'!$B$3:$G$48"}</definedName>
    <definedName name="XXX" localSheetId="23" hidden="1">{"'PRODUCTIONCOST SHEET'!$B$3:$G$48"}</definedName>
    <definedName name="XXX" localSheetId="24" hidden="1">{"'PRODUCTIONCOST SHEET'!$B$3:$G$48"}</definedName>
    <definedName name="XXX" localSheetId="25" hidden="1">{"'PRODUCTIONCOST SHEET'!$B$3:$G$48"}</definedName>
    <definedName name="XXX" localSheetId="28" hidden="1">{"'PRODUCTIONCOST SHEET'!$B$3:$G$48"}</definedName>
    <definedName name="XXX" localSheetId="29" hidden="1">{"'PRODUCTIONCOST SHEET'!$B$3:$G$48"}</definedName>
    <definedName name="XXX" localSheetId="31" hidden="1">{"'PRODUCTIONCOST SHEET'!$B$3:$G$48"}</definedName>
    <definedName name="XXX" localSheetId="32" hidden="1">{"'PRODUCTIONCOST SHEET'!$B$3:$G$48"}</definedName>
    <definedName name="XXX" localSheetId="36" hidden="1">{"'PRODUCTIONCOST SHEET'!$B$3:$G$48"}</definedName>
    <definedName name="XXX" hidden="1">{"'PRODUCTIONCOST SHEET'!$B$3:$G$48"}</definedName>
    <definedName name="Z_9A428CE1_B4D9_11D0_A8AA_0000C071AEE7_.wvu.Cols" hidden="1">[1]MASTER!$A$1:$Q$65536,[1]MASTER!$Y$1:$Z$65536</definedName>
    <definedName name="Z_9A428CE1_B4D9_11D0_A8AA_0000C071AEE7_.wvu.PrintArea" localSheetId="3" hidden="1">#REF!</definedName>
    <definedName name="Z_9A428CE1_B4D9_11D0_A8AA_0000C071AEE7_.wvu.PrintArea" localSheetId="11" hidden="1">#REF!</definedName>
    <definedName name="Z_9A428CE1_B4D9_11D0_A8AA_0000C071AEE7_.wvu.PrintArea" localSheetId="20" hidden="1">#REF!</definedName>
    <definedName name="Z_9A428CE1_B4D9_11D0_A8AA_0000C071AEE7_.wvu.PrintArea" localSheetId="23" hidden="1">#REF!</definedName>
    <definedName name="Z_9A428CE1_B4D9_11D0_A8AA_0000C071AEE7_.wvu.PrintArea" localSheetId="24" hidden="1">#REF!</definedName>
    <definedName name="Z_9A428CE1_B4D9_11D0_A8AA_0000C071AEE7_.wvu.PrintArea" localSheetId="25" hidden="1">#REF!</definedName>
    <definedName name="Z_9A428CE1_B4D9_11D0_A8AA_0000C071AEE7_.wvu.PrintArea" localSheetId="28" hidden="1">#REF!</definedName>
    <definedName name="Z_9A428CE1_B4D9_11D0_A8AA_0000C071AEE7_.wvu.PrintArea" localSheetId="29" hidden="1">#REF!</definedName>
    <definedName name="Z_9A428CE1_B4D9_11D0_A8AA_0000C071AEE7_.wvu.PrintArea" localSheetId="32" hidden="1">#REF!</definedName>
    <definedName name="Z_9A428CE1_B4D9_11D0_A8AA_0000C071AEE7_.wvu.PrintArea" localSheetId="34" hidden="1">#REF!</definedName>
    <definedName name="Z_9A428CE1_B4D9_11D0_A8AA_0000C071AEE7_.wvu.PrintArea" localSheetId="36" hidden="1">#REF!</definedName>
    <definedName name="Z_9A428CE1_B4D9_11D0_A8AA_0000C071AEE7_.wvu.PrintArea" localSheetId="38" hidden="1">#REF!</definedName>
    <definedName name="Z_9A428CE1_B4D9_11D0_A8AA_0000C071AEE7_.wvu.PrintArea" localSheetId="39" hidden="1">#REF!</definedName>
    <definedName name="Z_9A428CE1_B4D9_11D0_A8AA_0000C071AEE7_.wvu.PrintArea" hidden="1">#REF!</definedName>
    <definedName name="Z_9A428CE1_B4D9_11D0_A8AA_0000C071AEE7_.wvu.Rows" localSheetId="3" hidden="1">[1]MASTER!#REF!,[1]MASTER!#REF!,[1]MASTER!#REF!,[1]MASTER!#REF!,[1]MASTER!#REF!,[1]MASTER!#REF!,[1]MASTER!#REF!,[1]MASTER!$A$98:$IV$272</definedName>
    <definedName name="Z_9A428CE1_B4D9_11D0_A8AA_0000C071AEE7_.wvu.Rows" localSheetId="11" hidden="1">[1]MASTER!#REF!,[1]MASTER!#REF!,[1]MASTER!#REF!,[1]MASTER!#REF!,[1]MASTER!#REF!,[1]MASTER!#REF!,[1]MASTER!#REF!,[1]MASTER!$A$98:$IV$272</definedName>
    <definedName name="Z_9A428CE1_B4D9_11D0_A8AA_0000C071AEE7_.wvu.Rows" localSheetId="20" hidden="1">[1]MASTER!#REF!,[1]MASTER!#REF!,[1]MASTER!#REF!,[1]MASTER!#REF!,[1]MASTER!#REF!,[1]MASTER!#REF!,[1]MASTER!#REF!,[1]MASTER!$A$98:$IV$272</definedName>
    <definedName name="Z_9A428CE1_B4D9_11D0_A8AA_0000C071AEE7_.wvu.Rows" localSheetId="23" hidden="1">[1]MASTER!#REF!,[1]MASTER!#REF!,[1]MASTER!#REF!,[1]MASTER!#REF!,[1]MASTER!#REF!,[1]MASTER!#REF!,[1]MASTER!#REF!,[1]MASTER!$A$98:$IV$272</definedName>
    <definedName name="Z_9A428CE1_B4D9_11D0_A8AA_0000C071AEE7_.wvu.Rows" localSheetId="24" hidden="1">[1]MASTER!#REF!,[1]MASTER!#REF!,[1]MASTER!#REF!,[1]MASTER!#REF!,[1]MASTER!#REF!,[1]MASTER!#REF!,[1]MASTER!#REF!,[1]MASTER!$A$98:$IV$272</definedName>
    <definedName name="Z_9A428CE1_B4D9_11D0_A8AA_0000C071AEE7_.wvu.Rows" localSheetId="25" hidden="1">[1]MASTER!#REF!,[1]MASTER!#REF!,[1]MASTER!#REF!,[1]MASTER!#REF!,[1]MASTER!#REF!,[1]MASTER!#REF!,[1]MASTER!#REF!,[1]MASTER!$A$98:$IV$272</definedName>
    <definedName name="Z_9A428CE1_B4D9_11D0_A8AA_0000C071AEE7_.wvu.Rows" localSheetId="28" hidden="1">[1]MASTER!#REF!,[1]MASTER!#REF!,[1]MASTER!#REF!,[1]MASTER!#REF!,[1]MASTER!#REF!,[1]MASTER!#REF!,[1]MASTER!#REF!,[1]MASTER!$A$98:$IV$272</definedName>
    <definedName name="Z_9A428CE1_B4D9_11D0_A8AA_0000C071AEE7_.wvu.Rows" localSheetId="29" hidden="1">[1]MASTER!#REF!,[1]MASTER!#REF!,[1]MASTER!#REF!,[1]MASTER!#REF!,[1]MASTER!#REF!,[1]MASTER!#REF!,[1]MASTER!#REF!,[1]MASTER!$A$98:$IV$272</definedName>
    <definedName name="Z_9A428CE1_B4D9_11D0_A8AA_0000C071AEE7_.wvu.Rows" localSheetId="31" hidden="1">[1]MASTER!#REF!,[1]MASTER!#REF!,[1]MASTER!#REF!,[1]MASTER!#REF!,[1]MASTER!#REF!,[1]MASTER!#REF!,[1]MASTER!#REF!,[1]MASTER!$A$98:$IV$272</definedName>
    <definedName name="Z_9A428CE1_B4D9_11D0_A8AA_0000C071AEE7_.wvu.Rows" localSheetId="32" hidden="1">[1]MASTER!#REF!,[1]MASTER!#REF!,[1]MASTER!#REF!,[1]MASTER!#REF!,[1]MASTER!#REF!,[1]MASTER!#REF!,[1]MASTER!#REF!,[1]MASTER!$A$98:$IV$272</definedName>
    <definedName name="Z_9A428CE1_B4D9_11D0_A8AA_0000C071AEE7_.wvu.Rows" localSheetId="34" hidden="1">[1]MASTER!#REF!,[1]MASTER!#REF!,[1]MASTER!#REF!,[1]MASTER!#REF!,[1]MASTER!#REF!,[1]MASTER!#REF!,[1]MASTER!#REF!,[1]MASTER!$A$98:$IV$272</definedName>
    <definedName name="Z_9A428CE1_B4D9_11D0_A8AA_0000C071AEE7_.wvu.Rows" localSheetId="36" hidden="1">[1]MASTER!#REF!,[1]MASTER!#REF!,[1]MASTER!#REF!,[1]MASTER!#REF!,[1]MASTER!#REF!,[1]MASTER!#REF!,[1]MASTER!#REF!,[1]MASTER!$A$98:$IV$272</definedName>
    <definedName name="Z_9A428CE1_B4D9_11D0_A8AA_0000C071AEE7_.wvu.Rows" localSheetId="38" hidden="1">[1]MASTER!#REF!,[1]MASTER!#REF!,[1]MASTER!#REF!,[1]MASTER!#REF!,[1]MASTER!#REF!,[1]MASTER!#REF!,[1]MASTER!#REF!,[1]MASTER!$A$98:$IV$272</definedName>
    <definedName name="Z_9A428CE1_B4D9_11D0_A8AA_0000C071AEE7_.wvu.Rows" localSheetId="39" hidden="1">[1]MASTER!#REF!,[1]MASTER!#REF!,[1]MASTER!#REF!,[1]MASTER!#REF!,[1]MASTER!#REF!,[1]MASTER!#REF!,[1]MASTER!#REF!,[1]MASTER!$A$98:$IV$272</definedName>
    <definedName name="Z_9A428CE1_B4D9_11D0_A8AA_0000C071AEE7_.wvu.Rows" hidden="1">[1]MASTER!#REF!,[1]MASTER!#REF!,[1]MASTER!#REF!,[1]MASTER!#REF!,[1]MASTER!#REF!,[1]MASTER!#REF!,[1]MASTER!#REF!,[1]MASTER!$A$98:$IV$272</definedName>
  </definedNames>
  <calcPr calcId="171027"/>
</workbook>
</file>

<file path=xl/calcChain.xml><?xml version="1.0" encoding="utf-8"?>
<calcChain xmlns="http://schemas.openxmlformats.org/spreadsheetml/2006/main">
  <c r="C6" i="128" l="1"/>
  <c r="D6" i="128"/>
  <c r="E6" i="128"/>
  <c r="C7" i="128"/>
  <c r="D7" i="128"/>
  <c r="E7" i="128"/>
  <c r="C8" i="128"/>
  <c r="D8" i="128"/>
  <c r="E8" i="128"/>
  <c r="C9" i="128"/>
  <c r="D9" i="128"/>
  <c r="E9" i="128"/>
  <c r="C10" i="128"/>
  <c r="D10" i="128"/>
  <c r="E10" i="128"/>
  <c r="C11" i="128"/>
  <c r="D11" i="128"/>
  <c r="E11" i="128"/>
  <c r="C12" i="128"/>
  <c r="D12" i="128"/>
  <c r="E12" i="128"/>
  <c r="C13" i="128"/>
  <c r="D13" i="128"/>
  <c r="E13" i="128"/>
  <c r="C14" i="128"/>
  <c r="D14" i="128"/>
  <c r="E14" i="128"/>
  <c r="C6" i="127"/>
  <c r="D6" i="127"/>
  <c r="E6" i="127"/>
  <c r="C7" i="127"/>
  <c r="D7" i="127"/>
  <c r="E7" i="127"/>
  <c r="C8" i="127"/>
  <c r="D8" i="127"/>
  <c r="E8" i="127"/>
  <c r="C9" i="127"/>
  <c r="D9" i="127"/>
  <c r="E9" i="127"/>
  <c r="C10" i="127"/>
  <c r="D10" i="127"/>
  <c r="E10" i="127"/>
  <c r="C11" i="127"/>
  <c r="D11" i="127"/>
  <c r="E11" i="127"/>
  <c r="C12" i="127"/>
  <c r="D12" i="127"/>
  <c r="E12" i="127"/>
  <c r="C13" i="127"/>
  <c r="D13" i="127"/>
  <c r="E13" i="127"/>
  <c r="C14" i="127"/>
  <c r="D14" i="127"/>
  <c r="E14" i="127"/>
  <c r="D4" i="126"/>
  <c r="E4" i="126"/>
  <c r="F4" i="126" s="1"/>
  <c r="G4" i="126"/>
  <c r="D5" i="126"/>
  <c r="E5" i="126"/>
  <c r="F5" i="126" s="1"/>
  <c r="G5" i="126"/>
  <c r="D6" i="126"/>
  <c r="E6" i="126"/>
  <c r="F6" i="126" s="1"/>
  <c r="G6" i="126"/>
  <c r="D7" i="126"/>
  <c r="E7" i="126"/>
  <c r="F7" i="126" s="1"/>
  <c r="G7" i="126"/>
  <c r="D8" i="126"/>
  <c r="E8" i="126"/>
  <c r="F8" i="126" s="1"/>
  <c r="G8" i="126"/>
  <c r="C4" i="125"/>
  <c r="C5" i="125"/>
  <c r="C6" i="125"/>
  <c r="C7" i="125"/>
  <c r="C8" i="125"/>
  <c r="C9" i="125"/>
  <c r="C10" i="125"/>
  <c r="C11" i="125"/>
  <c r="C12" i="125"/>
  <c r="C13" i="125"/>
  <c r="C14" i="125"/>
  <c r="C4" i="124"/>
  <c r="F4" i="124"/>
  <c r="C5" i="124"/>
  <c r="F5" i="124"/>
  <c r="C6" i="124"/>
  <c r="F6" i="124"/>
  <c r="C7" i="124"/>
  <c r="F7" i="124"/>
  <c r="C8" i="124"/>
  <c r="F8" i="124"/>
  <c r="B17" i="123"/>
  <c r="D21" i="123"/>
  <c r="B23" i="123"/>
  <c r="D23" i="123" s="1"/>
  <c r="D4" i="122"/>
  <c r="C9" i="122"/>
  <c r="D9" i="122" s="1"/>
  <c r="G9" i="122"/>
  <c r="H9" i="122"/>
  <c r="I9" i="122"/>
  <c r="I10" i="122" s="1"/>
  <c r="I11" i="122" s="1"/>
  <c r="I12" i="122" s="1"/>
  <c r="I13" i="122" s="1"/>
  <c r="I14" i="122" s="1"/>
  <c r="I15" i="122" s="1"/>
  <c r="I16" i="122" s="1"/>
  <c r="I17" i="122" s="1"/>
  <c r="I18" i="122" s="1"/>
  <c r="I19" i="122" s="1"/>
  <c r="I20" i="122" s="1"/>
  <c r="I21" i="122" s="1"/>
  <c r="I22" i="122" s="1"/>
  <c r="I23" i="122" s="1"/>
  <c r="G10" i="122"/>
  <c r="H10" i="122"/>
  <c r="H11" i="122" s="1"/>
  <c r="H12" i="122" s="1"/>
  <c r="H13" i="122" s="1"/>
  <c r="H14" i="122" s="1"/>
  <c r="H15" i="122" s="1"/>
  <c r="H16" i="122" s="1"/>
  <c r="H17" i="122" s="1"/>
  <c r="H18" i="122" s="1"/>
  <c r="H19" i="122" s="1"/>
  <c r="H20" i="122" s="1"/>
  <c r="H21" i="122" s="1"/>
  <c r="H22" i="122" s="1"/>
  <c r="H23" i="122" s="1"/>
  <c r="G11" i="122"/>
  <c r="G12" i="122"/>
  <c r="G13" i="122"/>
  <c r="G14" i="122"/>
  <c r="G15" i="122"/>
  <c r="G16" i="122"/>
  <c r="G17" i="122"/>
  <c r="G18" i="122"/>
  <c r="G19" i="122"/>
  <c r="G20" i="122"/>
  <c r="G21" i="122"/>
  <c r="G22" i="122"/>
  <c r="G23" i="122"/>
  <c r="D3" i="121"/>
  <c r="D4" i="121"/>
  <c r="D5" i="121" s="1"/>
  <c r="B6" i="121" s="1"/>
  <c r="D3" i="120"/>
  <c r="G3" i="120"/>
  <c r="D5" i="120" s="1"/>
  <c r="B6" i="120" s="1"/>
  <c r="D4" i="120"/>
  <c r="G4" i="120"/>
  <c r="C15" i="119"/>
  <c r="C16" i="119"/>
  <c r="C13" i="126"/>
  <c r="C15" i="126"/>
  <c r="D4" i="125"/>
  <c r="D4" i="124"/>
  <c r="D16" i="119"/>
  <c r="C12" i="126"/>
  <c r="C14" i="126"/>
  <c r="D24" i="123" l="1"/>
  <c r="D25" i="123"/>
  <c r="C10" i="122"/>
  <c r="C17" i="119"/>
  <c r="C18" i="119"/>
  <c r="C19" i="119"/>
  <c r="C20" i="119"/>
  <c r="B21" i="119"/>
  <c r="C21" i="119" s="1"/>
  <c r="C22" i="119" s="1"/>
  <c r="D22" i="119"/>
  <c r="D10" i="122" l="1"/>
  <c r="C11" i="122"/>
  <c r="B5" i="117"/>
  <c r="D14" i="118"/>
  <c r="D15" i="118"/>
  <c r="D4" i="117"/>
  <c r="C9" i="117"/>
  <c r="D11" i="122" l="1"/>
  <c r="C12" i="122"/>
  <c r="D11" i="116"/>
  <c r="D12" i="116"/>
  <c r="B14" i="116"/>
  <c r="E11" i="115"/>
  <c r="H13" i="111"/>
  <c r="H14" i="111"/>
  <c r="I11" i="109"/>
  <c r="I10" i="109"/>
  <c r="E10" i="115"/>
  <c r="H15" i="111"/>
  <c r="H11" i="111"/>
  <c r="H12" i="111"/>
  <c r="I9" i="109"/>
  <c r="E14" i="116"/>
  <c r="D12" i="122" l="1"/>
  <c r="C13" i="122"/>
  <c r="D10" i="115"/>
  <c r="D11" i="115"/>
  <c r="B15" i="115"/>
  <c r="C15" i="115" s="1"/>
  <c r="D15" i="115"/>
  <c r="J4" i="111"/>
  <c r="H7" i="111" s="1"/>
  <c r="D13" i="122" l="1"/>
  <c r="C14" i="122"/>
  <c r="I7" i="111"/>
  <c r="J7" i="111"/>
  <c r="F15" i="115"/>
  <c r="E15" i="115"/>
  <c r="B16" i="115"/>
  <c r="K7" i="111"/>
  <c r="D14" i="122" l="1"/>
  <c r="C15" i="122"/>
  <c r="C16" i="115"/>
  <c r="B17" i="115" s="1"/>
  <c r="D16" i="115"/>
  <c r="F16" i="115"/>
  <c r="D15" i="122" l="1"/>
  <c r="C16" i="122"/>
  <c r="E16" i="115"/>
  <c r="D17" i="115"/>
  <c r="F17" i="115"/>
  <c r="C17" i="115"/>
  <c r="B18" i="115" s="1"/>
  <c r="E17" i="115"/>
  <c r="D16" i="122" l="1"/>
  <c r="C17" i="122"/>
  <c r="C18" i="115"/>
  <c r="B19" i="115" s="1"/>
  <c r="D18" i="115"/>
  <c r="D17" i="122" l="1"/>
  <c r="C18" i="122"/>
  <c r="D19" i="115"/>
  <c r="C19" i="115"/>
  <c r="B20" i="115" s="1"/>
  <c r="F18" i="115"/>
  <c r="E18" i="115"/>
  <c r="D18" i="122" l="1"/>
  <c r="C19" i="122"/>
  <c r="E19" i="115"/>
  <c r="F19" i="115"/>
  <c r="C20" i="115"/>
  <c r="B21" i="115" s="1"/>
  <c r="E20" i="115"/>
  <c r="D20" i="115"/>
  <c r="F20" i="115"/>
  <c r="D19" i="122" l="1"/>
  <c r="C20" i="122"/>
  <c r="D21" i="115"/>
  <c r="C21" i="115"/>
  <c r="B22" i="115" s="1"/>
  <c r="D20" i="122" l="1"/>
  <c r="C21" i="122"/>
  <c r="E21" i="115"/>
  <c r="F21" i="115"/>
  <c r="C22" i="115"/>
  <c r="B23" i="115" s="1"/>
  <c r="D22" i="115"/>
  <c r="F22" i="115"/>
  <c r="D21" i="122" l="1"/>
  <c r="C22" i="122"/>
  <c r="E22" i="115"/>
  <c r="D23" i="115"/>
  <c r="C23" i="115"/>
  <c r="B24" i="115" s="1"/>
  <c r="D22" i="122" l="1"/>
  <c r="C23" i="122"/>
  <c r="D23" i="122" s="1"/>
  <c r="C24" i="115"/>
  <c r="B25" i="115" s="1"/>
  <c r="D24" i="115"/>
  <c r="F24" i="115"/>
  <c r="E23" i="115"/>
  <c r="F23" i="115"/>
  <c r="E24" i="115" l="1"/>
  <c r="D25" i="115"/>
  <c r="C25" i="115"/>
  <c r="B26" i="115" s="1"/>
  <c r="C26" i="115" l="1"/>
  <c r="B27" i="115" s="1"/>
  <c r="E26" i="115"/>
  <c r="D26" i="115"/>
  <c r="F26" i="115"/>
  <c r="E25" i="115"/>
  <c r="F25" i="115"/>
  <c r="D27" i="115" l="1"/>
  <c r="C27" i="115"/>
  <c r="B28" i="115" s="1"/>
  <c r="E27" i="115" l="1"/>
  <c r="F27" i="115"/>
  <c r="C28" i="115"/>
  <c r="B29" i="115" s="1"/>
  <c r="D28" i="115"/>
  <c r="G4" i="110"/>
  <c r="G5" i="110"/>
  <c r="G6" i="110"/>
  <c r="G7" i="110"/>
  <c r="G8" i="110"/>
  <c r="G9" i="110"/>
  <c r="G10" i="110"/>
  <c r="G11" i="110"/>
  <c r="G12" i="110"/>
  <c r="G13" i="110"/>
  <c r="G14" i="110"/>
  <c r="G15" i="110"/>
  <c r="G16" i="110"/>
  <c r="G17" i="110"/>
  <c r="G18" i="110"/>
  <c r="B23" i="110"/>
  <c r="D24" i="110"/>
  <c r="D25" i="110"/>
  <c r="D26" i="110"/>
  <c r="D27" i="110"/>
  <c r="B4" i="109"/>
  <c r="B5" i="109"/>
  <c r="J5" i="109"/>
  <c r="B2" i="109" s="1"/>
  <c r="K5" i="109"/>
  <c r="B6" i="109"/>
  <c r="B7" i="109"/>
  <c r="B8" i="109"/>
  <c r="B9" i="109"/>
  <c r="B10" i="109"/>
  <c r="B11" i="109"/>
  <c r="B12" i="109"/>
  <c r="B13" i="109"/>
  <c r="B14" i="109"/>
  <c r="B15" i="109"/>
  <c r="B16" i="109"/>
  <c r="B17" i="109"/>
  <c r="B18" i="109"/>
  <c r="B19" i="109"/>
  <c r="B20" i="109"/>
  <c r="B21" i="109"/>
  <c r="B22" i="109"/>
  <c r="B23" i="109"/>
  <c r="F28" i="115" l="1"/>
  <c r="E28" i="115"/>
  <c r="D29" i="115"/>
  <c r="C29" i="115"/>
  <c r="B30" i="115" s="1"/>
  <c r="E29" i="115" l="1"/>
  <c r="F29" i="115"/>
  <c r="C30" i="115"/>
  <c r="B31" i="115" s="1"/>
  <c r="E30" i="115"/>
  <c r="D30" i="115"/>
  <c r="F30" i="115"/>
  <c r="D31" i="115" l="1"/>
  <c r="C31" i="115"/>
  <c r="B32" i="115" s="1"/>
  <c r="E31" i="115" l="1"/>
  <c r="F31" i="115"/>
  <c r="C32" i="115"/>
  <c r="B33" i="115" s="1"/>
  <c r="E32" i="115"/>
  <c r="D32" i="115"/>
  <c r="F32" i="115"/>
  <c r="D33" i="115" l="1"/>
  <c r="C33" i="115"/>
  <c r="B34" i="115" s="1"/>
  <c r="E33" i="115" l="1"/>
  <c r="F33" i="115"/>
  <c r="C34" i="115"/>
  <c r="B35" i="115" s="1"/>
  <c r="D34" i="115"/>
  <c r="F34" i="115"/>
  <c r="D35" i="115" l="1"/>
  <c r="F35" i="115"/>
  <c r="C35" i="115"/>
  <c r="B36" i="115" s="1"/>
  <c r="E35" i="115"/>
  <c r="E34" i="115"/>
  <c r="C36" i="115" l="1"/>
  <c r="B37" i="115" s="1"/>
  <c r="E36" i="115"/>
  <c r="D36" i="115"/>
  <c r="F36" i="115"/>
  <c r="D37" i="115" l="1"/>
  <c r="F37" i="115"/>
  <c r="C37" i="115"/>
  <c r="B38" i="115" s="1"/>
  <c r="E37" i="115"/>
  <c r="C38" i="115" l="1"/>
  <c r="B39" i="115" s="1"/>
  <c r="E38" i="115"/>
  <c r="D38" i="115"/>
  <c r="F38" i="115"/>
  <c r="D39" i="115" l="1"/>
  <c r="F39" i="115"/>
  <c r="C39" i="115"/>
  <c r="B40" i="115" s="1"/>
  <c r="E39" i="115"/>
  <c r="C40" i="115" l="1"/>
  <c r="B41" i="115" s="1"/>
  <c r="E40" i="115"/>
  <c r="D40" i="115"/>
  <c r="F40" i="115"/>
  <c r="D41" i="115" l="1"/>
  <c r="F41" i="115"/>
  <c r="C41" i="115"/>
  <c r="B42" i="115" s="1"/>
  <c r="E41" i="115"/>
  <c r="C42" i="115" l="1"/>
  <c r="B43" i="115" s="1"/>
  <c r="E42" i="115"/>
  <c r="D42" i="115"/>
  <c r="F42" i="115"/>
  <c r="D43" i="115" l="1"/>
  <c r="F43" i="115"/>
  <c r="C43" i="115"/>
  <c r="B44" i="115" s="1"/>
  <c r="E43" i="115"/>
  <c r="C44" i="115" l="1"/>
  <c r="B45" i="115" s="1"/>
  <c r="E44" i="115"/>
  <c r="D44" i="115"/>
  <c r="F44" i="115"/>
  <c r="D45" i="115" l="1"/>
  <c r="F45" i="115"/>
  <c r="C45" i="115"/>
  <c r="B46" i="115" s="1"/>
  <c r="E45" i="115"/>
  <c r="C46" i="115" l="1"/>
  <c r="B47" i="115" s="1"/>
  <c r="E46" i="115"/>
  <c r="D46" i="115"/>
  <c r="F46" i="115"/>
  <c r="D47" i="115" l="1"/>
  <c r="F47" i="115"/>
  <c r="C47" i="115"/>
  <c r="B48" i="115" s="1"/>
  <c r="E47" i="115"/>
  <c r="C48" i="115" l="1"/>
  <c r="B49" i="115" s="1"/>
  <c r="E48" i="115"/>
  <c r="D48" i="115"/>
  <c r="F48" i="115"/>
  <c r="D49" i="115" l="1"/>
  <c r="C49" i="115"/>
  <c r="B50" i="115" s="1"/>
  <c r="F49" i="115"/>
  <c r="E49" i="115"/>
  <c r="C50" i="115" l="1"/>
  <c r="B51" i="115" s="1"/>
  <c r="E50" i="115"/>
  <c r="D50" i="115"/>
  <c r="F50" i="115"/>
  <c r="D51" i="115" l="1"/>
  <c r="F51" i="115"/>
  <c r="C51" i="115"/>
  <c r="B52" i="115" s="1"/>
  <c r="E51" i="115"/>
  <c r="C52" i="115" l="1"/>
  <c r="B53" i="115" s="1"/>
  <c r="E52" i="115"/>
  <c r="D52" i="115"/>
  <c r="F52" i="115"/>
  <c r="D53" i="115" l="1"/>
  <c r="F53" i="115"/>
  <c r="C53" i="115"/>
  <c r="B54" i="115" s="1"/>
  <c r="E53" i="115"/>
  <c r="C54" i="115" l="1"/>
  <c r="B55" i="115" s="1"/>
  <c r="E54" i="115"/>
  <c r="D54" i="115"/>
  <c r="F54" i="115"/>
  <c r="D55" i="115" l="1"/>
  <c r="F55" i="115"/>
  <c r="C55" i="115"/>
  <c r="B56" i="115" s="1"/>
  <c r="E55" i="115"/>
  <c r="C56" i="115" l="1"/>
  <c r="B57" i="115" s="1"/>
  <c r="E56" i="115"/>
  <c r="D56" i="115"/>
  <c r="F56" i="115"/>
  <c r="M17" i="96"/>
  <c r="H15" i="17"/>
  <c r="C18" i="87"/>
  <c r="F12" i="50"/>
  <c r="H12" i="17"/>
  <c r="F14" i="97"/>
  <c r="F5" i="79"/>
  <c r="I6" i="96"/>
  <c r="H16" i="17"/>
  <c r="C19" i="87"/>
  <c r="F5" i="93"/>
  <c r="H13" i="17"/>
  <c r="F15" i="97"/>
  <c r="F13" i="50"/>
  <c r="E20" i="78"/>
  <c r="F16" i="50"/>
  <c r="N17" i="96"/>
  <c r="E12" i="2"/>
  <c r="F15" i="50"/>
  <c r="E5" i="94"/>
  <c r="F7" i="78"/>
  <c r="C22" i="87"/>
  <c r="F4" i="93"/>
  <c r="H19" i="17"/>
  <c r="C20" i="87"/>
  <c r="C21" i="87"/>
  <c r="D57" i="115" l="1"/>
  <c r="F57" i="115"/>
  <c r="C57" i="115"/>
  <c r="B58" i="115" s="1"/>
  <c r="E57" i="115"/>
  <c r="D12" i="107"/>
  <c r="F12" i="107"/>
  <c r="F13" i="107"/>
  <c r="C14" i="107"/>
  <c r="D14" i="107"/>
  <c r="E14" i="107"/>
  <c r="C18" i="107"/>
  <c r="C21" i="107"/>
  <c r="C20" i="107"/>
  <c r="C22" i="107"/>
  <c r="C19" i="107"/>
  <c r="C58" i="115" l="1"/>
  <c r="B59" i="115" s="1"/>
  <c r="E58" i="115"/>
  <c r="D58" i="115"/>
  <c r="F58" i="115"/>
  <c r="E5" i="106"/>
  <c r="F5" i="106"/>
  <c r="G5" i="106"/>
  <c r="H5" i="106"/>
  <c r="I5" i="106"/>
  <c r="E6" i="106"/>
  <c r="F6" i="106" s="1"/>
  <c r="I6" i="106"/>
  <c r="E7" i="106"/>
  <c r="F7" i="106"/>
  <c r="G7" i="106"/>
  <c r="H7" i="106"/>
  <c r="I7" i="106"/>
  <c r="E8" i="106"/>
  <c r="F8" i="106" s="1"/>
  <c r="I8" i="106"/>
  <c r="E9" i="106"/>
  <c r="F9" i="106"/>
  <c r="G9" i="106"/>
  <c r="H9" i="106"/>
  <c r="I9" i="106"/>
  <c r="E10" i="106"/>
  <c r="F10" i="106" s="1"/>
  <c r="I10" i="106"/>
  <c r="E11" i="106"/>
  <c r="F11" i="106"/>
  <c r="G11" i="106"/>
  <c r="H11" i="106"/>
  <c r="I11" i="106"/>
  <c r="E12" i="106"/>
  <c r="F12" i="106" s="1"/>
  <c r="I12" i="106"/>
  <c r="E13" i="106"/>
  <c r="F13" i="106"/>
  <c r="G13" i="106"/>
  <c r="H13" i="106"/>
  <c r="I13" i="106"/>
  <c r="E14" i="106"/>
  <c r="F14" i="106" s="1"/>
  <c r="I14" i="106"/>
  <c r="E15" i="106"/>
  <c r="F15" i="106"/>
  <c r="G15" i="106"/>
  <c r="H15" i="106"/>
  <c r="I15" i="106"/>
  <c r="E16" i="106"/>
  <c r="F16" i="106" s="1"/>
  <c r="I16" i="106"/>
  <c r="C17" i="105"/>
  <c r="D17" i="105"/>
  <c r="E17" i="105"/>
  <c r="F17" i="105"/>
  <c r="G17" i="105"/>
  <c r="H17" i="105"/>
  <c r="G16" i="106" l="1"/>
  <c r="G14" i="106"/>
  <c r="G12" i="106"/>
  <c r="G10" i="106"/>
  <c r="G8" i="106"/>
  <c r="G6" i="106"/>
  <c r="D59" i="115"/>
  <c r="F59" i="115"/>
  <c r="C59" i="115"/>
  <c r="B60" i="115" s="1"/>
  <c r="E59" i="115"/>
  <c r="H16" i="106"/>
  <c r="H14" i="106"/>
  <c r="H12" i="106"/>
  <c r="H10" i="106"/>
  <c r="H8" i="106"/>
  <c r="H6" i="106"/>
  <c r="C60" i="115" l="1"/>
  <c r="B61" i="115" s="1"/>
  <c r="E60" i="115"/>
  <c r="D60" i="115"/>
  <c r="F60" i="115"/>
  <c r="I9" i="99"/>
  <c r="E204" i="99"/>
  <c r="D61" i="115" l="1"/>
  <c r="F61" i="115"/>
  <c r="C61" i="115"/>
  <c r="B62" i="115" s="1"/>
  <c r="E61" i="115"/>
  <c r="H12" i="97"/>
  <c r="H11" i="97"/>
  <c r="H10" i="97"/>
  <c r="H9" i="97"/>
  <c r="H8" i="97"/>
  <c r="H7" i="97"/>
  <c r="H6" i="97"/>
  <c r="H5" i="97"/>
  <c r="E14" i="97" s="1"/>
  <c r="H5" i="96"/>
  <c r="I5" i="96"/>
  <c r="M5" i="96"/>
  <c r="N5" i="96"/>
  <c r="M6" i="96"/>
  <c r="N6" i="96"/>
  <c r="M7" i="96"/>
  <c r="N7" i="96"/>
  <c r="M8" i="96"/>
  <c r="N8" i="96"/>
  <c r="M9" i="96"/>
  <c r="N9" i="96"/>
  <c r="M10" i="96"/>
  <c r="N10" i="96"/>
  <c r="M11" i="96"/>
  <c r="N11" i="96"/>
  <c r="M12" i="96"/>
  <c r="N12" i="96"/>
  <c r="M13" i="96"/>
  <c r="N13" i="96"/>
  <c r="M14" i="96"/>
  <c r="N14" i="96"/>
  <c r="M15" i="96"/>
  <c r="N15" i="96"/>
  <c r="M16" i="96"/>
  <c r="N16" i="96"/>
  <c r="D17" i="96"/>
  <c r="E17" i="94"/>
  <c r="E16" i="94"/>
  <c r="E15" i="94"/>
  <c r="E14" i="94"/>
  <c r="E13" i="94"/>
  <c r="E12" i="94"/>
  <c r="E11" i="94"/>
  <c r="E10" i="94"/>
  <c r="I9" i="94"/>
  <c r="H9" i="94"/>
  <c r="E9" i="94"/>
  <c r="I8" i="94"/>
  <c r="H8" i="94"/>
  <c r="E8" i="94"/>
  <c r="D5" i="94"/>
  <c r="G17" i="93"/>
  <c r="G16" i="93"/>
  <c r="G15" i="93"/>
  <c r="G14" i="93"/>
  <c r="G13" i="93"/>
  <c r="G12" i="93"/>
  <c r="G11" i="93"/>
  <c r="G10" i="93"/>
  <c r="G9" i="93"/>
  <c r="G8" i="93"/>
  <c r="D5" i="93"/>
  <c r="D4" i="93"/>
  <c r="E3" i="90"/>
  <c r="C5" i="90"/>
  <c r="L5" i="90"/>
  <c r="C6" i="90"/>
  <c r="L6" i="90"/>
  <c r="C7" i="90"/>
  <c r="L7" i="90"/>
  <c r="C8" i="90"/>
  <c r="L8" i="90"/>
  <c r="C9" i="90"/>
  <c r="L9" i="90"/>
  <c r="C10" i="90"/>
  <c r="L10" i="90"/>
  <c r="C11" i="90"/>
  <c r="L11" i="90"/>
  <c r="C12" i="90"/>
  <c r="L12" i="90"/>
  <c r="C13" i="90"/>
  <c r="L13" i="90"/>
  <c r="C14" i="90"/>
  <c r="L14" i="90"/>
  <c r="C15" i="90"/>
  <c r="L15" i="90"/>
  <c r="C16" i="90"/>
  <c r="L16" i="90"/>
  <c r="E17" i="90"/>
  <c r="F17" i="90"/>
  <c r="G17" i="90"/>
  <c r="H17" i="90"/>
  <c r="I17" i="90"/>
  <c r="J17" i="90"/>
  <c r="K17" i="90"/>
  <c r="L17" i="90"/>
  <c r="D12" i="59"/>
  <c r="D11" i="59"/>
  <c r="C62" i="115" l="1"/>
  <c r="B63" i="115" s="1"/>
  <c r="E62" i="115"/>
  <c r="D62" i="115"/>
  <c r="F62" i="115"/>
  <c r="I10" i="94"/>
  <c r="E15" i="97"/>
  <c r="D63" i="115" l="1"/>
  <c r="F63" i="115"/>
  <c r="C63" i="115"/>
  <c r="B64" i="115" s="1"/>
  <c r="E63" i="115"/>
  <c r="D14" i="87"/>
  <c r="C14" i="87"/>
  <c r="D12" i="87"/>
  <c r="F13" i="87" s="1"/>
  <c r="C64" i="115" l="1"/>
  <c r="B65" i="115" s="1"/>
  <c r="E64" i="115"/>
  <c r="D64" i="115"/>
  <c r="F64" i="115"/>
  <c r="E14" i="87"/>
  <c r="F12" i="87"/>
  <c r="D65" i="115" l="1"/>
  <c r="F65" i="115"/>
  <c r="C65" i="115"/>
  <c r="B66" i="115" s="1"/>
  <c r="E65" i="115"/>
  <c r="F4" i="79"/>
  <c r="C10" i="78"/>
  <c r="B11" i="78"/>
  <c r="F3" i="77"/>
  <c r="F4" i="77"/>
  <c r="F5" i="77"/>
  <c r="E9" i="77"/>
  <c r="F9" i="77" s="1"/>
  <c r="E10" i="77"/>
  <c r="F10" i="77" s="1"/>
  <c r="E11" i="77"/>
  <c r="F11" i="77" s="1"/>
  <c r="E12" i="77"/>
  <c r="F12" i="77" s="1"/>
  <c r="G12" i="77" s="1"/>
  <c r="E13" i="77"/>
  <c r="F13" i="77" s="1"/>
  <c r="G13" i="77" s="1"/>
  <c r="C14" i="77"/>
  <c r="D14" i="77"/>
  <c r="C66" i="115" l="1"/>
  <c r="B67" i="115" s="1"/>
  <c r="E66" i="115"/>
  <c r="D66" i="115"/>
  <c r="F66" i="115"/>
  <c r="H12" i="77"/>
  <c r="E14" i="77"/>
  <c r="F14" i="77" s="1"/>
  <c r="G14" i="77" s="1"/>
  <c r="C11" i="78"/>
  <c r="B12" i="78"/>
  <c r="B13" i="78" s="1"/>
  <c r="B14" i="78" s="1"/>
  <c r="B15" i="78" s="1"/>
  <c r="B16" i="78" s="1"/>
  <c r="B17" i="78" s="1"/>
  <c r="B18" i="78" s="1"/>
  <c r="B19" i="78" s="1"/>
  <c r="G10" i="77"/>
  <c r="H10" i="77"/>
  <c r="G11" i="77"/>
  <c r="H11" i="77"/>
  <c r="G9" i="77"/>
  <c r="H9" i="77"/>
  <c r="H13" i="77"/>
  <c r="D67" i="115" l="1"/>
  <c r="F67" i="115"/>
  <c r="C67" i="115"/>
  <c r="B68" i="115" s="1"/>
  <c r="E67" i="115"/>
  <c r="C12" i="78"/>
  <c r="C13" i="78" s="1"/>
  <c r="C14" i="78" s="1"/>
  <c r="C15" i="78" s="1"/>
  <c r="C16" i="78" s="1"/>
  <c r="C17" i="78" s="1"/>
  <c r="C18" i="78" s="1"/>
  <c r="C19" i="78" s="1"/>
  <c r="B20" i="78"/>
  <c r="H14" i="77"/>
  <c r="C68" i="115" l="1"/>
  <c r="B69" i="115" s="1"/>
  <c r="E68" i="115"/>
  <c r="D68" i="115"/>
  <c r="F68" i="115"/>
  <c r="D20" i="78"/>
  <c r="C20" i="78"/>
  <c r="B21" i="78"/>
  <c r="D69" i="115" l="1"/>
  <c r="F69" i="115"/>
  <c r="C69" i="115"/>
  <c r="B70" i="115" s="1"/>
  <c r="E69" i="115"/>
  <c r="C21" i="78"/>
  <c r="D21" i="78"/>
  <c r="B22" i="78"/>
  <c r="C70" i="115" l="1"/>
  <c r="B71" i="115" s="1"/>
  <c r="E70" i="115"/>
  <c r="D70" i="115"/>
  <c r="F70" i="115"/>
  <c r="C22" i="78"/>
  <c r="D22" i="78"/>
  <c r="B23" i="78"/>
  <c r="D71" i="115" l="1"/>
  <c r="F71" i="115"/>
  <c r="C71" i="115"/>
  <c r="B72" i="115" s="1"/>
  <c r="E71" i="115"/>
  <c r="C23" i="78"/>
  <c r="D23" i="78"/>
  <c r="B24" i="78"/>
  <c r="C72" i="115" l="1"/>
  <c r="B73" i="115" s="1"/>
  <c r="E72" i="115"/>
  <c r="D72" i="115"/>
  <c r="F72" i="115"/>
  <c r="B25" i="78"/>
  <c r="C24" i="78"/>
  <c r="D24" i="78"/>
  <c r="D73" i="115" l="1"/>
  <c r="F73" i="115"/>
  <c r="C73" i="115"/>
  <c r="B74" i="115" s="1"/>
  <c r="E73" i="115"/>
  <c r="C25" i="78"/>
  <c r="D25" i="78"/>
  <c r="B26" i="78"/>
  <c r="C74" i="115" l="1"/>
  <c r="B75" i="115" s="1"/>
  <c r="E74" i="115"/>
  <c r="D74" i="115"/>
  <c r="F74" i="115"/>
  <c r="D26" i="78"/>
  <c r="B27" i="78"/>
  <c r="C26" i="78"/>
  <c r="D75" i="115" l="1"/>
  <c r="F75" i="115"/>
  <c r="C75" i="115"/>
  <c r="B76" i="115" s="1"/>
  <c r="E75" i="115"/>
  <c r="C27" i="78"/>
  <c r="D27" i="78"/>
  <c r="B28" i="78"/>
  <c r="C76" i="115" l="1"/>
  <c r="B77" i="115" s="1"/>
  <c r="E76" i="115"/>
  <c r="D76" i="115"/>
  <c r="F76" i="115"/>
  <c r="D28" i="78"/>
  <c r="B29" i="78"/>
  <c r="C28" i="78"/>
  <c r="D77" i="115" l="1"/>
  <c r="F77" i="115"/>
  <c r="C77" i="115"/>
  <c r="B78" i="115" s="1"/>
  <c r="E77" i="115"/>
  <c r="B30" i="78"/>
  <c r="C29" i="78"/>
  <c r="D29" i="78"/>
  <c r="C78" i="115" l="1"/>
  <c r="B79" i="115" s="1"/>
  <c r="E78" i="115"/>
  <c r="D78" i="115"/>
  <c r="F78" i="115"/>
  <c r="D30" i="78"/>
  <c r="B31" i="78"/>
  <c r="C30" i="78"/>
  <c r="D79" i="115" l="1"/>
  <c r="F79" i="115"/>
  <c r="C79" i="115"/>
  <c r="B80" i="115" s="1"/>
  <c r="E79" i="115"/>
  <c r="C31" i="78"/>
  <c r="D31" i="78"/>
  <c r="B32" i="78"/>
  <c r="C80" i="115" l="1"/>
  <c r="B81" i="115" s="1"/>
  <c r="E80" i="115"/>
  <c r="D80" i="115"/>
  <c r="F80" i="115"/>
  <c r="D32" i="78"/>
  <c r="B33" i="78"/>
  <c r="C32" i="78"/>
  <c r="D81" i="115" l="1"/>
  <c r="F81" i="115"/>
  <c r="C81" i="115"/>
  <c r="B82" i="115" s="1"/>
  <c r="E81" i="115"/>
  <c r="C33" i="78"/>
  <c r="D33" i="78"/>
  <c r="B34" i="78"/>
  <c r="C82" i="115" l="1"/>
  <c r="B83" i="115" s="1"/>
  <c r="E82" i="115"/>
  <c r="F82" i="115"/>
  <c r="D82" i="115"/>
  <c r="B35" i="78"/>
  <c r="C34" i="78"/>
  <c r="D34" i="78"/>
  <c r="D83" i="115" l="1"/>
  <c r="F83" i="115"/>
  <c r="C83" i="115"/>
  <c r="B84" i="115" s="1"/>
  <c r="E83" i="115"/>
  <c r="C35" i="78"/>
  <c r="D35" i="78"/>
  <c r="B36" i="78"/>
  <c r="C84" i="115" l="1"/>
  <c r="B85" i="115" s="1"/>
  <c r="E84" i="115"/>
  <c r="D84" i="115"/>
  <c r="F84" i="115"/>
  <c r="D36" i="78"/>
  <c r="B37" i="78"/>
  <c r="C36" i="78"/>
  <c r="D85" i="115" l="1"/>
  <c r="F85" i="115"/>
  <c r="C85" i="115"/>
  <c r="B86" i="115" s="1"/>
  <c r="E85" i="115"/>
  <c r="C37" i="78"/>
  <c r="B38" i="78"/>
  <c r="D37" i="78"/>
  <c r="C86" i="115" l="1"/>
  <c r="B87" i="115" s="1"/>
  <c r="E86" i="115"/>
  <c r="D86" i="115"/>
  <c r="F86" i="115"/>
  <c r="D38" i="78"/>
  <c r="C38" i="78"/>
  <c r="B39" i="78"/>
  <c r="D12" i="2"/>
  <c r="E16" i="50"/>
  <c r="E15" i="50"/>
  <c r="E13" i="50"/>
  <c r="E12" i="50"/>
  <c r="C16" i="73"/>
  <c r="D15" i="73"/>
  <c r="D14" i="73"/>
  <c r="D13" i="73"/>
  <c r="D12" i="73"/>
  <c r="D11" i="73"/>
  <c r="D10" i="73"/>
  <c r="D9" i="73"/>
  <c r="D8" i="73"/>
  <c r="D7" i="73"/>
  <c r="D6" i="73"/>
  <c r="D5" i="73"/>
  <c r="D4" i="73"/>
  <c r="D3" i="71"/>
  <c r="Z27" i="71" s="1"/>
  <c r="C3" i="71"/>
  <c r="T19" i="71" s="1"/>
  <c r="B3" i="71"/>
  <c r="G16" i="70"/>
  <c r="F16" i="70"/>
  <c r="E16" i="70"/>
  <c r="D16" i="70"/>
  <c r="C16" i="70"/>
  <c r="B16" i="70"/>
  <c r="G15" i="70"/>
  <c r="F15" i="70"/>
  <c r="E15" i="70"/>
  <c r="D15" i="70"/>
  <c r="C15" i="70"/>
  <c r="B15" i="70"/>
  <c r="G14" i="70"/>
  <c r="F14" i="70"/>
  <c r="E14" i="70"/>
  <c r="D14" i="70"/>
  <c r="C14" i="70"/>
  <c r="B14" i="70"/>
  <c r="G13" i="70"/>
  <c r="F13" i="70"/>
  <c r="E13" i="70"/>
  <c r="D13" i="70"/>
  <c r="C13" i="70"/>
  <c r="B13" i="70"/>
  <c r="G12" i="70"/>
  <c r="F12" i="70"/>
  <c r="E12" i="70"/>
  <c r="D12" i="70"/>
  <c r="C12" i="70"/>
  <c r="B12" i="70"/>
  <c r="G11" i="70"/>
  <c r="F11" i="70"/>
  <c r="E11" i="70"/>
  <c r="D11" i="70"/>
  <c r="C11" i="70"/>
  <c r="B11" i="70"/>
  <c r="G10" i="70"/>
  <c r="F10" i="70"/>
  <c r="E10" i="70"/>
  <c r="D10" i="70"/>
  <c r="C10" i="70"/>
  <c r="B10" i="70"/>
  <c r="G9" i="70"/>
  <c r="F9" i="70"/>
  <c r="E9" i="70"/>
  <c r="D9" i="70"/>
  <c r="C9" i="70"/>
  <c r="B9" i="70"/>
  <c r="G8" i="70"/>
  <c r="F8" i="70"/>
  <c r="E8" i="70"/>
  <c r="D8" i="70"/>
  <c r="C8" i="70"/>
  <c r="B8" i="70"/>
  <c r="G7" i="70"/>
  <c r="F7" i="70"/>
  <c r="E7" i="70"/>
  <c r="D7" i="70"/>
  <c r="C7" i="70"/>
  <c r="B7" i="70"/>
  <c r="G6" i="70"/>
  <c r="F6" i="70"/>
  <c r="E6" i="70"/>
  <c r="D6" i="70"/>
  <c r="C6" i="70"/>
  <c r="B6" i="70"/>
  <c r="G5" i="70"/>
  <c r="F5" i="70"/>
  <c r="E5" i="70"/>
  <c r="D5" i="70"/>
  <c r="C5" i="70"/>
  <c r="B5" i="70"/>
  <c r="G4" i="70"/>
  <c r="F4" i="70"/>
  <c r="E4" i="70"/>
  <c r="D4" i="70"/>
  <c r="C4" i="70"/>
  <c r="B4" i="70"/>
  <c r="G3" i="70"/>
  <c r="F3" i="70"/>
  <c r="E3" i="70"/>
  <c r="D3" i="70"/>
  <c r="C3" i="70"/>
  <c r="B3" i="70"/>
  <c r="E23" i="69"/>
  <c r="F23" i="69" s="1"/>
  <c r="E22" i="69"/>
  <c r="F22" i="69" s="1"/>
  <c r="E21" i="69"/>
  <c r="F21" i="69" s="1"/>
  <c r="E20" i="69"/>
  <c r="F20" i="69" s="1"/>
  <c r="E19" i="69"/>
  <c r="F19" i="69" s="1"/>
  <c r="E18" i="69"/>
  <c r="F18" i="69" s="1"/>
  <c r="E17" i="69"/>
  <c r="F17" i="69" s="1"/>
  <c r="E16" i="69"/>
  <c r="F16" i="69" s="1"/>
  <c r="E15" i="69"/>
  <c r="F15" i="69" s="1"/>
  <c r="E14" i="69"/>
  <c r="F14" i="69" s="1"/>
  <c r="E13" i="69"/>
  <c r="F13" i="69" s="1"/>
  <c r="E12" i="69"/>
  <c r="F12" i="69" s="1"/>
  <c r="E11" i="69"/>
  <c r="F11" i="69" s="1"/>
  <c r="E10" i="69"/>
  <c r="F10" i="69" s="1"/>
  <c r="E9" i="69"/>
  <c r="F9" i="69" s="1"/>
  <c r="E8" i="69"/>
  <c r="F8" i="69" s="1"/>
  <c r="E7" i="69"/>
  <c r="F7" i="69" s="1"/>
  <c r="E6" i="69"/>
  <c r="F6" i="69" s="1"/>
  <c r="E5" i="69"/>
  <c r="F5" i="69" s="1"/>
  <c r="E4" i="69"/>
  <c r="F4" i="69" s="1"/>
  <c r="D87" i="115" l="1"/>
  <c r="F87" i="115"/>
  <c r="C87" i="115"/>
  <c r="B88" i="115" s="1"/>
  <c r="E87" i="115"/>
  <c r="B40" i="78"/>
  <c r="C39" i="78"/>
  <c r="D39" i="78"/>
  <c r="P7" i="71"/>
  <c r="V9" i="71"/>
  <c r="M13" i="71"/>
  <c r="T15" i="71"/>
  <c r="V17" i="71"/>
  <c r="W19" i="71"/>
  <c r="V6" i="71"/>
  <c r="L9" i="71"/>
  <c r="U11" i="71"/>
  <c r="H15" i="71"/>
  <c r="M17" i="71"/>
  <c r="O19" i="71"/>
  <c r="L6" i="71"/>
  <c r="V8" i="71"/>
  <c r="L11" i="71"/>
  <c r="M14" i="71"/>
  <c r="T16" i="71"/>
  <c r="H19" i="71"/>
  <c r="Q5" i="71"/>
  <c r="L8" i="71"/>
  <c r="Q10" i="71"/>
  <c r="U13" i="71"/>
  <c r="J16" i="71"/>
  <c r="M18" i="71"/>
  <c r="Q21" i="71"/>
  <c r="J22" i="71"/>
  <c r="O23" i="71"/>
  <c r="O24" i="71"/>
  <c r="O25" i="71"/>
  <c r="Y26" i="71"/>
  <c r="Q27" i="71"/>
  <c r="AA27" i="71"/>
  <c r="K5" i="71"/>
  <c r="V5" i="71"/>
  <c r="Q6" i="71"/>
  <c r="L7" i="71"/>
  <c r="V7" i="71"/>
  <c r="O8" i="71"/>
  <c r="J9" i="71"/>
  <c r="P9" i="71"/>
  <c r="L10" i="71"/>
  <c r="V10" i="71"/>
  <c r="Q11" i="71"/>
  <c r="I13" i="71"/>
  <c r="Q13" i="71"/>
  <c r="H14" i="71"/>
  <c r="T14" i="71"/>
  <c r="M15" i="71"/>
  <c r="H16" i="71"/>
  <c r="P16" i="71"/>
  <c r="H17" i="71"/>
  <c r="T17" i="71"/>
  <c r="H18" i="71"/>
  <c r="T18" i="71"/>
  <c r="J19" i="71"/>
  <c r="Q19" i="71"/>
  <c r="F21" i="71"/>
  <c r="M21" i="71"/>
  <c r="T21" i="71"/>
  <c r="Y21" i="71"/>
  <c r="O22" i="71"/>
  <c r="J23" i="71"/>
  <c r="Y23" i="71"/>
  <c r="K24" i="71"/>
  <c r="U24" i="71"/>
  <c r="J25" i="71"/>
  <c r="Y25" i="71"/>
  <c r="O26" i="71"/>
  <c r="F27" i="71"/>
  <c r="M27" i="71"/>
  <c r="T27" i="71"/>
  <c r="Y27" i="71"/>
  <c r="H21" i="71"/>
  <c r="V21" i="71"/>
  <c r="Y22" i="71"/>
  <c r="F24" i="71"/>
  <c r="Y24" i="71"/>
  <c r="J26" i="71"/>
  <c r="H27" i="71"/>
  <c r="V27" i="71"/>
  <c r="J5" i="71"/>
  <c r="S5" i="71"/>
  <c r="N6" i="71"/>
  <c r="I7" i="71"/>
  <c r="S7" i="71"/>
  <c r="N8" i="71"/>
  <c r="I9" i="71"/>
  <c r="N9" i="71"/>
  <c r="I10" i="71"/>
  <c r="S10" i="71"/>
  <c r="N11" i="71"/>
  <c r="H13" i="71"/>
  <c r="P13" i="71"/>
  <c r="V13" i="71"/>
  <c r="O14" i="71"/>
  <c r="K15" i="71"/>
  <c r="W15" i="71"/>
  <c r="M16" i="71"/>
  <c r="W16" i="71"/>
  <c r="R17" i="71"/>
  <c r="W17" i="71"/>
  <c r="R18" i="71"/>
  <c r="I19" i="71"/>
  <c r="P19" i="71"/>
  <c r="E21" i="71"/>
  <c r="J21" i="71"/>
  <c r="R21" i="71"/>
  <c r="W21" i="71"/>
  <c r="M22" i="71"/>
  <c r="E23" i="71"/>
  <c r="T23" i="71"/>
  <c r="G24" i="71"/>
  <c r="T24" i="71"/>
  <c r="E25" i="71"/>
  <c r="T25" i="71"/>
  <c r="M26" i="71"/>
  <c r="E27" i="71"/>
  <c r="J27" i="71"/>
  <c r="R27" i="71"/>
  <c r="W27" i="71"/>
  <c r="AB27" i="71"/>
  <c r="N5" i="71"/>
  <c r="I6" i="71"/>
  <c r="S6" i="71"/>
  <c r="N7" i="71"/>
  <c r="I8" i="71"/>
  <c r="S8" i="71"/>
  <c r="K9" i="71"/>
  <c r="S9" i="71"/>
  <c r="N10" i="71"/>
  <c r="I11" i="71"/>
  <c r="T11" i="71"/>
  <c r="J13" i="71"/>
  <c r="R13" i="71"/>
  <c r="K14" i="71"/>
  <c r="W14" i="71"/>
  <c r="O15" i="71"/>
  <c r="I16" i="71"/>
  <c r="Q16" i="71"/>
  <c r="K17" i="71"/>
  <c r="U17" i="71"/>
  <c r="K18" i="71"/>
  <c r="W18" i="71"/>
  <c r="M19" i="71"/>
  <c r="G21" i="71"/>
  <c r="P21" i="71"/>
  <c r="U21" i="71"/>
  <c r="E22" i="71"/>
  <c r="T22" i="71"/>
  <c r="M23" i="71"/>
  <c r="E24" i="71"/>
  <c r="L24" i="71"/>
  <c r="V24" i="71"/>
  <c r="M25" i="71"/>
  <c r="E26" i="71"/>
  <c r="T26" i="71"/>
  <c r="G27" i="71"/>
  <c r="P27" i="71"/>
  <c r="U27" i="71"/>
  <c r="C88" i="115" l="1"/>
  <c r="B89" i="115" s="1"/>
  <c r="E88" i="115"/>
  <c r="D88" i="115"/>
  <c r="F88" i="115"/>
  <c r="D40" i="78"/>
  <c r="C40" i="78"/>
  <c r="E7" i="78" s="1"/>
  <c r="D89" i="115" l="1"/>
  <c r="F89" i="115"/>
  <c r="C89" i="115"/>
  <c r="B90" i="115" s="1"/>
  <c r="E89" i="115"/>
  <c r="F7" i="18"/>
  <c r="F6" i="18"/>
  <c r="F5" i="18"/>
  <c r="B5" i="17"/>
  <c r="C7" i="17"/>
  <c r="F5" i="17"/>
  <c r="B7" i="17" s="1"/>
  <c r="B8" i="17" s="1"/>
  <c r="C8" i="17" s="1"/>
  <c r="D8" i="17" s="1"/>
  <c r="C90" i="115" l="1"/>
  <c r="B91" i="115" s="1"/>
  <c r="E90" i="115"/>
  <c r="D90" i="115"/>
  <c r="F90" i="115"/>
  <c r="D7" i="17"/>
  <c r="B9" i="17"/>
  <c r="D91" i="115" l="1"/>
  <c r="F91" i="115"/>
  <c r="C91" i="115"/>
  <c r="B92" i="115" s="1"/>
  <c r="E91" i="115"/>
  <c r="B10" i="17"/>
  <c r="C9" i="17"/>
  <c r="C92" i="115" l="1"/>
  <c r="B93" i="115" s="1"/>
  <c r="E92" i="115"/>
  <c r="D92" i="115"/>
  <c r="F92" i="115"/>
  <c r="D9" i="17"/>
  <c r="B11" i="17"/>
  <c r="C10" i="17"/>
  <c r="D10" i="17" s="1"/>
  <c r="D93" i="115" l="1"/>
  <c r="F93" i="115"/>
  <c r="C93" i="115"/>
  <c r="B94" i="115" s="1"/>
  <c r="E93" i="115"/>
  <c r="B12" i="17"/>
  <c r="C11" i="17"/>
  <c r="C94" i="115" l="1"/>
  <c r="B95" i="115" s="1"/>
  <c r="E94" i="115"/>
  <c r="D94" i="115"/>
  <c r="F94" i="115"/>
  <c r="D11" i="17"/>
  <c r="B13" i="17"/>
  <c r="C12" i="17"/>
  <c r="D12" i="17" s="1"/>
  <c r="D95" i="115" l="1"/>
  <c r="F95" i="115"/>
  <c r="C95" i="115"/>
  <c r="B96" i="115" s="1"/>
  <c r="E95" i="115"/>
  <c r="B14" i="17"/>
  <c r="C13" i="17"/>
  <c r="C96" i="115" l="1"/>
  <c r="B97" i="115" s="1"/>
  <c r="E96" i="115"/>
  <c r="D96" i="115"/>
  <c r="F96" i="115"/>
  <c r="D13" i="17"/>
  <c r="B15" i="17"/>
  <c r="C14" i="17"/>
  <c r="D14" i="17" s="1"/>
  <c r="D97" i="115" l="1"/>
  <c r="F97" i="115"/>
  <c r="C97" i="115"/>
  <c r="B98" i="115" s="1"/>
  <c r="E97" i="115"/>
  <c r="B16" i="17"/>
  <c r="C15" i="17"/>
  <c r="C98" i="115" l="1"/>
  <c r="B99" i="115" s="1"/>
  <c r="E98" i="115"/>
  <c r="D98" i="115"/>
  <c r="F98" i="115"/>
  <c r="D15" i="17"/>
  <c r="B17" i="17"/>
  <c r="C16" i="17"/>
  <c r="D16" i="17" s="1"/>
  <c r="D99" i="115" l="1"/>
  <c r="F99" i="115"/>
  <c r="C99" i="115"/>
  <c r="B100" i="115" s="1"/>
  <c r="E99" i="115"/>
  <c r="B18" i="17"/>
  <c r="C17" i="17"/>
  <c r="D17" i="17" s="1"/>
  <c r="C100" i="115" l="1"/>
  <c r="B101" i="115" s="1"/>
  <c r="E100" i="115"/>
  <c r="D100" i="115"/>
  <c r="F100" i="115"/>
  <c r="B19" i="17"/>
  <c r="C18" i="17"/>
  <c r="D18" i="17" s="1"/>
  <c r="D101" i="115" l="1"/>
  <c r="F101" i="115"/>
  <c r="C101" i="115"/>
  <c r="B102" i="115" s="1"/>
  <c r="E101" i="115"/>
  <c r="B20" i="17"/>
  <c r="C19" i="17"/>
  <c r="D19" i="17" s="1"/>
  <c r="C102" i="115" l="1"/>
  <c r="B103" i="115" s="1"/>
  <c r="E102" i="115"/>
  <c r="D102" i="115"/>
  <c r="F102" i="115"/>
  <c r="B21" i="17"/>
  <c r="C20" i="17"/>
  <c r="D20" i="17" s="1"/>
  <c r="D103" i="115" l="1"/>
  <c r="F103" i="115"/>
  <c r="C103" i="115"/>
  <c r="B104" i="115" s="1"/>
  <c r="E103" i="115"/>
  <c r="B22" i="17"/>
  <c r="C21" i="17"/>
  <c r="D21" i="17" s="1"/>
  <c r="C104" i="115" l="1"/>
  <c r="B105" i="115" s="1"/>
  <c r="E104" i="115"/>
  <c r="D104" i="115"/>
  <c r="F104" i="115"/>
  <c r="B23" i="17"/>
  <c r="C22" i="17"/>
  <c r="D22" i="17" s="1"/>
  <c r="D105" i="115" l="1"/>
  <c r="F105" i="115"/>
  <c r="C105" i="115"/>
  <c r="B106" i="115" s="1"/>
  <c r="E105" i="115"/>
  <c r="B24" i="17"/>
  <c r="C23" i="17"/>
  <c r="D23" i="17" s="1"/>
  <c r="C106" i="115" l="1"/>
  <c r="B107" i="115" s="1"/>
  <c r="E106" i="115"/>
  <c r="D106" i="115"/>
  <c r="F106" i="115"/>
  <c r="B25" i="17"/>
  <c r="C24" i="17"/>
  <c r="D24" i="17" s="1"/>
  <c r="D107" i="115" l="1"/>
  <c r="F107" i="115"/>
  <c r="C107" i="115"/>
  <c r="B108" i="115" s="1"/>
  <c r="E107" i="115"/>
  <c r="B26" i="17"/>
  <c r="C25" i="17"/>
  <c r="D25" i="17" s="1"/>
  <c r="C108" i="115" l="1"/>
  <c r="B109" i="115" s="1"/>
  <c r="E108" i="115"/>
  <c r="D108" i="115"/>
  <c r="F108" i="115"/>
  <c r="B27" i="17"/>
  <c r="C26" i="17"/>
  <c r="D26" i="17" s="1"/>
  <c r="D109" i="115" l="1"/>
  <c r="F109" i="115"/>
  <c r="C109" i="115"/>
  <c r="B110" i="115" s="1"/>
  <c r="E109" i="115"/>
  <c r="B28" i="17"/>
  <c r="C27" i="17"/>
  <c r="D27" i="17" s="1"/>
  <c r="C110" i="115" l="1"/>
  <c r="B111" i="115" s="1"/>
  <c r="E110" i="115"/>
  <c r="D110" i="115"/>
  <c r="F110" i="115"/>
  <c r="B29" i="17"/>
  <c r="C28" i="17"/>
  <c r="D28" i="17" s="1"/>
  <c r="D111" i="115" l="1"/>
  <c r="F111" i="115"/>
  <c r="C111" i="115"/>
  <c r="B112" i="115" s="1"/>
  <c r="E111" i="115"/>
  <c r="B30" i="17"/>
  <c r="C29" i="17"/>
  <c r="D29" i="17" s="1"/>
  <c r="C112" i="115" l="1"/>
  <c r="B113" i="115" s="1"/>
  <c r="E112" i="115"/>
  <c r="D112" i="115"/>
  <c r="F112" i="115"/>
  <c r="B31" i="17"/>
  <c r="C30" i="17"/>
  <c r="D30" i="17" s="1"/>
  <c r="D113" i="115" l="1"/>
  <c r="F113" i="115"/>
  <c r="C113" i="115"/>
  <c r="B114" i="115" s="1"/>
  <c r="E113" i="115"/>
  <c r="B32" i="17"/>
  <c r="C31" i="17"/>
  <c r="D31" i="17" s="1"/>
  <c r="C114" i="115" l="1"/>
  <c r="E114" i="115"/>
  <c r="D114" i="115"/>
  <c r="F114" i="115"/>
  <c r="B33" i="17"/>
  <c r="C32" i="17"/>
  <c r="D32" i="17" s="1"/>
  <c r="B34" i="17" l="1"/>
  <c r="B35" i="17" s="1"/>
  <c r="C33" i="17"/>
  <c r="D33" i="17" s="1"/>
  <c r="B36" i="17" l="1"/>
  <c r="C34" i="17"/>
  <c r="C35" i="17" s="1"/>
  <c r="D34" i="17" l="1"/>
  <c r="D35" i="17"/>
  <c r="B37" i="17"/>
  <c r="C36" i="17"/>
  <c r="D36" i="17" l="1"/>
  <c r="C37" i="17"/>
  <c r="I8" i="17" s="1"/>
  <c r="D37" i="17" l="1"/>
  <c r="G9" i="17"/>
  <c r="N9" i="2" l="1"/>
  <c r="M9" i="2"/>
  <c r="L9" i="2"/>
  <c r="K9" i="2"/>
  <c r="J9" i="2"/>
  <c r="I9" i="2"/>
  <c r="H9" i="2"/>
  <c r="G9" i="2"/>
  <c r="F9" i="2"/>
  <c r="E9" i="2"/>
  <c r="D9" i="2"/>
  <c r="C9" i="2"/>
  <c r="O8" i="2"/>
  <c r="O7" i="2"/>
  <c r="O6" i="2"/>
  <c r="O5" i="2"/>
  <c r="O4" i="2"/>
  <c r="O9" i="2" l="1"/>
</calcChain>
</file>

<file path=xl/comments1.xml><?xml version="1.0" encoding="utf-8"?>
<comments xmlns="http://schemas.openxmlformats.org/spreadsheetml/2006/main">
  <authors>
    <author>user</author>
  </authors>
  <commentList>
    <comment ref="E3" authorId="0" shapeId="0">
      <text>
        <r>
          <rPr>
            <b/>
            <sz val="8"/>
            <color indexed="81"/>
            <rFont val="Tahoma"/>
            <family val="2"/>
          </rPr>
          <t>user:</t>
        </r>
        <r>
          <rPr>
            <sz val="8"/>
            <color indexed="81"/>
            <rFont val="Tahoma"/>
            <family val="2"/>
          </rPr>
          <t xml:space="preserve">
silakan isi tanggal secara manual, terima kasih.</t>
        </r>
      </text>
    </comment>
    <comment ref="E6" authorId="0" shapeId="0">
      <text>
        <r>
          <rPr>
            <b/>
            <sz val="8"/>
            <color indexed="81"/>
            <rFont val="Tahoma"/>
            <family val="2"/>
          </rPr>
          <t>user:</t>
        </r>
        <r>
          <rPr>
            <sz val="8"/>
            <color indexed="81"/>
            <rFont val="Tahoma"/>
            <family val="2"/>
          </rPr>
          <t xml:space="preserve">
pilih tanggal yang dikehendaki, terima kasih.</t>
        </r>
      </text>
    </comment>
  </commentList>
</comments>
</file>

<file path=xl/sharedStrings.xml><?xml version="1.0" encoding="utf-8"?>
<sst xmlns="http://schemas.openxmlformats.org/spreadsheetml/2006/main" count="1501" uniqueCount="699">
  <si>
    <t>LAPORAN PENJUALAN</t>
  </si>
  <si>
    <t>Wilayah</t>
  </si>
  <si>
    <t>Januari</t>
  </si>
  <si>
    <t>Februari</t>
  </si>
  <si>
    <t>Maret</t>
  </si>
  <si>
    <t>Medan</t>
  </si>
  <si>
    <t>Palembang</t>
  </si>
  <si>
    <t>Bandung</t>
  </si>
  <si>
    <t>Surabaya</t>
  </si>
  <si>
    <t>Bulan</t>
  </si>
  <si>
    <t>Jumlah</t>
  </si>
  <si>
    <t>Jakarta</t>
  </si>
  <si>
    <t>Kode</t>
  </si>
  <si>
    <t>Nama</t>
  </si>
  <si>
    <t>April</t>
  </si>
  <si>
    <t>Juni</t>
  </si>
  <si>
    <t>Tanggal</t>
  </si>
  <si>
    <t>Harga</t>
  </si>
  <si>
    <t>Minggu</t>
  </si>
  <si>
    <t>Senin</t>
  </si>
  <si>
    <t>Selasa</t>
  </si>
  <si>
    <t>Kamis</t>
  </si>
  <si>
    <t>Jumat</t>
  </si>
  <si>
    <t>Sabtu</t>
  </si>
  <si>
    <t>Jan</t>
  </si>
  <si>
    <t>Feb</t>
  </si>
  <si>
    <t>Mar</t>
  </si>
  <si>
    <t>Apr</t>
  </si>
  <si>
    <t>Mei</t>
  </si>
  <si>
    <t>Jun</t>
  </si>
  <si>
    <t>Jul</t>
  </si>
  <si>
    <t>Sep</t>
  </si>
  <si>
    <t>Okt</t>
  </si>
  <si>
    <t>Des</t>
  </si>
  <si>
    <t>MATCH &amp; INDEX</t>
  </si>
  <si>
    <t>Total</t>
  </si>
  <si>
    <t>Agus</t>
  </si>
  <si>
    <t>Bambang</t>
  </si>
  <si>
    <t>Produk 1</t>
  </si>
  <si>
    <t>Produk 2</t>
  </si>
  <si>
    <t>Produk 3</t>
  </si>
  <si>
    <t>Produk 4</t>
  </si>
  <si>
    <t>Produk 5</t>
  </si>
  <si>
    <t>Produk 6</t>
  </si>
  <si>
    <t>Produk 2 penjualan di bulan Maret</t>
  </si>
  <si>
    <t>bulan</t>
  </si>
  <si>
    <t>Total penjualan bulan</t>
  </si>
  <si>
    <t>No</t>
  </si>
  <si>
    <t>AC</t>
  </si>
  <si>
    <t>Kulkas</t>
  </si>
  <si>
    <t>Karyawan</t>
  </si>
  <si>
    <t>No.</t>
  </si>
  <si>
    <t>Televisi</t>
  </si>
  <si>
    <t>PENJUALAN BARANG</t>
  </si>
  <si>
    <t>Kelompok</t>
  </si>
  <si>
    <t>Kuartal 1</t>
  </si>
  <si>
    <t>Kuartal 2</t>
  </si>
  <si>
    <t>Kuartal 3</t>
  </si>
  <si>
    <t>Mainan</t>
  </si>
  <si>
    <t>Makanan</t>
  </si>
  <si>
    <t>Minuman</t>
  </si>
  <si>
    <t>Elektronik</t>
  </si>
  <si>
    <t>Transaksi</t>
  </si>
  <si>
    <t>Kelompok Barang</t>
  </si>
  <si>
    <t>Nilai Transaksi</t>
  </si>
  <si>
    <t>Total penjualan bulan  Maret</t>
  </si>
  <si>
    <t>Informasi penjualan</t>
  </si>
  <si>
    <t>Hari</t>
  </si>
  <si>
    <t>Silakan isi tanggal awal bulan</t>
  </si>
  <si>
    <t>LAPORAN PENJUALAN HARIAN</t>
  </si>
  <si>
    <t>Penjualan</t>
  </si>
  <si>
    <t>&lt;&lt; tanggal akhir bulan untuk membuat jumlah baris</t>
  </si>
  <si>
    <t>Data Penjualan</t>
  </si>
  <si>
    <t>Jumlah Terjual</t>
  </si>
  <si>
    <t>DATA PER TANGGAL TRANSAKSI</t>
  </si>
  <si>
    <t>PERBANDINGAN FUNGSI</t>
  </si>
  <si>
    <t>LOOKUP</t>
  </si>
  <si>
    <t>VLOOKUP</t>
  </si>
  <si>
    <t>=INDEX(C4:C10;MATCH(F3;B4:B10;0))</t>
  </si>
  <si>
    <t>=LOOKUP(F3;B4:B10;C4:C10)</t>
  </si>
  <si>
    <t>=VLOOKUP(F3;B4:C10;2;FALSE)</t>
  </si>
  <si>
    <t>No Tes</t>
  </si>
  <si>
    <t>Tes 1</t>
  </si>
  <si>
    <t>Tes 2</t>
  </si>
  <si>
    <t>Perubahan</t>
  </si>
  <si>
    <t>Kecenderungan</t>
  </si>
  <si>
    <t>TX-11001</t>
  </si>
  <si>
    <t>TX-11002</t>
  </si>
  <si>
    <t>TX-11003</t>
  </si>
  <si>
    <t>TX-11004</t>
  </si>
  <si>
    <t>TX-11005</t>
  </si>
  <si>
    <t>TX-11006</t>
  </si>
  <si>
    <t>TX-11007</t>
  </si>
  <si>
    <t>TX-11008</t>
  </si>
  <si>
    <t>TX-11009</t>
  </si>
  <si>
    <t>TX-11010</t>
  </si>
  <si>
    <t>TX-11011</t>
  </si>
  <si>
    <t>TX-11012</t>
  </si>
  <si>
    <t>TX-11013</t>
  </si>
  <si>
    <t>TX-11014</t>
  </si>
  <si>
    <t>TX-11015</t>
  </si>
  <si>
    <t>TX-11016</t>
  </si>
  <si>
    <t>TX-11017</t>
  </si>
  <si>
    <t>TX-11018</t>
  </si>
  <si>
    <t>TX-11019</t>
  </si>
  <si>
    <t>TX-11020</t>
  </si>
  <si>
    <t>Proyek</t>
  </si>
  <si>
    <t>Penyelesaian</t>
  </si>
  <si>
    <t>Proyek 1</t>
  </si>
  <si>
    <t>Proyek 2</t>
  </si>
  <si>
    <t>Proyek 3</t>
  </si>
  <si>
    <t>Proyek 4</t>
  </si>
  <si>
    <t>Proyek 5</t>
  </si>
  <si>
    <t>Proyek 6</t>
  </si>
  <si>
    <t>Proyek 7</t>
  </si>
  <si>
    <t>Proyek 8</t>
  </si>
  <si>
    <t>Proyek 9</t>
  </si>
  <si>
    <t>Proyek 10</t>
  </si>
  <si>
    <t>Grafik</t>
  </si>
  <si>
    <t>Juli</t>
  </si>
  <si>
    <t>Agustus</t>
  </si>
  <si>
    <t>September</t>
  </si>
  <si>
    <t>Oktober</t>
  </si>
  <si>
    <t>Nopember</t>
  </si>
  <si>
    <t>Desember</t>
  </si>
  <si>
    <t>Elvira</t>
  </si>
  <si>
    <t>Fera</t>
  </si>
  <si>
    <t>Susana</t>
  </si>
  <si>
    <t>Jonathan</t>
  </si>
  <si>
    <t>Devira</t>
  </si>
  <si>
    <t>Andi Marestio</t>
  </si>
  <si>
    <t>EVALUASI PROYEK</t>
  </si>
  <si>
    <t>EVALUASI BELAJAR</t>
  </si>
  <si>
    <t>MENGUBAH WARNA FONT</t>
  </si>
  <si>
    <t>GRAFIK PENJUALAN</t>
  </si>
  <si>
    <t>Sel</t>
  </si>
  <si>
    <t>Penjelasan Fungsi:</t>
  </si>
  <si>
    <t>Agust</t>
  </si>
  <si>
    <t>Nop</t>
  </si>
  <si>
    <t xml:space="preserve">    Kuartal 1         Kuartal 2        Kuartal 3</t>
  </si>
  <si>
    <r>
      <rPr>
        <sz val="11"/>
        <color rgb="FFFF0000"/>
        <rFont val="Calibri"/>
        <family val="2"/>
        <scheme val="minor"/>
      </rPr>
      <t>&lt;&lt; efek pilihan</t>
    </r>
    <r>
      <rPr>
        <sz val="11"/>
        <color rgb="FF0000FF"/>
        <rFont val="Calibri"/>
        <family val="2"/>
        <scheme val="minor"/>
      </rPr>
      <t xml:space="preserve"> </t>
    </r>
    <r>
      <rPr>
        <i/>
        <sz val="11"/>
        <color rgb="FF0000FF"/>
        <rFont val="Calibri"/>
        <family val="2"/>
        <scheme val="minor"/>
      </rPr>
      <t>option button</t>
    </r>
  </si>
  <si>
    <t>=INDEX(C4:E7;E10;E9)</t>
  </si>
  <si>
    <t>F4</t>
  </si>
  <si>
    <t>Prosedur:</t>
  </si>
  <si>
    <t>1. sorot atau blok range C4:C13</t>
  </si>
  <si>
    <t>yang terdapat dalam grup Styles</t>
  </si>
  <si>
    <t>2. pilih dan klik pita Home &gt; Conditional Formatting</t>
  </si>
  <si>
    <t>(lihat gambar samping)</t>
  </si>
  <si>
    <t>2. aktifkan fasilitas Conditional Formatting</t>
  </si>
  <si>
    <t>1. sorot atau blok range F4:F23</t>
  </si>
  <si>
    <t>pilih New Rule, lakukan pemilihan seperti</t>
  </si>
  <si>
    <t xml:space="preserve">dalam gambar berikut ini, </t>
  </si>
  <si>
    <t>MEMBUAT &amp; MENANDAI BILANGAN ACAK</t>
  </si>
  <si>
    <t>- salin fungsi pada range G9:H9 salin ke range G10:H13</t>
  </si>
  <si>
    <t>- susun fungsi =IF(F9&gt;=$F$4;(D9*F$3)+(F$5*(D9*F$4));F$3*D9) pada alamat sel H9</t>
  </si>
  <si>
    <t>- susun fungsi =IF(F9&gt;=F$4;"Terpenuhi";"Tdk Terpenuhi") pada alamat sel G9</t>
  </si>
  <si>
    <t>Poltak</t>
  </si>
  <si>
    <t>Susan</t>
  </si>
  <si>
    <t>Adriana</t>
  </si>
  <si>
    <t>Januar</t>
  </si>
  <si>
    <t>%</t>
  </si>
  <si>
    <t>Bulan Ini</t>
  </si>
  <si>
    <t>Bulan Lalu</t>
  </si>
  <si>
    <t>Komisi</t>
  </si>
  <si>
    <t>Target</t>
  </si>
  <si>
    <t>&lt;&lt; cell link</t>
  </si>
  <si>
    <t>Bonus jika target terpenuhi</t>
  </si>
  <si>
    <t>Target penjualan dari bulan sebelumnya</t>
  </si>
  <si>
    <t>Komisi sesuai transaksi normal</t>
  </si>
  <si>
    <t>KOMISI dan BONUS</t>
  </si>
  <si>
    <t>Biaya</t>
  </si>
  <si>
    <t>Kumulatif pengeluaran/biaya s.d. tanggal</t>
  </si>
  <si>
    <t>Waktu Pelaksanaan</t>
  </si>
  <si>
    <t>Tanggal Awal Pelaksanaan</t>
  </si>
  <si>
    <t>KUMULATIF BIAYA/PENGELUARAN</t>
  </si>
  <si>
    <t>E98573</t>
  </si>
  <si>
    <t>KRISTINA</t>
  </si>
  <si>
    <t>E45453</t>
  </si>
  <si>
    <t>EDUARD AZ HARIANJA</t>
  </si>
  <si>
    <t>E53664</t>
  </si>
  <si>
    <t>LINAWATI</t>
  </si>
  <si>
    <t>E45324</t>
  </si>
  <si>
    <t>ABDULLAH</t>
  </si>
  <si>
    <t>E12335</t>
  </si>
  <si>
    <t>INGE SONIA</t>
  </si>
  <si>
    <t>E435453</t>
  </si>
  <si>
    <t>AMIRUDDIN</t>
  </si>
  <si>
    <t>E35341</t>
  </si>
  <si>
    <t>POLTAK SIPAHUTAR</t>
  </si>
  <si>
    <t>E345321</t>
  </si>
  <si>
    <t>ARISMUNANDAR</t>
  </si>
  <si>
    <t>E3245</t>
  </si>
  <si>
    <t>SUSANNA</t>
  </si>
  <si>
    <t>E345324</t>
  </si>
  <si>
    <t>FERDY ANTOMI</t>
  </si>
  <si>
    <t>E435345</t>
  </si>
  <si>
    <t>ANDI MARESTIO NUGROHO</t>
  </si>
  <si>
    <t>E54555</t>
  </si>
  <si>
    <t>DINA MARLIANA</t>
  </si>
  <si>
    <t>E8558</t>
  </si>
  <si>
    <t>ELIZABETH</t>
  </si>
  <si>
    <t>E0987</t>
  </si>
  <si>
    <t>NAMA KARYAWAN</t>
  </si>
  <si>
    <t>E3434</t>
  </si>
  <si>
    <t>NOMOR INDUK KARYAWAN (NIK)</t>
  </si>
  <si>
    <t>NIK</t>
  </si>
  <si>
    <t>MENAMPILKAN DATA KARYAWAN</t>
  </si>
  <si>
    <t>Kristiana</t>
  </si>
  <si>
    <t>MENAMPILKAN DATA BERDASARKAN TANGGAL TRANSAKSI</t>
  </si>
  <si>
    <t>&lt;&lt; indeks kolom</t>
  </si>
  <si>
    <t>Satuan</t>
  </si>
  <si>
    <t xml:space="preserve">Mei </t>
  </si>
  <si>
    <t>A-001</t>
  </si>
  <si>
    <t>Cat</t>
  </si>
  <si>
    <t>kaleng</t>
  </si>
  <si>
    <t>A-002</t>
  </si>
  <si>
    <t>Besi</t>
  </si>
  <si>
    <t>batang</t>
  </si>
  <si>
    <t>A-003</t>
  </si>
  <si>
    <t>Keramik</t>
  </si>
  <si>
    <t>dus</t>
  </si>
  <si>
    <t>A-004</t>
  </si>
  <si>
    <t>Paku</t>
  </si>
  <si>
    <t>kg</t>
  </si>
  <si>
    <t>A-005</t>
  </si>
  <si>
    <t>Triplek</t>
  </si>
  <si>
    <t>lembar</t>
  </si>
  <si>
    <t>&lt;&lt; tanggal</t>
  </si>
  <si>
    <t xml:space="preserve"> harga yang berlaku dari tanggal 1 s.d. 15</t>
  </si>
  <si>
    <t>&lt;&lt; bulan</t>
  </si>
  <si>
    <t>harga yang berlaku mulai tanggal 16 s.d. akhir bulan</t>
  </si>
  <si>
    <t>Fungsi</t>
  </si>
  <si>
    <t>F12</t>
  </si>
  <si>
    <t>F13</t>
  </si>
  <si>
    <t>C14</t>
  </si>
  <si>
    <t>D14</t>
  </si>
  <si>
    <t>E14</t>
  </si>
  <si>
    <t>B5</t>
  </si>
  <si>
    <t>B7</t>
  </si>
  <si>
    <t>C7</t>
  </si>
  <si>
    <t>=E3,salin ke sel D7</t>
  </si>
  <si>
    <t>Penjelasan Fungsi dan Referensi Sel</t>
  </si>
  <si>
    <t>Fungsi dan Referensi Sel</t>
  </si>
  <si>
    <t>=C8</t>
  </si>
  <si>
    <t>B8</t>
  </si>
  <si>
    <t>C8</t>
  </si>
  <si>
    <t>D8</t>
  </si>
  <si>
    <t>salin fungsi B8:D8 ke range B9:D37</t>
  </si>
  <si>
    <t>I8</t>
  </si>
  <si>
    <r>
      <t xml:space="preserve">&lt;&lt; efek pilihan </t>
    </r>
    <r>
      <rPr>
        <i/>
        <sz val="11"/>
        <color rgb="FF0000FF"/>
        <rFont val="Calibri"/>
        <family val="2"/>
        <scheme val="minor"/>
      </rPr>
      <t>scroll bar</t>
    </r>
  </si>
  <si>
    <r>
      <rPr>
        <sz val="11"/>
        <color rgb="FF0000FF"/>
        <rFont val="Calibri"/>
        <family val="2"/>
        <scheme val="minor"/>
      </rPr>
      <t>TEKAN TOMBOL</t>
    </r>
    <r>
      <rPr>
        <sz val="11"/>
        <color theme="1"/>
        <rFont val="Calibri"/>
        <family val="2"/>
        <scheme val="minor"/>
      </rPr>
      <t xml:space="preserve"> FUNGSI </t>
    </r>
    <r>
      <rPr>
        <b/>
        <sz val="11"/>
        <color rgb="FFFF0000"/>
        <rFont val="Calibri"/>
        <family val="2"/>
        <scheme val="minor"/>
      </rPr>
      <t>F9</t>
    </r>
    <r>
      <rPr>
        <sz val="11"/>
        <color rgb="FF0000FF"/>
        <rFont val="Calibri"/>
        <family val="2"/>
        <scheme val="minor"/>
      </rPr>
      <t xml:space="preserve"> UNTUK MENGGANTI WARNA</t>
    </r>
  </si>
  <si>
    <t>dr NURMAN SIDIQ, SPA</t>
  </si>
  <si>
    <t>Depok</t>
  </si>
  <si>
    <t>Bogor</t>
  </si>
  <si>
    <t>BSD City</t>
  </si>
  <si>
    <t>Ciputat</t>
  </si>
  <si>
    <t>Roxy</t>
  </si>
  <si>
    <t>Glodok</t>
  </si>
  <si>
    <t>Mangga Dua</t>
  </si>
  <si>
    <t xml:space="preserve">  gambar berikut,</t>
  </si>
  <si>
    <t>Atrium</t>
  </si>
  <si>
    <t>3. aktifkan jendela Conditional Formatting, lihat</t>
  </si>
  <si>
    <t>Cempaka</t>
  </si>
  <si>
    <t>2. sorot atau blok range C5:C16</t>
  </si>
  <si>
    <t>Rawamangun</t>
  </si>
  <si>
    <t xml:space="preserve">  pada alamat sel C5, salin ke range C6:C17</t>
  </si>
  <si>
    <t>PGC</t>
  </si>
  <si>
    <t>1. susun fungsi =COUNTBLANK(D5:K5)</t>
  </si>
  <si>
    <t>Cijantung</t>
  </si>
  <si>
    <t>Menandai lokasi Wilayah yang berisi sel kosong</t>
  </si>
  <si>
    <t>Rabu</t>
  </si>
  <si>
    <t>=COUNTBLANK(E5:K16)</t>
  </si>
  <si>
    <t>Laporan tidak lengkap</t>
  </si>
  <si>
    <t>LAPORAN TIDAK LENGKAP</t>
  </si>
  <si>
    <t>Adi Alamsyah</t>
  </si>
  <si>
    <t>Toto Suharto</t>
  </si>
  <si>
    <t>Kamera</t>
  </si>
  <si>
    <t>Laptop</t>
  </si>
  <si>
    <t>Agustinus Awiro</t>
  </si>
  <si>
    <t>PENJUALAN HARIAN</t>
  </si>
  <si>
    <t>Penjualan terbesar ke-</t>
  </si>
  <si>
    <t>Wiraniaga</t>
  </si>
  <si>
    <t>Cabang</t>
  </si>
  <si>
    <t>Ranking</t>
  </si>
  <si>
    <t>Chairunnisa</t>
  </si>
  <si>
    <t>A</t>
  </si>
  <si>
    <t>Siti Dariyani</t>
  </si>
  <si>
    <t>B</t>
  </si>
  <si>
    <t>Putra Christianto</t>
  </si>
  <si>
    <t>C</t>
  </si>
  <si>
    <t>D</t>
  </si>
  <si>
    <t>Muhammad Supriyadi</t>
  </si>
  <si>
    <t>E</t>
  </si>
  <si>
    <t>Pembuktian</t>
  </si>
  <si>
    <t>F</t>
  </si>
  <si>
    <t>G</t>
  </si>
  <si>
    <t>H</t>
  </si>
  <si>
    <t>I</t>
  </si>
  <si>
    <t>Amiruddin</t>
  </si>
  <si>
    <t>J</t>
  </si>
  <si>
    <t>SELISIH PENJUALAN HARIAN</t>
  </si>
  <si>
    <t>Selisih</t>
  </si>
  <si>
    <t>TRANSAKSI KUMULATIF PENJUALAN</t>
  </si>
  <si>
    <t>Laporan Penjualan</t>
  </si>
  <si>
    <t>S.d. bulan</t>
  </si>
  <si>
    <t xml:space="preserve">Transaksi s.d. </t>
  </si>
  <si>
    <t>PENAWARAN TERENDAH</t>
  </si>
  <si>
    <t>Pemasok</t>
  </si>
  <si>
    <t>Harga Mesin</t>
  </si>
  <si>
    <t>Nilai</t>
  </si>
  <si>
    <t>Penawaran</t>
  </si>
  <si>
    <t>PT. ABCD</t>
  </si>
  <si>
    <t>PT. BCDE</t>
  </si>
  <si>
    <t>PT. CDEF</t>
  </si>
  <si>
    <t>PT. DEFG</t>
  </si>
  <si>
    <t>PT. EFGH</t>
  </si>
  <si>
    <t>PT. FGHI</t>
  </si>
  <si>
    <t>PT. GHIJ</t>
  </si>
  <si>
    <t>PT. HIJK</t>
  </si>
  <si>
    <t>Penawaran Terendah</t>
  </si>
  <si>
    <t>NILAI TRANSAKSI TANGGAL TERPILIH</t>
  </si>
  <si>
    <t>Barang</t>
  </si>
  <si>
    <t>Menampilkan Nilai Transaksi</t>
  </si>
  <si>
    <t>- isi tanggal transaksi dan pilih nama barang</t>
  </si>
  <si>
    <t>- dapat gunakan tanda &gt;, &gt;=, &lt;, atau &lt;=</t>
  </si>
  <si>
    <t>nama barang</t>
  </si>
  <si>
    <t>Penjelasan</t>
  </si>
  <si>
    <t>- nama range C3:E203 &gt;&gt;&gt; TRANSAKSI</t>
  </si>
  <si>
    <t>- fungsi pada alamat sel I9  =DSUM(TRANSAKSI;JUMLAH;G7:J8)</t>
  </si>
  <si>
    <t>- nama range I3 &gt;&gt;&gt; JUMLAH</t>
  </si>
  <si>
    <t>E4</t>
  </si>
  <si>
    <t>Johan</t>
  </si>
  <si>
    <t>J4</t>
  </si>
  <si>
    <t>Penjelasan Fungsi</t>
  </si>
  <si>
    <t>Semarang</t>
  </si>
  <si>
    <t>Realisasi</t>
  </si>
  <si>
    <t>Anggaran</t>
  </si>
  <si>
    <r>
      <t xml:space="preserve">- susun fungsi </t>
    </r>
    <r>
      <rPr>
        <sz val="11"/>
        <color rgb="FF0000FF"/>
        <rFont val="Calibri"/>
        <family val="2"/>
        <scheme val="minor"/>
      </rPr>
      <t>=VLOOKUP($B$17;lookup;C15;FALSE)</t>
    </r>
    <r>
      <rPr>
        <sz val="11"/>
        <rFont val="Calibri"/>
        <family val="2"/>
        <scheme val="minor"/>
      </rPr>
      <t xml:space="preserve"> pada sel C17, salin ke range D17:H17</t>
    </r>
  </si>
  <si>
    <t>Aries Purnomo</t>
  </si>
  <si>
    <t>Printer</t>
  </si>
  <si>
    <t>Komputer</t>
  </si>
  <si>
    <t>HP</t>
  </si>
  <si>
    <t>TV</t>
  </si>
  <si>
    <t>&lt;&lt;&lt; nomor kolom</t>
  </si>
  <si>
    <t>Unit Terjual</t>
  </si>
  <si>
    <t>Indra Sulistyo P</t>
  </si>
  <si>
    <t>Devina</t>
  </si>
  <si>
    <t>Jovita</t>
  </si>
  <si>
    <t>Ocha</t>
  </si>
  <si>
    <t>Shinta</t>
  </si>
  <si>
    <t>Herlambang</t>
  </si>
  <si>
    <t xml:space="preserve"> &lt;&lt;&lt; nomor kolom</t>
  </si>
  <si>
    <t>MENAMPILKAN DATA ACAK</t>
  </si>
  <si>
    <t>=IF(AND($E5&gt;F$3;$E5&lt;=G$3);$E5;""), salin ke range G6:I16</t>
  </si>
  <si>
    <t>G5</t>
  </si>
  <si>
    <t>=IF(E5&lt;=$F$3;E5;""), salin ke range F6:F16</t>
  </si>
  <si>
    <t>F5</t>
  </si>
  <si>
    <t>Nov</t>
  </si>
  <si>
    <t>Agt</t>
  </si>
  <si>
    <t>67-100</t>
  </si>
  <si>
    <t>34-66</t>
  </si>
  <si>
    <t>1-33</t>
  </si>
  <si>
    <t>&lt;=0</t>
  </si>
  <si>
    <t>angka kelompok data &gt;&gt;</t>
  </si>
  <si>
    <t>MENGELOMPOKKAN DATA</t>
  </si>
  <si>
    <t>- isi tanggal transaksi 2 Jan 2017 s.d. 31 Jan 2017</t>
  </si>
  <si>
    <t>&gt;=02/1/2017</t>
  </si>
  <si>
    <t>&lt;=10/1/2017</t>
  </si>
  <si>
    <r>
      <t xml:space="preserve">3. pilih menu </t>
    </r>
    <r>
      <rPr>
        <u/>
        <sz val="11"/>
        <rFont val="Calibri"/>
        <family val="2"/>
        <scheme val="minor"/>
      </rPr>
      <t>I</t>
    </r>
    <r>
      <rPr>
        <sz val="11"/>
        <rFont val="Calibri"/>
        <family val="2"/>
        <scheme val="minor"/>
      </rPr>
      <t>con Sets &gt; Indicators</t>
    </r>
  </si>
  <si>
    <t>DORSINTA SIALAGAN</t>
  </si>
  <si>
    <t>Produksi</t>
  </si>
  <si>
    <t>Rohmat Supriyadi</t>
  </si>
  <si>
    <t>Erni Suswati</t>
  </si>
  <si>
    <t>Amin Hamedi</t>
  </si>
  <si>
    <t>Administrasi</t>
  </si>
  <si>
    <t>Dikarina</t>
  </si>
  <si>
    <t>Ahmad Syarifudin</t>
  </si>
  <si>
    <t>Poltak Sipahutar</t>
  </si>
  <si>
    <t>Sumitro</t>
  </si>
  <si>
    <t>Nurtarsih</t>
  </si>
  <si>
    <t>Pemasaran</t>
  </si>
  <si>
    <t>Eulisa Octashari</t>
  </si>
  <si>
    <t>Dian Puspitasari</t>
  </si>
  <si>
    <t>Teknik</t>
  </si>
  <si>
    <t>Rokhiman</t>
  </si>
  <si>
    <t>Ela Susilawati</t>
  </si>
  <si>
    <t>validasi data</t>
  </si>
  <si>
    <t>K5</t>
  </si>
  <si>
    <t>J5</t>
  </si>
  <si>
    <t>Muhamad Supriyadi</t>
  </si>
  <si>
    <t>B2</t>
  </si>
  <si>
    <t>Nuryadin</t>
  </si>
  <si>
    <t>Chaerunnisa</t>
  </si>
  <si>
    <t>Riviyanti Yosalina</t>
  </si>
  <si>
    <t>Pilihan Karyawan</t>
  </si>
  <si>
    <t>Rudy Ardianto</t>
  </si>
  <si>
    <t>Tgl Lahir</t>
  </si>
  <si>
    <t>Bagian</t>
  </si>
  <si>
    <t>=DAVERAGE(Table6[#All];Table6[[#Headers];[Transaksi]];Kriteria)</t>
  </si>
  <si>
    <t>Transaksi Rata-rata</t>
  </si>
  <si>
    <t>=DMAX(Table6[#All];Table6[[#Headers];[Transaksi]];Kriteria)</t>
  </si>
  <si>
    <t>Transaksi Terbesar</t>
  </si>
  <si>
    <t>=DMIN(Table6[#All];Table6[[#Headers];[Transaksi]];Kriteria)</t>
  </si>
  <si>
    <t>Transaksi Terkecil</t>
  </si>
  <si>
    <t>=DSUM(Table6[#All];Table6[[#Headers];[Transaksi]];Kriteria)</t>
  </si>
  <si>
    <t>Jumlah Transaksi</t>
  </si>
  <si>
    <t>="Transaksi bulan "&amp;C21&amp;" di wilayah "&amp;D21</t>
  </si>
  <si>
    <r>
      <rPr>
        <i/>
        <sz val="11"/>
        <color theme="1"/>
        <rFont val="Calibri"/>
        <family val="2"/>
        <scheme val="minor"/>
      </rPr>
      <t xml:space="preserve">&lt;&lt; fasilitas </t>
    </r>
    <r>
      <rPr>
        <b/>
        <i/>
        <sz val="11"/>
        <color rgb="FF0000FF"/>
        <rFont val="Calibri"/>
        <family val="2"/>
        <scheme val="minor"/>
      </rPr>
      <t>DATA VALIDATION</t>
    </r>
  </si>
  <si>
    <t>Pilihan</t>
  </si>
  <si>
    <r>
      <rPr>
        <sz val="11"/>
        <rFont val="Calibri"/>
        <family val="2"/>
        <scheme val="minor"/>
      </rPr>
      <t>nama range</t>
    </r>
    <r>
      <rPr>
        <sz val="11"/>
        <color rgb="FF0000FF"/>
        <rFont val="Calibri"/>
        <family val="2"/>
        <scheme val="minor"/>
      </rPr>
      <t xml:space="preserve"> </t>
    </r>
    <r>
      <rPr>
        <b/>
        <sz val="11"/>
        <color rgb="FF0000FF"/>
        <rFont val="Calibri"/>
        <family val="2"/>
        <scheme val="minor"/>
      </rPr>
      <t>Table6</t>
    </r>
  </si>
  <si>
    <t>Tahunan</t>
  </si>
  <si>
    <t>Konsumen</t>
  </si>
  <si>
    <t>Sales</t>
  </si>
  <si>
    <t>LAPORAN PENJUALAN (DATABASE)</t>
  </si>
  <si>
    <t>ABC1501020</t>
  </si>
  <si>
    <t>ABC1501019</t>
  </si>
  <si>
    <t>ABC1501018</t>
  </si>
  <si>
    <t>Sepeda Road Bike</t>
  </si>
  <si>
    <t>ABC1501017</t>
  </si>
  <si>
    <t>ABC1501016</t>
  </si>
  <si>
    <t>ABC1501015</t>
  </si>
  <si>
    <t>Mesin Cuci</t>
  </si>
  <si>
    <t>ABC1501014</t>
  </si>
  <si>
    <t>Tangerang</t>
  </si>
  <si>
    <t>ABC1501013</t>
  </si>
  <si>
    <t>K7</t>
  </si>
  <si>
    <t>ABC1501012</t>
  </si>
  <si>
    <t>J7</t>
  </si>
  <si>
    <t>ABC1501011</t>
  </si>
  <si>
    <t>I7</t>
  </si>
  <si>
    <t>Sepeda MTB</t>
  </si>
  <si>
    <t>ABC1501010</t>
  </si>
  <si>
    <t>H7</t>
  </si>
  <si>
    <t>ABC1501009</t>
  </si>
  <si>
    <t>ABC1501008</t>
  </si>
  <si>
    <t>ABC1501007</t>
  </si>
  <si>
    <t>Serpong</t>
  </si>
  <si>
    <t>ABC1501006</t>
  </si>
  <si>
    <t>ABC1501005</t>
  </si>
  <si>
    <t>Motor</t>
  </si>
  <si>
    <t>ABC1501004</t>
  </si>
  <si>
    <t>Alamat</t>
  </si>
  <si>
    <t>Pembeli</t>
  </si>
  <si>
    <t>Nama Barang</t>
  </si>
  <si>
    <t>No. Faktur</t>
  </si>
  <si>
    <t>ABC1501003</t>
  </si>
  <si>
    <t>ABC1501002</t>
  </si>
  <si>
    <t>ABC1501001</t>
  </si>
  <si>
    <t>Isi Nomor Faktur</t>
  </si>
  <si>
    <t>Periksa data pembeli</t>
  </si>
  <si>
    <t>MEMERIKSA DATA PEMBELI</t>
  </si>
  <si>
    <t>salin fungsi pada range D15:F15 ke range D16:F34</t>
  </si>
  <si>
    <t>=IF(COUNT(B15)=0;" ";INDEX(OFFSET($B$3;1;1;$D$10;$D$11);B15;C15))</t>
  </si>
  <si>
    <t>F15</t>
  </si>
  <si>
    <t>=IF(COUNT(B15)=0;" ";OFFSET($B$3;0;C15;1;1))</t>
  </si>
  <si>
    <t>E15</t>
  </si>
  <si>
    <t>=IF(COUNT(B15)=0;" ";OFFSET($B$3;B15;0;1;1))</t>
  </si>
  <si>
    <t>D15</t>
  </si>
  <si>
    <t>salin fungsi pada range B16:C16 ke range B17:C34</t>
  </si>
  <si>
    <t>=IF(COUNT(B16)=0;" ";IF(C15=$D$11;1;C15+1))</t>
  </si>
  <si>
    <t>C16</t>
  </si>
  <si>
    <t>=IF(AND(C15=$D$11;B15=$D$10);" ";IF(COUNT(B15)=0; " ";IF(C15=$D$11;B15+1;B15)))</t>
  </si>
  <si>
    <t>B16</t>
  </si>
  <si>
    <t>=IF(B15="";"";1)</t>
  </si>
  <si>
    <t>C15</t>
  </si>
  <si>
    <t>=IF(D10="";"";1)</t>
  </si>
  <si>
    <t>B15</t>
  </si>
  <si>
    <t>Merek</t>
  </si>
  <si>
    <t>Kolom</t>
  </si>
  <si>
    <t>Baris</t>
  </si>
  <si>
    <t>Posisi sebagai bantuan</t>
  </si>
  <si>
    <t>Makasar</t>
  </si>
  <si>
    <t>Pontianak</t>
  </si>
  <si>
    <t>Kawasaki</t>
  </si>
  <si>
    <t>Suzuki</t>
  </si>
  <si>
    <t>Yamaha</t>
  </si>
  <si>
    <t>Honda</t>
  </si>
  <si>
    <t>=SUM(INDIRECT("C"&amp;D11&amp;":"&amp;"G"&amp;D12))</t>
  </si>
  <si>
    <t>="Total ekspor "&amp;C11&amp;" s.d. "&amp;C12</t>
  </si>
  <si>
    <t>B14</t>
  </si>
  <si>
    <t>=VLOOKUP(C12;$I$4:$J$8;2)+3</t>
  </si>
  <si>
    <t>D12</t>
  </si>
  <si>
    <t>=VLOOKUP(C11;$I$4:$J$8;2)+3</t>
  </si>
  <si>
    <t>D11</t>
  </si>
  <si>
    <t>&lt;&lt; posisi baris</t>
  </si>
  <si>
    <t>Data akhir</t>
  </si>
  <si>
    <t>Data awal</t>
  </si>
  <si>
    <t>Silakan pilih</t>
  </si>
  <si>
    <t>untuk membuat pilihan data awal dan akhir</t>
  </si>
  <si>
    <t>Posisi baris</t>
  </si>
  <si>
    <t>Produk</t>
  </si>
  <si>
    <t>Amerika</t>
  </si>
  <si>
    <t>Belanda</t>
  </si>
  <si>
    <t>Jepang</t>
  </si>
  <si>
    <t>Australia</t>
  </si>
  <si>
    <t>Tujuan</t>
  </si>
  <si>
    <t>MENJUMLAH DATA TERTENTU</t>
  </si>
  <si>
    <t xml:space="preserve">MENGURAI DATA TABEL </t>
  </si>
  <si>
    <t>Z</t>
  </si>
  <si>
    <t>Y</t>
  </si>
  <si>
    <t>X</t>
  </si>
  <si>
    <t>W</t>
  </si>
  <si>
    <t>V</t>
  </si>
  <si>
    <t>U</t>
  </si>
  <si>
    <t>T</t>
  </si>
  <si>
    <t>S</t>
  </si>
  <si>
    <t>R</t>
  </si>
  <si>
    <t>Q</t>
  </si>
  <si>
    <t>P</t>
  </si>
  <si>
    <t>O</t>
  </si>
  <si>
    <t>N</t>
  </si>
  <si>
    <t>M</t>
  </si>
  <si>
    <t>L</t>
  </si>
  <si>
    <t>K</t>
  </si>
  <si>
    <t>Konversi</t>
  </si>
  <si>
    <t>6504 TUX</t>
  </si>
  <si>
    <t>Nomor  Polisi</t>
  </si>
  <si>
    <t>&gt;&gt; nama range KOTA</t>
  </si>
  <si>
    <t>=INDEX(JARAK;VLOOKUP(B15;KOTA;2);VLOOKUP(C15;KOTA;2))</t>
  </si>
  <si>
    <t>Cilacap</t>
  </si>
  <si>
    <t>=INDEX(JARAK;VLOOKUP(B14;KOTA;2);VLOOKUP(C14;KOTA;2))</t>
  </si>
  <si>
    <t>Tegal</t>
  </si>
  <si>
    <t>&gt;&gt; nama range JARAK</t>
  </si>
  <si>
    <r>
      <t>Jarak antar kota (</t>
    </r>
    <r>
      <rPr>
        <b/>
        <i/>
        <sz val="11"/>
        <color rgb="FF0000FF"/>
        <rFont val="Calibri"/>
        <family val="2"/>
        <scheme val="minor"/>
      </rPr>
      <t>silakan pilih dua kota</t>
    </r>
    <r>
      <rPr>
        <b/>
        <sz val="11"/>
        <color rgb="FF0000FF"/>
        <rFont val="Calibri"/>
        <family val="2"/>
        <scheme val="minor"/>
      </rPr>
      <t>)</t>
    </r>
  </si>
  <si>
    <t>Yogyakarta</t>
  </si>
  <si>
    <t>Pekalongan</t>
  </si>
  <si>
    <t>Kota</t>
  </si>
  <si>
    <t>JARAK ANTAR KOTA</t>
  </si>
  <si>
    <t>D4</t>
  </si>
  <si>
    <t>Huruf</t>
  </si>
  <si>
    <t>KONVERSI HURUF ke ANGKA</t>
  </si>
  <si>
    <t>salin fungsi yang terdapat pada alamat sel C16 ke range C17:C21</t>
  </si>
  <si>
    <t>&lt;&lt; diisi manual</t>
  </si>
  <si>
    <t>Jarak</t>
  </si>
  <si>
    <t>Rute perjalanan</t>
  </si>
  <si>
    <t>JARAK TEMPUH RUTE PERJALAN</t>
  </si>
  <si>
    <r>
      <rPr>
        <b/>
        <i/>
        <sz val="11"/>
        <color rgb="FFFF0000"/>
        <rFont val="Calibri"/>
        <family val="2"/>
        <scheme val="minor"/>
      </rPr>
      <t>KOTA3</t>
    </r>
    <r>
      <rPr>
        <sz val="11"/>
        <color theme="1"/>
        <rFont val="Calibri"/>
        <family val="2"/>
        <charset val="1"/>
      </rPr>
      <t xml:space="preserve"> &gt;&gt;</t>
    </r>
  </si>
  <si>
    <r>
      <t xml:space="preserve">&lt;&lt; range </t>
    </r>
    <r>
      <rPr>
        <b/>
        <i/>
        <sz val="11"/>
        <color rgb="FF00B050"/>
        <rFont val="Calibri"/>
        <family val="2"/>
        <scheme val="minor"/>
      </rPr>
      <t>KOTA2</t>
    </r>
  </si>
  <si>
    <r>
      <t xml:space="preserve">&gt;&gt; nama range </t>
    </r>
    <r>
      <rPr>
        <b/>
        <i/>
        <sz val="11"/>
        <color rgb="FF0000FF"/>
        <rFont val="Calibri"/>
        <family val="2"/>
        <scheme val="minor"/>
      </rPr>
      <t>KOTA1</t>
    </r>
  </si>
  <si>
    <t>Banyuwangi</t>
  </si>
  <si>
    <t>Wonosobo</t>
  </si>
  <si>
    <t>Jember</t>
  </si>
  <si>
    <t>Bondowoso</t>
  </si>
  <si>
    <t>Tasikmalaya</t>
  </si>
  <si>
    <t>Probolinggo</t>
  </si>
  <si>
    <t>Malang</t>
  </si>
  <si>
    <t>Sukabumi</t>
  </si>
  <si>
    <t>Solo</t>
  </si>
  <si>
    <t>Kediri</t>
  </si>
  <si>
    <t>Serang</t>
  </si>
  <si>
    <t>Madiun</t>
  </si>
  <si>
    <t>Rembang</t>
  </si>
  <si>
    <t>Purworejo</t>
  </si>
  <si>
    <t>Magelang</t>
  </si>
  <si>
    <t>Cirebon</t>
  </si>
  <si>
    <t>="Jarak antar kota dari "&amp;D3&amp;" ke "&amp;D4&amp;" sejauh "&amp;TEXT(D5;"#.### ")&amp;"km"</t>
  </si>
  <si>
    <t>=INDEX(KOTA1;G3;G4)</t>
  </si>
  <si>
    <t>D5</t>
  </si>
  <si>
    <t>=VLOOKUP(D4;KOTA3;2)</t>
  </si>
  <si>
    <t>G4</t>
  </si>
  <si>
    <t>=E3</t>
  </si>
  <si>
    <t>=VLOOKUP(E4;KOTA2;2)</t>
  </si>
  <si>
    <t>Posisi kolom</t>
  </si>
  <si>
    <t>Urutan kota</t>
  </si>
  <si>
    <t>D3</t>
  </si>
  <si>
    <t>Fungsi dan referensi sel</t>
  </si>
  <si>
    <t>Penyusunan fungsi dan referensi sel:</t>
  </si>
  <si>
    <t>Tabel jarak antar kota:</t>
  </si>
  <si>
    <t>Jarak Antar Kota</t>
  </si>
  <si>
    <t>&lt;&lt; posisi kolom</t>
  </si>
  <si>
    <t>Pilih kota</t>
  </si>
  <si>
    <t>=INDEX(KOTA1;E3;VLOOKUP(D4;KOTA3;2))</t>
  </si>
  <si>
    <t>=VLOOKUP(E4;KOTA2;2</t>
  </si>
  <si>
    <t>salin rumus dari range H10:I10 ke H11:I23</t>
  </si>
  <si>
    <t>=I9+F10</t>
  </si>
  <si>
    <t>I10</t>
  </si>
  <si>
    <t>=H9+E10</t>
  </si>
  <si>
    <t>H10</t>
  </si>
  <si>
    <t>=F9</t>
  </si>
  <si>
    <t>I9</t>
  </si>
  <si>
    <t>=E9</t>
  </si>
  <si>
    <t>H9</t>
  </si>
  <si>
    <t>=E9/(F9*24), salin ke range G10:G23</t>
  </si>
  <si>
    <t>G9</t>
  </si>
  <si>
    <t>Rumus dan Referensi Sel</t>
  </si>
  <si>
    <t>Waktu</t>
  </si>
  <si>
    <t>km/jam</t>
  </si>
  <si>
    <t>Tempuh</t>
  </si>
  <si>
    <t>Penjelasan Rumus dan Referensi Sel</t>
  </si>
  <si>
    <t>Kumulatif</t>
  </si>
  <si>
    <t xml:space="preserve">Kecepatan </t>
  </si>
  <si>
    <t>Jarak Tempuh</t>
  </si>
  <si>
    <t>Tahun</t>
  </si>
  <si>
    <t>Tgl mulai</t>
  </si>
  <si>
    <t>JALAN KAKI</t>
  </si>
  <si>
    <t>Rentang berat ideal</t>
  </si>
  <si>
    <t>=TEXT(18,5*(D20/B23);"#,00")&amp;" kg - "&amp;TEXT(22,99*(D20/B23);"#,00")&amp;" kg"</t>
  </si>
  <si>
    <t>D25</t>
  </si>
  <si>
    <t>Saran untuk berat ideal</t>
  </si>
  <si>
    <t>=IF(B23&lt;18,5;"Tambah";IF(B23&lt;=22,99;"Pertahankan";"Kurangi"))&amp;" berat badan"</t>
  </si>
  <si>
    <t>D24</t>
  </si>
  <si>
    <t>Kategori Berat Badan</t>
  </si>
  <si>
    <t>BMI Anda</t>
  </si>
  <si>
    <t>Berat Badan Ideal</t>
  </si>
  <si>
    <t>=IF(B23&lt;18,5;D11;IF(B23&lt;23;D12;IF(B23&lt;=30;D13;IF(B23&lt;=40;D14;D15))))</t>
  </si>
  <si>
    <t>D23</t>
  </si>
  <si>
    <t>Berat Badan</t>
  </si>
  <si>
    <t>=(D20/(D19*D19))*10000</t>
  </si>
  <si>
    <t>B23</t>
  </si>
  <si>
    <t>Tinggi Badan</t>
  </si>
  <si>
    <t>=(D19-100)*0,9</t>
  </si>
  <si>
    <t>D21</t>
  </si>
  <si>
    <t>MF Alan Pratama</t>
  </si>
  <si>
    <t>="Idealkan berat badan "&amp;D18&amp;"?"</t>
  </si>
  <si>
    <t>B17</t>
  </si>
  <si>
    <t>Sangat Berbahaya</t>
  </si>
  <si>
    <t>&gt;40</t>
  </si>
  <si>
    <t>Serius</t>
  </si>
  <si>
    <t>30,01 - 40</t>
  </si>
  <si>
    <t>Kelebihan Berat Badan</t>
  </si>
  <si>
    <t>23 - 30</t>
  </si>
  <si>
    <t>Normal</t>
  </si>
  <si>
    <t>18,5 - 22,9</t>
  </si>
  <si>
    <t>Kurang</t>
  </si>
  <si>
    <t>&lt;18,5</t>
  </si>
  <si>
    <t>BODY MASS INDEX /BMI</t>
  </si>
  <si>
    <t>=(BB/(tinggi x tinggi)) x 10000</t>
  </si>
  <si>
    <t xml:space="preserve"> Body Mass Index/BMI</t>
  </si>
  <si>
    <t>=(Tinggi - 100)x0,9</t>
  </si>
  <si>
    <t xml:space="preserve"> Berat Badan Ideal</t>
  </si>
  <si>
    <r>
      <t>Berat badan ideal, kurang atau kelebihan berat, antara lain dapat dihitung dari indek masa tubuh (</t>
    </r>
    <r>
      <rPr>
        <b/>
        <i/>
        <sz val="11"/>
        <color rgb="FFFFFF00"/>
        <rFont val="Calibri"/>
        <family val="2"/>
        <scheme val="minor"/>
      </rPr>
      <t>body mass index</t>
    </r>
    <r>
      <rPr>
        <b/>
        <sz val="11"/>
        <color rgb="FFFFFF00"/>
        <rFont val="Calibri"/>
        <family val="2"/>
        <scheme val="minor"/>
      </rPr>
      <t>/BMI)</t>
    </r>
  </si>
  <si>
    <t>IDEALKAN BERAT BADAN ANDA?</t>
  </si>
  <si>
    <t>32423,45h</t>
  </si>
  <si>
    <t>28,33k</t>
  </si>
  <si>
    <t>32432,34t</t>
  </si>
  <si>
    <t>134,56x</t>
  </si>
  <si>
    <t>0,5555k</t>
  </si>
  <si>
    <t>0,5k</t>
  </si>
  <si>
    <t>3,343432x</t>
  </si>
  <si>
    <t>23,2x</t>
  </si>
  <si>
    <t>134,33m</t>
  </si>
  <si>
    <t>14,9g</t>
  </si>
  <si>
    <t>Hasil</t>
  </si>
  <si>
    <t>Data</t>
  </si>
  <si>
    <t>MENGHILANGKAN TEKS DI BELAKANG ANGKA</t>
  </si>
  <si>
    <t>Tanah Abang II</t>
  </si>
  <si>
    <t>Indonesia Raya</t>
  </si>
  <si>
    <t>Universitas Indonesia</t>
  </si>
  <si>
    <t>Super Star</t>
  </si>
  <si>
    <t>Pangeran Diponegoro</t>
  </si>
  <si>
    <t>Babad Tanah Jawa</t>
  </si>
  <si>
    <t>Salemba Raya</t>
  </si>
  <si>
    <t>Polda Metro Jaya</t>
  </si>
  <si>
    <t>Sudirman Kav 33-4</t>
  </si>
  <si>
    <t>Akuntansi Manajemen</t>
  </si>
  <si>
    <t>Magister Akuntansi</t>
  </si>
  <si>
    <t>Kata pertama</t>
  </si>
  <si>
    <t>Teks</t>
  </si>
  <si>
    <t>MENAMPILKAN KATA PERTAMA</t>
  </si>
  <si>
    <t>salin fungsi dari range D4:G4 ke D5:G8</t>
  </si>
  <si>
    <t>HM Johan Jl Lingkar Luar Km 2 No 10 Yogyakarta</t>
  </si>
  <si>
    <t>Adi Alamsyah STIKES Banten BSD City Serpong</t>
  </si>
  <si>
    <t>Amirudin Siregar Jl Garuda No. 16 Medan</t>
  </si>
  <si>
    <t>Irfan Zulkifli Magister Akuntansi UNDIP Semarang</t>
  </si>
  <si>
    <t>Irma Julaikha SMP Negeri 1 Bumiayu</t>
  </si>
  <si>
    <t xml:space="preserve">Nama </t>
  </si>
  <si>
    <t>Spasi 2</t>
  </si>
  <si>
    <t>Spasi 1</t>
  </si>
  <si>
    <t>Nama dan Alamat</t>
  </si>
  <si>
    <t>MEMISAH TEKS</t>
  </si>
  <si>
    <t>- salin fungsi dari range C6:E6 ke range C7:E14</t>
  </si>
  <si>
    <t>- susun fungsi =LEFT(B6;1)&amp;"_"&amp;RIGHT(B6;D6-C6)&amp;C$3 pada alamat sel E6</t>
  </si>
  <si>
    <t>- susun fungsi =LEN(B6) pada alamat sel D6</t>
  </si>
  <si>
    <t>- susun fungsi =FIND(" ";B6;1) pada alamat sel C6</t>
  </si>
  <si>
    <t>ela susilawati</t>
  </si>
  <si>
    <t>novita ulhayati</t>
  </si>
  <si>
    <t>reni novita</t>
  </si>
  <si>
    <t>putra christianto</t>
  </si>
  <si>
    <t>agustinus wiro</t>
  </si>
  <si>
    <t>rudy ardiansyah</t>
  </si>
  <si>
    <t>adi nurdin</t>
  </si>
  <si>
    <t>susi shorayasari</t>
  </si>
  <si>
    <t>trida humaery</t>
  </si>
  <si>
    <t>Alamat email</t>
  </si>
  <si>
    <t>Spasi</t>
  </si>
  <si>
    <t>Nama Karyawan</t>
  </si>
  <si>
    <t>@vokasimerdeka.ac.id</t>
  </si>
  <si>
    <t>Alamat email:</t>
  </si>
  <si>
    <t>MEMBUAT ALAMAT EMAIL</t>
  </si>
  <si>
    <t>- susun fungsi =LEFT(B6;FIND(" ";B6;1))&amp;"_"&amp;LEFT((RIGHT(B6;D6-C6)))&amp;C$3 pada alamat sel E6</t>
  </si>
  <si>
    <t>adi alamsyah</t>
  </si>
  <si>
    <t>ahmad syarifudin</t>
  </si>
  <si>
    <t>dorsinta siallagan</t>
  </si>
  <si>
    <t>gerry purwanto</t>
  </si>
  <si>
    <t>dian puspitasari</t>
  </si>
  <si>
    <t>restu octasila</t>
  </si>
  <si>
    <t>tya nastiti</t>
  </si>
  <si>
    <t>muhammad supriyadi</t>
  </si>
  <si>
    <t>eulisa ochtasary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</si>
</sst>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6">
    <numFmt numFmtId="41" formatCode="_(* #,##0_);_(* \(#,##0\);_(* &quot;-&quot;_);_(@_)"/>
    <numFmt numFmtId="43" formatCode="_(* #,##0.00_);_(* \(#,##0.00\);_(* &quot;-&quot;??_);_(@_)"/>
    <numFmt numFmtId="164" formatCode="&quot;$&quot;#,##0"/>
    <numFmt numFmtId="165" formatCode="&quot;$&quot;#,##0.00_);[Red]\(&quot;$&quot;#,##0.00\)"/>
    <numFmt numFmtId="166" formatCode="0.00000%"/>
    <numFmt numFmtId="167" formatCode="0.0%"/>
    <numFmt numFmtId="168" formatCode="_-* #,##0_-;\-* #,##0_-;_-* &quot;-&quot;_-;_-@_-"/>
    <numFmt numFmtId="169" formatCode="_-* #,##0.00_-;\-* #,##0.00_-;_-* &quot;-&quot;??_-;_-@_-"/>
    <numFmt numFmtId="170" formatCode="_-&quot;£&quot;* #,##0_-;\-&quot;£&quot;* #,##0_-;_-&quot;£&quot;* &quot;-&quot;_-;_-@_-"/>
    <numFmt numFmtId="171" formatCode="_-&quot;£&quot;* #,##0.00_-;\-&quot;£&quot;* #,##0.00_-;_-&quot;£&quot;* &quot;-&quot;??_-;_-@_-"/>
    <numFmt numFmtId="172" formatCode="dddd"/>
    <numFmt numFmtId="173" formatCode="#,##0\ &quot;unit &quot;"/>
    <numFmt numFmtId="174" formatCode="[$-421]dd\ mmmm\ yyyy;@"/>
    <numFmt numFmtId="175" formatCode="General\ &quot;hari &quot;"/>
    <numFmt numFmtId="176" formatCode="General\ &quot;cabang&quot;"/>
    <numFmt numFmtId="177" formatCode="#,##0;[Red]#,##0"/>
    <numFmt numFmtId="178" formatCode="dd/mm/yyyy;@"/>
    <numFmt numFmtId="179" formatCode="_(* #,##0_);_(* \(#,##0\);_(* &quot;-&quot;??_);_(@_)"/>
    <numFmt numFmtId="180" formatCode="00"/>
    <numFmt numFmtId="181" formatCode="0000\ 00\ 00\ 00"/>
    <numFmt numFmtId="182" formatCode="General\ &quot;km &quot;"/>
    <numFmt numFmtId="183" formatCode="#,##0\ &quot;km &quot;"/>
    <numFmt numFmtId="184" formatCode="[hh]:mm:ss"/>
    <numFmt numFmtId="185" formatCode="0.00\ &quot;km &quot;"/>
    <numFmt numFmtId="186" formatCode="#0.#0\ &quot;kg &quot;"/>
    <numFmt numFmtId="187" formatCode="#0\ &quot;cm &quot;"/>
  </numFmts>
  <fonts count="56" x14ac:knownFonts="1">
    <font>
      <sz val="11"/>
      <color theme="1"/>
      <name val="Calibri"/>
      <family val="2"/>
      <charset val="1"/>
    </font>
    <font>
      <sz val="11"/>
      <color theme="1"/>
      <name val="Calibri"/>
      <family val="2"/>
      <charset val="1"/>
      <scheme val="minor"/>
    </font>
    <font>
      <sz val="11"/>
      <color theme="1"/>
      <name val="Calibri"/>
      <family val="2"/>
      <charset val="1"/>
      <scheme val="minor"/>
    </font>
    <font>
      <sz val="11"/>
      <color theme="1"/>
      <name val="Calibri"/>
      <family val="2"/>
      <charset val="1"/>
      <scheme val="minor"/>
    </font>
    <font>
      <sz val="11"/>
      <color theme="1"/>
      <name val="Calibri"/>
      <family val="2"/>
      <charset val="1"/>
      <scheme val="minor"/>
    </font>
    <font>
      <sz val="11"/>
      <color theme="1"/>
      <name val="Calibri"/>
      <family val="2"/>
      <charset val="1"/>
      <scheme val="minor"/>
    </font>
    <font>
      <sz val="11"/>
      <color theme="1"/>
      <name val="Calibri"/>
      <family val="2"/>
      <charset val="1"/>
      <scheme val="minor"/>
    </font>
    <font>
      <sz val="10"/>
      <name val="Arial"/>
      <family val="2"/>
    </font>
    <font>
      <sz val="11"/>
      <color theme="1"/>
      <name val="Calibri"/>
      <family val="2"/>
      <scheme val="minor"/>
    </font>
    <font>
      <sz val="11"/>
      <color theme="0"/>
      <name val="Calibri"/>
      <family val="2"/>
      <scheme val="minor"/>
    </font>
    <font>
      <sz val="11"/>
      <color theme="1"/>
      <name val="Calibri"/>
      <family val="2"/>
      <charset val="1"/>
      <scheme val="minor"/>
    </font>
    <font>
      <b/>
      <sz val="11"/>
      <color indexed="12"/>
      <name val="Arial"/>
      <family val="2"/>
    </font>
    <font>
      <b/>
      <sz val="11"/>
      <color theme="1"/>
      <name val="Calibri"/>
      <family val="2"/>
      <scheme val="minor"/>
    </font>
    <font>
      <sz val="11"/>
      <color rgb="FF3F3F76"/>
      <name val="Calibri"/>
      <family val="2"/>
      <scheme val="minor"/>
    </font>
    <font>
      <b/>
      <sz val="18"/>
      <color theme="3"/>
      <name val="Cambria"/>
      <family val="2"/>
      <scheme val="major"/>
    </font>
    <font>
      <b/>
      <sz val="9"/>
      <name val="Arial"/>
      <family val="2"/>
    </font>
    <font>
      <sz val="11"/>
      <color theme="1"/>
      <name val="Calibri"/>
      <family val="2"/>
      <charset val="1"/>
    </font>
    <font>
      <b/>
      <sz val="8"/>
      <color indexed="81"/>
      <name val="Tahoma"/>
      <family val="2"/>
    </font>
    <font>
      <sz val="8"/>
      <color indexed="81"/>
      <name val="Tahoma"/>
      <family val="2"/>
    </font>
    <font>
      <sz val="9"/>
      <color theme="1"/>
      <name val="Arial"/>
      <family val="2"/>
    </font>
    <font>
      <sz val="7"/>
      <color theme="1"/>
      <name val="Arial"/>
      <family val="2"/>
    </font>
    <font>
      <u/>
      <sz val="10"/>
      <color indexed="12"/>
      <name val="Arial"/>
      <family val="2"/>
    </font>
    <font>
      <sz val="11"/>
      <name val="Calibri"/>
      <family val="2"/>
      <scheme val="minor"/>
    </font>
    <font>
      <b/>
      <sz val="11"/>
      <color indexed="9"/>
      <name val="Calibri"/>
      <family val="2"/>
      <scheme val="minor"/>
    </font>
    <font>
      <b/>
      <sz val="14"/>
      <color rgb="FF0000FF"/>
      <name val="Calibri"/>
      <family val="2"/>
      <scheme val="minor"/>
    </font>
    <font>
      <b/>
      <sz val="11"/>
      <color theme="0"/>
      <name val="Calibri"/>
      <family val="2"/>
      <scheme val="minor"/>
    </font>
    <font>
      <b/>
      <sz val="11"/>
      <color rgb="FF0000FF"/>
      <name val="Calibri"/>
      <family val="2"/>
      <scheme val="minor"/>
    </font>
    <font>
      <i/>
      <sz val="11"/>
      <name val="Calibri"/>
      <family val="2"/>
      <scheme val="minor"/>
    </font>
    <font>
      <i/>
      <sz val="11"/>
      <color rgb="FFFF0000"/>
      <name val="Calibri"/>
      <family val="2"/>
      <scheme val="minor"/>
    </font>
    <font>
      <sz val="11"/>
      <color rgb="FF0000FF"/>
      <name val="Calibri"/>
      <family val="2"/>
      <scheme val="minor"/>
    </font>
    <font>
      <i/>
      <sz val="11"/>
      <color rgb="FF0000FF"/>
      <name val="Calibri"/>
      <family val="2"/>
      <scheme val="minor"/>
    </font>
    <font>
      <sz val="11"/>
      <color rgb="FFFF0000"/>
      <name val="Calibri"/>
      <family val="2"/>
      <scheme val="minor"/>
    </font>
    <font>
      <b/>
      <i/>
      <sz val="11"/>
      <color rgb="FF0000FF"/>
      <name val="Calibri"/>
      <family val="2"/>
      <scheme val="minor"/>
    </font>
    <font>
      <sz val="11"/>
      <color rgb="FF00B050"/>
      <name val="Calibri"/>
      <family val="2"/>
      <scheme val="minor"/>
    </font>
    <font>
      <sz val="8"/>
      <name val="Tahoma"/>
      <family val="2"/>
    </font>
    <font>
      <sz val="8"/>
      <name val="Verdana"/>
      <family val="2"/>
    </font>
    <font>
      <sz val="11"/>
      <color indexed="8"/>
      <name val="Calibri"/>
      <family val="2"/>
      <charset val="1"/>
    </font>
    <font>
      <b/>
      <sz val="8"/>
      <color indexed="9"/>
      <name val="Tahoma"/>
      <family val="2"/>
    </font>
    <font>
      <b/>
      <sz val="8"/>
      <color indexed="8"/>
      <name val="Tahoma"/>
      <family val="2"/>
    </font>
    <font>
      <b/>
      <u/>
      <sz val="8"/>
      <color indexed="8"/>
      <name val="Tahoma"/>
      <family val="2"/>
    </font>
    <font>
      <b/>
      <sz val="15"/>
      <color theme="3"/>
      <name val="Calibri"/>
      <family val="2"/>
      <scheme val="minor"/>
    </font>
    <font>
      <b/>
      <sz val="8"/>
      <color indexed="23"/>
      <name val="Verdana"/>
      <family val="2"/>
    </font>
    <font>
      <sz val="16"/>
      <color indexed="9"/>
      <name val="Tahoma"/>
      <family val="2"/>
    </font>
    <font>
      <b/>
      <sz val="8"/>
      <color indexed="63"/>
      <name val="Verdana"/>
      <family val="2"/>
    </font>
    <font>
      <b/>
      <sz val="11"/>
      <color rgb="FFFF0000"/>
      <name val="Calibri"/>
      <family val="2"/>
      <scheme val="minor"/>
    </font>
    <font>
      <sz val="11"/>
      <color theme="0" tint="-0.14999847407452621"/>
      <name val="Calibri"/>
      <family val="2"/>
      <charset val="1"/>
      <scheme val="minor"/>
    </font>
    <font>
      <b/>
      <sz val="11"/>
      <color rgb="FF00B050"/>
      <name val="Calibri"/>
      <family val="2"/>
      <scheme val="minor"/>
    </font>
    <font>
      <sz val="11"/>
      <color theme="0" tint="-0.249977111117893"/>
      <name val="Calibri"/>
      <family val="2"/>
      <charset val="1"/>
      <scheme val="minor"/>
    </font>
    <font>
      <b/>
      <i/>
      <sz val="11"/>
      <color rgb="FFFF0000"/>
      <name val="Calibri"/>
      <family val="2"/>
      <scheme val="minor"/>
    </font>
    <font>
      <u/>
      <sz val="11"/>
      <name val="Calibri"/>
      <family val="2"/>
      <scheme val="minor"/>
    </font>
    <font>
      <i/>
      <sz val="11"/>
      <color theme="1"/>
      <name val="Calibri"/>
      <family val="2"/>
      <scheme val="minor"/>
    </font>
    <font>
      <b/>
      <i/>
      <sz val="11"/>
      <color rgb="FF00B050"/>
      <name val="Calibri"/>
      <family val="2"/>
      <scheme val="minor"/>
    </font>
    <font>
      <i/>
      <sz val="11"/>
      <color rgb="FF00B050"/>
      <name val="Calibri"/>
      <family val="2"/>
      <scheme val="minor"/>
    </font>
    <font>
      <b/>
      <sz val="11"/>
      <color rgb="FFFFFF00"/>
      <name val="Calibri"/>
      <family val="2"/>
      <scheme val="minor"/>
    </font>
    <font>
      <b/>
      <i/>
      <sz val="11"/>
      <color rgb="FFFFFF00"/>
      <name val="Calibri"/>
      <family val="2"/>
      <scheme val="minor"/>
    </font>
    <font>
      <b/>
      <sz val="11"/>
      <color rgb="FFC00000"/>
      <name val="Calibri"/>
      <family val="2"/>
      <scheme val="minor"/>
    </font>
  </fonts>
  <fills count="46">
    <fill>
      <patternFill patternType="none"/>
    </fill>
    <fill>
      <patternFill patternType="gray125"/>
    </fill>
    <fill>
      <patternFill patternType="solid">
        <fgColor rgb="FFFFCC99"/>
      </patternFill>
    </fill>
    <fill>
      <patternFill patternType="solid">
        <fgColor theme="0" tint="-4.9989318521683403E-2"/>
        <bgColor indexed="64"/>
      </patternFill>
    </fill>
    <fill>
      <patternFill patternType="solid">
        <fgColor theme="6" tint="0.79998168889431442"/>
        <bgColor theme="6" tint="0.79998168889431442"/>
      </patternFill>
    </fill>
    <fill>
      <patternFill patternType="solid">
        <fgColor theme="4" tint="0.79998168889431442"/>
        <bgColor theme="4" tint="0.79998168889431442"/>
      </patternFill>
    </fill>
    <fill>
      <patternFill patternType="solid">
        <fgColor theme="4" tint="0.59999389629810485"/>
        <bgColor theme="4" tint="0.59999389629810485"/>
      </patternFill>
    </fill>
    <fill>
      <patternFill patternType="solid">
        <fgColor theme="4" tint="0.39997558519241921"/>
        <bgColor theme="4" tint="0.39997558519241921"/>
      </patternFill>
    </fill>
    <fill>
      <patternFill patternType="solid">
        <fgColor theme="5" tint="0.79998168889431442"/>
        <bgColor theme="5" tint="0.79998168889431442"/>
      </patternFill>
    </fill>
    <fill>
      <patternFill patternType="solid">
        <fgColor theme="5" tint="0.59999389629810485"/>
        <bgColor theme="5" tint="0.59999389629810485"/>
      </patternFill>
    </fill>
    <fill>
      <patternFill patternType="solid">
        <fgColor theme="5" tint="0.39997558519241921"/>
        <bgColor theme="5" tint="0.39997558519241921"/>
      </patternFill>
    </fill>
    <fill>
      <patternFill patternType="solid">
        <fgColor theme="5"/>
        <bgColor theme="5"/>
      </patternFill>
    </fill>
    <fill>
      <patternFill patternType="solid">
        <fgColor theme="6" tint="0.59999389629810485"/>
        <bgColor theme="6" tint="0.59999389629810485"/>
      </patternFill>
    </fill>
    <fill>
      <patternFill patternType="solid">
        <fgColor theme="6" tint="0.39997558519241921"/>
        <bgColor theme="6" tint="0.39997558519241921"/>
      </patternFill>
    </fill>
    <fill>
      <patternFill patternType="solid">
        <fgColor theme="7" tint="0.79998168889431442"/>
        <bgColor theme="7" tint="0.79998168889431442"/>
      </patternFill>
    </fill>
    <fill>
      <patternFill patternType="solid">
        <fgColor theme="7" tint="0.59999389629810485"/>
        <bgColor theme="7" tint="0.59999389629810485"/>
      </patternFill>
    </fill>
    <fill>
      <patternFill patternType="solid">
        <fgColor theme="7" tint="0.39997558519241921"/>
        <bgColor theme="7" tint="0.39997558519241921"/>
      </patternFill>
    </fill>
    <fill>
      <patternFill patternType="solid">
        <fgColor theme="8" tint="0.79998168889431442"/>
        <bgColor theme="8" tint="0.79998168889431442"/>
      </patternFill>
    </fill>
    <fill>
      <patternFill patternType="solid">
        <fgColor theme="8" tint="0.59999389629810485"/>
        <bgColor theme="8" tint="0.59999389629810485"/>
      </patternFill>
    </fill>
    <fill>
      <patternFill patternType="solid">
        <fgColor theme="8" tint="0.39997558519241921"/>
        <bgColor theme="8" tint="0.39997558519241921"/>
      </patternFill>
    </fill>
    <fill>
      <patternFill patternType="solid">
        <fgColor theme="9" tint="0.79998168889431442"/>
        <bgColor theme="9" tint="0.79998168889431442"/>
      </patternFill>
    </fill>
    <fill>
      <patternFill patternType="solid">
        <fgColor theme="9" tint="0.59999389629810485"/>
        <bgColor theme="9" tint="0.59999389629810485"/>
      </patternFill>
    </fill>
    <fill>
      <patternFill patternType="solid">
        <fgColor theme="9" tint="0.39997558519241921"/>
        <bgColor theme="9" tint="0.39997558519241921"/>
      </patternFill>
    </fill>
    <fill>
      <patternFill patternType="lightUp">
        <fgColor theme="0"/>
        <bgColor theme="4" tint="0.19998779259620961"/>
      </patternFill>
    </fill>
    <fill>
      <patternFill patternType="lightUp">
        <fgColor theme="0"/>
        <bgColor theme="5" tint="0.19998779259620961"/>
      </patternFill>
    </fill>
    <fill>
      <patternFill patternType="lightUp">
        <fgColor theme="0"/>
        <bgColor theme="6" tint="0.19998779259620961"/>
      </patternFill>
    </fill>
    <fill>
      <patternFill patternType="solid">
        <fgColor indexed="58"/>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theme="3" tint="0.39997558519241921"/>
        <bgColor indexed="64"/>
      </patternFill>
    </fill>
    <fill>
      <patternFill patternType="solid">
        <fgColor theme="8" tint="-0.499984740745262"/>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0" tint="-0.34998626667073579"/>
        <bgColor indexed="64"/>
      </patternFill>
    </fill>
    <fill>
      <patternFill patternType="solid">
        <fgColor theme="3" tint="-0.249977111117893"/>
        <bgColor indexed="64"/>
      </patternFill>
    </fill>
    <fill>
      <patternFill patternType="solid">
        <fgColor theme="8" tint="-0.499984740745262"/>
        <bgColor indexed="63"/>
      </patternFill>
    </fill>
    <fill>
      <patternFill patternType="solid">
        <fgColor theme="4"/>
        <bgColor theme="4"/>
      </patternFill>
    </fill>
    <fill>
      <patternFill patternType="solid">
        <fgColor indexed="9"/>
        <bgColor indexed="64"/>
      </patternFill>
    </fill>
    <fill>
      <patternFill patternType="solid">
        <fgColor indexed="55"/>
        <bgColor indexed="64"/>
      </patternFill>
    </fill>
    <fill>
      <patternFill patternType="solid">
        <fgColor indexed="8"/>
        <bgColor indexed="64"/>
      </patternFill>
    </fill>
    <fill>
      <patternFill patternType="solid">
        <fgColor indexed="9"/>
        <bgColor indexed="9"/>
      </patternFill>
    </fill>
    <fill>
      <patternFill patternType="solid">
        <fgColor indexed="22"/>
        <bgColor indexed="64"/>
      </patternFill>
    </fill>
    <fill>
      <patternFill patternType="solid">
        <fgColor theme="4" tint="-0.499984740745262"/>
        <bgColor indexed="64"/>
      </patternFill>
    </fill>
    <fill>
      <patternFill patternType="solid">
        <fgColor rgb="FF00B050"/>
        <bgColor indexed="64"/>
      </patternFill>
    </fill>
    <fill>
      <patternFill patternType="solid">
        <fgColor theme="1"/>
        <bgColor indexed="64"/>
      </patternFill>
    </fill>
  </fills>
  <borders count="61">
    <border>
      <left/>
      <right/>
      <top/>
      <bottom/>
      <diagonal/>
    </border>
    <border>
      <left style="thin">
        <color rgb="FF7F7F7F"/>
      </left>
      <right style="thin">
        <color rgb="FF7F7F7F"/>
      </right>
      <top style="thin">
        <color rgb="FF7F7F7F"/>
      </top>
      <bottom style="thin">
        <color rgb="FF7F7F7F"/>
      </bottom>
      <diagonal/>
    </border>
    <border>
      <left/>
      <right/>
      <top style="thin">
        <color theme="0"/>
      </top>
      <bottom style="thin">
        <color theme="0"/>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right/>
      <top/>
      <bottom style="thin">
        <color theme="0"/>
      </bottom>
      <diagonal/>
    </border>
    <border>
      <left style="thin">
        <color theme="0"/>
      </left>
      <right/>
      <top/>
      <bottom style="thin">
        <color theme="0"/>
      </bottom>
      <diagonal/>
    </border>
    <border>
      <left style="thin">
        <color theme="0"/>
      </left>
      <right/>
      <top/>
      <bottom/>
      <diagonal/>
    </border>
    <border>
      <left/>
      <right style="thin">
        <color theme="0"/>
      </right>
      <top/>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
      <left/>
      <right/>
      <top style="thin">
        <color theme="0"/>
      </top>
      <bottom/>
      <diagonal/>
    </border>
    <border>
      <left style="thin">
        <color theme="0"/>
      </left>
      <right/>
      <top style="thin">
        <color theme="0"/>
      </top>
      <bottom/>
      <diagonal/>
    </border>
    <border>
      <left/>
      <right style="thin">
        <color theme="0"/>
      </right>
      <top style="thin">
        <color theme="0"/>
      </top>
      <bottom/>
      <diagonal/>
    </border>
    <border>
      <left/>
      <right/>
      <top/>
      <bottom style="thick">
        <color theme="4"/>
      </bottom>
      <diagonal/>
    </border>
    <border>
      <left style="thin">
        <color indexed="64"/>
      </left>
      <right/>
      <top style="thin">
        <color indexed="64"/>
      </top>
      <bottom style="thin">
        <color indexed="64"/>
      </bottom>
      <diagonal/>
    </border>
    <border>
      <left style="thin">
        <color indexed="64"/>
      </left>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55"/>
      </right>
      <top/>
      <bottom/>
      <diagonal/>
    </border>
    <border>
      <left/>
      <right style="thin">
        <color theme="8" tint="-0.499984740745262"/>
      </right>
      <top style="thin">
        <color theme="8" tint="-0.499984740745262"/>
      </top>
      <bottom style="thin">
        <color theme="0"/>
      </bottom>
      <diagonal/>
    </border>
    <border>
      <left style="thin">
        <color theme="0"/>
      </left>
      <right style="thin">
        <color theme="0"/>
      </right>
      <top style="thin">
        <color theme="8" tint="-0.499984740745262"/>
      </top>
      <bottom style="thin">
        <color theme="0"/>
      </bottom>
      <diagonal/>
    </border>
    <border>
      <left style="thin">
        <color theme="8" tint="-0.499984740745262"/>
      </left>
      <right/>
      <top style="thin">
        <color theme="8" tint="-0.499984740745262"/>
      </top>
      <bottom style="thin">
        <color theme="0"/>
      </bottom>
      <diagonal/>
    </border>
    <border>
      <left/>
      <right style="thin">
        <color theme="0"/>
      </right>
      <top/>
      <bottom style="thin">
        <color theme="0"/>
      </bottom>
      <diagonal/>
    </border>
    <border>
      <left style="medium">
        <color rgb="FF0000FF"/>
      </left>
      <right style="medium">
        <color rgb="FF0000FF"/>
      </right>
      <top style="medium">
        <color rgb="FF0000FF"/>
      </top>
      <bottom style="medium">
        <color rgb="FF0000FF"/>
      </bottom>
      <diagonal/>
    </border>
    <border>
      <left style="medium">
        <color rgb="FFFF0000"/>
      </left>
      <right style="medium">
        <color rgb="FFFF0000"/>
      </right>
      <top style="medium">
        <color rgb="FFFF0000"/>
      </top>
      <bottom style="medium">
        <color rgb="FFFF0000"/>
      </bottom>
      <diagonal/>
    </border>
    <border>
      <left/>
      <right style="medium">
        <color rgb="FFFF0000"/>
      </right>
      <top/>
      <bottom style="medium">
        <color rgb="FFFF0000"/>
      </bottom>
      <diagonal/>
    </border>
    <border>
      <left style="medium">
        <color rgb="FFFF0000"/>
      </left>
      <right style="thin">
        <color theme="0"/>
      </right>
      <top/>
      <bottom style="medium">
        <color rgb="FFFF0000"/>
      </bottom>
      <diagonal/>
    </border>
    <border>
      <left/>
      <right style="medium">
        <color rgb="FF0000FF"/>
      </right>
      <top/>
      <bottom style="medium">
        <color rgb="FF0000FF"/>
      </bottom>
      <diagonal/>
    </border>
    <border>
      <left/>
      <right style="medium">
        <color rgb="FFFF0000"/>
      </right>
      <top/>
      <bottom/>
      <diagonal/>
    </border>
    <border>
      <left style="medium">
        <color rgb="FFFF0000"/>
      </left>
      <right style="thin">
        <color theme="0"/>
      </right>
      <top/>
      <bottom/>
      <diagonal/>
    </border>
    <border>
      <left/>
      <right style="medium">
        <color rgb="FF0000FF"/>
      </right>
      <top/>
      <bottom/>
      <diagonal/>
    </border>
    <border>
      <left/>
      <right style="medium">
        <color rgb="FF0000FF"/>
      </right>
      <top style="medium">
        <color rgb="FF0000FF"/>
      </top>
      <bottom/>
      <diagonal/>
    </border>
    <border>
      <left/>
      <right style="medium">
        <color rgb="FFFF0000"/>
      </right>
      <top style="medium">
        <color rgb="FFFF0000"/>
      </top>
      <bottom/>
      <diagonal/>
    </border>
    <border>
      <left style="medium">
        <color rgb="FFFF0000"/>
      </left>
      <right style="thin">
        <color theme="0"/>
      </right>
      <top style="medium">
        <color rgb="FFFF0000"/>
      </top>
      <bottom/>
      <diagonal/>
    </border>
    <border>
      <left style="medium">
        <color rgb="FF0000FF"/>
      </left>
      <right/>
      <top/>
      <bottom style="medium">
        <color rgb="FF0000FF"/>
      </bottom>
      <diagonal/>
    </border>
    <border>
      <left style="medium">
        <color rgb="FF0000FF"/>
      </left>
      <right/>
      <top/>
      <bottom/>
      <diagonal/>
    </border>
    <border>
      <left style="medium">
        <color rgb="FF0000FF"/>
      </left>
      <right/>
      <top style="medium">
        <color rgb="FF0000FF"/>
      </top>
      <bottom/>
      <diagonal/>
    </border>
    <border>
      <left/>
      <right style="medium">
        <color rgb="FF00B050"/>
      </right>
      <top/>
      <bottom style="medium">
        <color rgb="FF00B050"/>
      </bottom>
      <diagonal/>
    </border>
    <border>
      <left style="thin">
        <color theme="0"/>
      </left>
      <right style="thin">
        <color theme="0"/>
      </right>
      <top/>
      <bottom style="medium">
        <color rgb="FF00B050"/>
      </bottom>
      <diagonal/>
    </border>
    <border>
      <left style="medium">
        <color rgb="FF00B050"/>
      </left>
      <right/>
      <top/>
      <bottom style="medium">
        <color rgb="FF00B050"/>
      </bottom>
      <diagonal/>
    </border>
    <border>
      <left/>
      <right style="medium">
        <color rgb="FF00B050"/>
      </right>
      <top/>
      <bottom style="thin">
        <color theme="0"/>
      </bottom>
      <diagonal/>
    </border>
    <border>
      <left style="medium">
        <color rgb="FF00B050"/>
      </left>
      <right/>
      <top/>
      <bottom style="thin">
        <color theme="0"/>
      </bottom>
      <diagonal/>
    </border>
    <border>
      <left/>
      <right style="medium">
        <color rgb="FF00B050"/>
      </right>
      <top style="medium">
        <color rgb="FF00B050"/>
      </top>
      <bottom style="thin">
        <color theme="0"/>
      </bottom>
      <diagonal/>
    </border>
    <border>
      <left style="thin">
        <color theme="0"/>
      </left>
      <right style="thin">
        <color theme="0"/>
      </right>
      <top style="medium">
        <color rgb="FF00B050"/>
      </top>
      <bottom style="thin">
        <color theme="0"/>
      </bottom>
      <diagonal/>
    </border>
    <border>
      <left style="medium">
        <color rgb="FF00B050"/>
      </left>
      <right/>
      <top style="medium">
        <color rgb="FF00B050"/>
      </top>
      <bottom style="thin">
        <color theme="0"/>
      </bottom>
      <diagonal/>
    </border>
    <border>
      <left style="medium">
        <color theme="8" tint="-0.499984740745262"/>
      </left>
      <right style="thin">
        <color theme="0"/>
      </right>
      <top/>
      <bottom style="medium">
        <color rgb="FF00B050"/>
      </bottom>
      <diagonal/>
    </border>
    <border>
      <left style="thin">
        <color theme="0"/>
      </left>
      <right style="thin">
        <color theme="0"/>
      </right>
      <top/>
      <bottom style="medium">
        <color rgb="FFFF0000"/>
      </bottom>
      <diagonal/>
    </border>
    <border>
      <left style="thin">
        <color theme="0"/>
      </left>
      <right style="thin">
        <color theme="0"/>
      </right>
      <top style="medium">
        <color rgb="FFFF0000"/>
      </top>
      <bottom/>
      <diagonal/>
    </border>
    <border>
      <left style="medium">
        <color rgb="FF00B050"/>
      </left>
      <right style="medium">
        <color rgb="FF00B050"/>
      </right>
      <top style="medium">
        <color rgb="FF00B050"/>
      </top>
      <bottom style="medium">
        <color rgb="FF00B050"/>
      </bottom>
      <diagonal/>
    </border>
    <border>
      <left style="medium">
        <color rgb="FFFF0000"/>
      </left>
      <right/>
      <top/>
      <bottom style="medium">
        <color rgb="FFFF0000"/>
      </bottom>
      <diagonal/>
    </border>
    <border>
      <left/>
      <right/>
      <top/>
      <bottom style="medium">
        <color rgb="FF00B050"/>
      </bottom>
      <diagonal/>
    </border>
    <border>
      <left style="medium">
        <color rgb="FFFF0000"/>
      </left>
      <right/>
      <top/>
      <bottom/>
      <diagonal/>
    </border>
    <border>
      <left/>
      <right style="medium">
        <color rgb="FF00B050"/>
      </right>
      <top/>
      <bottom/>
      <diagonal/>
    </border>
    <border>
      <left style="medium">
        <color rgb="FF00B050"/>
      </left>
      <right/>
      <top/>
      <bottom/>
      <diagonal/>
    </border>
    <border>
      <left style="medium">
        <color rgb="FFFF0000"/>
      </left>
      <right/>
      <top style="medium">
        <color rgb="FFFF0000"/>
      </top>
      <bottom/>
      <diagonal/>
    </border>
    <border>
      <left/>
      <right style="medium">
        <color rgb="FF00B050"/>
      </right>
      <top style="medium">
        <color rgb="FF00B050"/>
      </top>
      <bottom/>
      <diagonal/>
    </border>
    <border>
      <left/>
      <right/>
      <top style="medium">
        <color rgb="FF00B050"/>
      </top>
      <bottom/>
      <diagonal/>
    </border>
    <border>
      <left style="medium">
        <color rgb="FF00B050"/>
      </left>
      <right/>
      <top style="medium">
        <color rgb="FF00B050"/>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121">
    <xf numFmtId="0" fontId="0" fillId="0" borderId="0"/>
    <xf numFmtId="0" fontId="7" fillId="0" borderId="0"/>
    <xf numFmtId="0" fontId="7" fillId="0" borderId="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9"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8" fillId="4" borderId="0" applyNumberFormat="0" applyBorder="0" applyAlignment="0" applyProtection="0"/>
    <xf numFmtId="0" fontId="8" fillId="12" borderId="0" applyNumberFormat="0" applyBorder="0" applyAlignment="0" applyProtection="0"/>
    <xf numFmtId="0" fontId="9"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9"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9" fillId="22" borderId="0" applyNumberFormat="0" applyBorder="0" applyAlignment="0" applyProtection="0"/>
    <xf numFmtId="41" fontId="10"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1" fillId="0" borderId="0">
      <alignment horizontal="left" vertical="center" indent="1"/>
    </xf>
    <xf numFmtId="164"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4" fontId="7" fillId="0" borderId="0" applyFont="0" applyFill="0" applyBorder="0" applyAlignment="0" applyProtection="0"/>
    <xf numFmtId="0" fontId="7" fillId="0" borderId="0" applyFont="0" applyFill="0" applyBorder="0" applyAlignment="0" applyProtection="0"/>
    <xf numFmtId="164" fontId="7" fillId="0" borderId="0" applyFont="0" applyFill="0" applyBorder="0" applyAlignment="0" applyProtection="0"/>
    <xf numFmtId="0" fontId="7" fillId="0" borderId="0" applyFont="0" applyFill="0" applyBorder="0" applyAlignment="0" applyProtection="0"/>
    <xf numFmtId="164" fontId="7" fillId="0" borderId="0" applyFont="0" applyFill="0" applyBorder="0" applyAlignment="0" applyProtection="0"/>
    <xf numFmtId="0" fontId="7" fillId="0" borderId="0" applyFont="0" applyFill="0" applyBorder="0" applyAlignment="0" applyProtection="0"/>
    <xf numFmtId="164" fontId="7" fillId="0" borderId="0" applyFont="0" applyFill="0" applyBorder="0" applyAlignment="0" applyProtection="0"/>
    <xf numFmtId="0" fontId="7" fillId="0" borderId="0" applyFont="0" applyFill="0" applyBorder="0" applyAlignment="0" applyProtection="0"/>
    <xf numFmtId="165" fontId="7" fillId="0" borderId="0" applyFont="0" applyFill="0" applyBorder="0" applyAlignment="0" applyProtection="0"/>
    <xf numFmtId="167" fontId="7" fillId="0" borderId="0" applyFont="0" applyFill="0" applyBorder="0" applyAlignment="0" applyProtection="0"/>
    <xf numFmtId="164" fontId="7" fillId="0" borderId="0" applyFont="0" applyFill="0" applyBorder="0" applyAlignment="0" applyProtection="0"/>
    <xf numFmtId="167" fontId="7" fillId="0" borderId="0" applyFont="0" applyFill="0" applyBorder="0" applyAlignment="0" applyProtection="0"/>
    <xf numFmtId="164" fontId="7" fillId="0" borderId="0" applyFont="0" applyFill="0" applyBorder="0" applyAlignment="0" applyProtection="0"/>
    <xf numFmtId="168" fontId="7" fillId="0" borderId="0" applyFont="0" applyFill="0" applyBorder="0" applyAlignment="0" applyProtection="0"/>
    <xf numFmtId="169" fontId="7" fillId="0" borderId="0" applyFont="0" applyFill="0" applyBorder="0" applyAlignment="0" applyProtection="0"/>
    <xf numFmtId="0" fontId="12" fillId="23" borderId="0" applyNumberFormat="0" applyBorder="0" applyAlignment="0" applyProtection="0"/>
    <xf numFmtId="0" fontId="12" fillId="24" borderId="0" applyNumberFormat="0" applyBorder="0" applyAlignment="0" applyProtection="0"/>
    <xf numFmtId="0" fontId="12" fillId="25" borderId="0" applyNumberFormat="0" applyBorder="0" applyAlignment="0" applyProtection="0"/>
    <xf numFmtId="0" fontId="13" fillId="2" borderId="1" applyNumberFormat="0" applyAlignment="0" applyProtection="0"/>
    <xf numFmtId="0" fontId="8" fillId="0" borderId="0"/>
    <xf numFmtId="0" fontId="8" fillId="0" borderId="0"/>
    <xf numFmtId="0" fontId="7" fillId="0" borderId="0"/>
    <xf numFmtId="0" fontId="8" fillId="0" borderId="0"/>
    <xf numFmtId="0" fontId="7" fillId="0" borderId="0"/>
    <xf numFmtId="9" fontId="7" fillId="0" borderId="0" applyFont="0" applyFill="0" applyBorder="0" applyAlignment="0" applyProtection="0"/>
    <xf numFmtId="9" fontId="8" fillId="0" borderId="0" applyFont="0" applyFill="0" applyBorder="0" applyAlignment="0" applyProtection="0"/>
    <xf numFmtId="0" fontId="14" fillId="0" borderId="0" applyNumberFormat="0" applyFill="0" applyBorder="0" applyAlignment="0" applyProtection="0"/>
    <xf numFmtId="0" fontId="7" fillId="26" borderId="0"/>
    <xf numFmtId="16" fontId="15" fillId="0" borderId="0" applyNumberFormat="0" applyFont="0" applyFill="0" applyBorder="0">
      <alignment horizontal="left"/>
    </xf>
    <xf numFmtId="170" fontId="7" fillId="0" borderId="0" applyFont="0" applyFill="0" applyBorder="0" applyAlignment="0" applyProtection="0"/>
    <xf numFmtId="171" fontId="7" fillId="0" borderId="0" applyFont="0" applyFill="0" applyBorder="0" applyAlignment="0" applyProtection="0"/>
    <xf numFmtId="41" fontId="16" fillId="0" borderId="0" applyFont="0" applyFill="0" applyBorder="0" applyAlignment="0" applyProtection="0"/>
    <xf numFmtId="0" fontId="6" fillId="0" borderId="0"/>
    <xf numFmtId="0" fontId="21" fillId="0" borderId="0" applyNumberFormat="0" applyFill="0" applyBorder="0" applyAlignment="0" applyProtection="0">
      <alignment vertical="top"/>
      <protection locked="0"/>
    </xf>
    <xf numFmtId="0" fontId="5" fillId="0" borderId="0"/>
    <xf numFmtId="0" fontId="8" fillId="20" borderId="0" applyNumberFormat="0" applyBorder="0" applyAlignment="0" applyProtection="0"/>
    <xf numFmtId="0" fontId="9" fillId="37" borderId="0" applyNumberFormat="0" applyBorder="0" applyAlignment="0" applyProtection="0"/>
    <xf numFmtId="37" fontId="34" fillId="38" borderId="15" applyBorder="0" applyProtection="0">
      <alignment vertical="center"/>
    </xf>
    <xf numFmtId="0" fontId="35" fillId="39" borderId="0" applyBorder="0">
      <alignment horizontal="left" vertical="center" indent="1"/>
    </xf>
    <xf numFmtId="41" fontId="7" fillId="0" borderId="0" applyFont="0" applyFill="0" applyBorder="0" applyAlignment="0" applyProtection="0"/>
    <xf numFmtId="41" fontId="16" fillId="0" borderId="0" applyFont="0" applyFill="0" applyBorder="0" applyAlignment="0" applyProtection="0"/>
    <xf numFmtId="41" fontId="7" fillId="0" borderId="0" applyFont="0" applyFill="0" applyBorder="0" applyAlignment="0" applyProtection="0"/>
    <xf numFmtId="41" fontId="5"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36"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0" fontId="7"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37" fontId="37" fillId="40" borderId="16" applyBorder="0">
      <alignment horizontal="left" vertical="center" indent="1"/>
    </xf>
    <xf numFmtId="37" fontId="38" fillId="0" borderId="17">
      <alignment vertical="center"/>
    </xf>
    <xf numFmtId="0" fontId="38" fillId="41" borderId="18" applyNumberFormat="0">
      <alignment horizontal="left" vertical="top" indent="1"/>
    </xf>
    <xf numFmtId="0" fontId="38" fillId="38" borderId="0" applyBorder="0">
      <alignment horizontal="left" vertical="center" indent="1"/>
    </xf>
    <xf numFmtId="0" fontId="38" fillId="0" borderId="18" applyNumberFormat="0" applyFill="0">
      <alignment horizontal="centerContinuous" vertical="top"/>
    </xf>
    <xf numFmtId="0" fontId="39" fillId="38" borderId="19" applyNumberFormat="0" applyBorder="0">
      <alignment horizontal="left" vertical="center" indent="1"/>
    </xf>
    <xf numFmtId="0" fontId="40" fillId="0" borderId="14" applyNumberFormat="0" applyFill="0" applyAlignment="0" applyProtection="0"/>
    <xf numFmtId="0" fontId="41" fillId="42" borderId="0">
      <alignment horizontal="left" indent="1"/>
    </xf>
    <xf numFmtId="0" fontId="8" fillId="0" borderId="0"/>
    <xf numFmtId="0" fontId="5" fillId="0" borderId="0"/>
    <xf numFmtId="0" fontId="7" fillId="0" borderId="0"/>
    <xf numFmtId="0" fontId="5" fillId="0" borderId="0"/>
    <xf numFmtId="0" fontId="5" fillId="0" borderId="0"/>
    <xf numFmtId="0" fontId="5" fillId="0" borderId="0"/>
    <xf numFmtId="0" fontId="16" fillId="0" borderId="0"/>
    <xf numFmtId="9" fontId="5" fillId="0" borderId="0" applyFont="0" applyFill="0" applyBorder="0" applyAlignment="0" applyProtection="0"/>
    <xf numFmtId="9" fontId="36" fillId="0" borderId="0" applyFont="0" applyFill="0" applyBorder="0" applyAlignment="0" applyProtection="0"/>
    <xf numFmtId="0" fontId="42" fillId="39" borderId="0">
      <alignment horizontal="left" indent="1"/>
    </xf>
    <xf numFmtId="0" fontId="43" fillId="39" borderId="0" applyBorder="0">
      <alignment horizontal="left" vertical="center" indent="1"/>
    </xf>
    <xf numFmtId="0" fontId="4" fillId="0" borderId="0"/>
    <xf numFmtId="0" fontId="2" fillId="0" borderId="0"/>
    <xf numFmtId="0" fontId="1" fillId="0" borderId="0"/>
    <xf numFmtId="0" fontId="1" fillId="0" borderId="0"/>
    <xf numFmtId="0" fontId="1" fillId="0" borderId="0"/>
    <xf numFmtId="0" fontId="7" fillId="0" borderId="0"/>
  </cellStyleXfs>
  <cellXfs count="679">
    <xf numFmtId="0" fontId="0" fillId="0" borderId="0" xfId="0"/>
    <xf numFmtId="0" fontId="22" fillId="0" borderId="0" xfId="1" applyFont="1" applyBorder="1" applyAlignment="1">
      <alignment vertical="center"/>
    </xf>
    <xf numFmtId="0" fontId="24" fillId="0" borderId="0" xfId="1" applyFont="1" applyBorder="1" applyAlignment="1">
      <alignment vertical="center"/>
    </xf>
    <xf numFmtId="0" fontId="25" fillId="31" borderId="3" xfId="1" applyFont="1" applyFill="1" applyBorder="1" applyAlignment="1">
      <alignment horizontal="center" vertical="center"/>
    </xf>
    <xf numFmtId="0" fontId="26" fillId="0" borderId="0" xfId="1" applyFont="1" applyBorder="1" applyAlignment="1">
      <alignment vertical="center"/>
    </xf>
    <xf numFmtId="37" fontId="22" fillId="27" borderId="0" xfId="1" applyNumberFormat="1" applyFont="1" applyFill="1" applyBorder="1" applyAlignment="1">
      <alignment horizontal="right" vertical="center" indent="1"/>
    </xf>
    <xf numFmtId="37" fontId="22" fillId="27" borderId="3" xfId="1" applyNumberFormat="1" applyFont="1" applyFill="1" applyBorder="1" applyAlignment="1">
      <alignment horizontal="right" vertical="center" indent="1"/>
    </xf>
    <xf numFmtId="0" fontId="25" fillId="31" borderId="9" xfId="1" applyFont="1" applyFill="1" applyBorder="1" applyAlignment="1">
      <alignment horizontal="center" vertical="center"/>
    </xf>
    <xf numFmtId="0" fontId="8" fillId="0" borderId="0" xfId="56" applyFont="1" applyBorder="1" applyAlignment="1">
      <alignment vertical="center"/>
    </xf>
    <xf numFmtId="0" fontId="8" fillId="27" borderId="0" xfId="56" applyFont="1" applyFill="1" applyBorder="1" applyAlignment="1">
      <alignment horizontal="left" vertical="center" indent="1"/>
    </xf>
    <xf numFmtId="0" fontId="28" fillId="0" borderId="0" xfId="56" applyFont="1" applyBorder="1" applyAlignment="1">
      <alignment horizontal="right" vertical="center"/>
    </xf>
    <xf numFmtId="0" fontId="24" fillId="0" borderId="0" xfId="56" applyFont="1" applyBorder="1" applyAlignment="1">
      <alignment vertical="center"/>
    </xf>
    <xf numFmtId="0" fontId="8" fillId="27" borderId="0" xfId="56" applyFont="1" applyFill="1" applyBorder="1" applyAlignment="1">
      <alignment vertical="center"/>
    </xf>
    <xf numFmtId="0" fontId="8" fillId="27" borderId="7" xfId="56" quotePrefix="1" applyFont="1" applyFill="1" applyBorder="1" applyAlignment="1">
      <alignment horizontal="left" vertical="center" indent="1"/>
    </xf>
    <xf numFmtId="0" fontId="8" fillId="27" borderId="0" xfId="56" applyFont="1" applyFill="1" applyBorder="1" applyAlignment="1">
      <alignment horizontal="center" vertical="center"/>
    </xf>
    <xf numFmtId="0" fontId="25" fillId="33" borderId="0" xfId="56" applyFont="1" applyFill="1" applyBorder="1" applyAlignment="1">
      <alignment horizontal="center" vertical="center"/>
    </xf>
    <xf numFmtId="0" fontId="26" fillId="0" borderId="0" xfId="56" applyFont="1" applyBorder="1" applyAlignment="1">
      <alignment vertical="center"/>
    </xf>
    <xf numFmtId="0" fontId="25" fillId="31" borderId="5" xfId="1" applyFont="1" applyFill="1" applyBorder="1" applyAlignment="1">
      <alignment horizontal="center" vertical="center"/>
    </xf>
    <xf numFmtId="0" fontId="25" fillId="31" borderId="3" xfId="56" applyFont="1" applyFill="1" applyBorder="1" applyAlignment="1">
      <alignment horizontal="center" vertical="center"/>
    </xf>
    <xf numFmtId="0" fontId="25" fillId="31" borderId="0" xfId="56" applyFont="1" applyFill="1" applyBorder="1" applyAlignment="1">
      <alignment horizontal="center" vertical="center"/>
    </xf>
    <xf numFmtId="0" fontId="25" fillId="31" borderId="0" xfId="56" applyFont="1" applyFill="1" applyBorder="1" applyAlignment="1">
      <alignment horizontal="left" vertical="center" indent="1"/>
    </xf>
    <xf numFmtId="0" fontId="8" fillId="27" borderId="7" xfId="56" applyFont="1" applyFill="1" applyBorder="1" applyAlignment="1">
      <alignment horizontal="left" vertical="center" indent="1"/>
    </xf>
    <xf numFmtId="37" fontId="22" fillId="0" borderId="0" xfId="1" applyNumberFormat="1" applyFont="1" applyBorder="1" applyAlignment="1">
      <alignment vertical="center"/>
    </xf>
    <xf numFmtId="0" fontId="22" fillId="0" borderId="0" xfId="1" applyFont="1" applyBorder="1" applyAlignment="1">
      <alignment horizontal="left" vertical="center"/>
    </xf>
    <xf numFmtId="0" fontId="25" fillId="31" borderId="0" xfId="1" applyFont="1" applyFill="1" applyBorder="1" applyAlignment="1">
      <alignment horizontal="center" vertical="center"/>
    </xf>
    <xf numFmtId="0" fontId="25" fillId="31" borderId="0" xfId="1" applyFont="1" applyFill="1" applyBorder="1" applyAlignment="1">
      <alignment horizontal="left" vertical="center" indent="1"/>
    </xf>
    <xf numFmtId="0" fontId="25" fillId="31" borderId="0" xfId="1" applyFont="1" applyFill="1" applyBorder="1" applyAlignment="1">
      <alignment vertical="center"/>
    </xf>
    <xf numFmtId="0" fontId="25" fillId="30" borderId="0" xfId="1" applyFont="1" applyFill="1" applyBorder="1" applyAlignment="1">
      <alignment horizontal="left" vertical="center" indent="1"/>
    </xf>
    <xf numFmtId="0" fontId="25" fillId="30" borderId="0" xfId="1" applyFont="1" applyFill="1" applyBorder="1" applyAlignment="1">
      <alignment horizontal="left" vertical="center"/>
    </xf>
    <xf numFmtId="0" fontId="30" fillId="0" borderId="0" xfId="1" applyFont="1" applyBorder="1" applyAlignment="1">
      <alignment vertical="center"/>
    </xf>
    <xf numFmtId="0" fontId="22" fillId="3" borderId="5" xfId="1" applyFont="1" applyFill="1" applyBorder="1" applyAlignment="1">
      <alignment vertical="center"/>
    </xf>
    <xf numFmtId="173" fontId="22" fillId="27" borderId="7" xfId="1" quotePrefix="1" applyNumberFormat="1" applyFont="1" applyFill="1" applyBorder="1" applyAlignment="1">
      <alignment vertical="center"/>
    </xf>
    <xf numFmtId="0" fontId="22" fillId="0" borderId="0" xfId="2" applyFont="1" applyBorder="1" applyAlignment="1">
      <alignment vertical="center"/>
    </xf>
    <xf numFmtId="0" fontId="23" fillId="31" borderId="0" xfId="2" applyFont="1" applyFill="1" applyBorder="1" applyAlignment="1">
      <alignment horizontal="center" vertical="center"/>
    </xf>
    <xf numFmtId="0" fontId="9" fillId="31" borderId="0" xfId="2" applyFont="1" applyFill="1" applyBorder="1" applyAlignment="1">
      <alignment horizontal="center" vertical="center"/>
    </xf>
    <xf numFmtId="0" fontId="22" fillId="27" borderId="0" xfId="2" applyFont="1" applyFill="1" applyBorder="1" applyAlignment="1">
      <alignment horizontal="left" vertical="center" indent="1"/>
    </xf>
    <xf numFmtId="37" fontId="22" fillId="27" borderId="0" xfId="2" applyNumberFormat="1" applyFont="1" applyFill="1" applyBorder="1" applyAlignment="1">
      <alignment vertical="center"/>
    </xf>
    <xf numFmtId="37" fontId="22" fillId="32" borderId="0" xfId="2" applyNumberFormat="1" applyFont="1" applyFill="1" applyBorder="1" applyAlignment="1">
      <alignment vertical="center"/>
    </xf>
    <xf numFmtId="0" fontId="23" fillId="30" borderId="0" xfId="2" applyFont="1" applyFill="1" applyBorder="1" applyAlignment="1">
      <alignment horizontal="center" vertical="center"/>
    </xf>
    <xf numFmtId="0" fontId="23" fillId="31" borderId="3" xfId="2" applyFont="1" applyFill="1" applyBorder="1" applyAlignment="1">
      <alignment horizontal="center" vertical="center"/>
    </xf>
    <xf numFmtId="37" fontId="22" fillId="27" borderId="3" xfId="2" applyNumberFormat="1" applyFont="1" applyFill="1" applyBorder="1" applyAlignment="1">
      <alignment vertical="center"/>
    </xf>
    <xf numFmtId="37" fontId="22" fillId="32" borderId="3" xfId="2" applyNumberFormat="1" applyFont="1" applyFill="1" applyBorder="1" applyAlignment="1">
      <alignment vertical="center"/>
    </xf>
    <xf numFmtId="0" fontId="22" fillId="27" borderId="3" xfId="2" applyFont="1" applyFill="1" applyBorder="1" applyAlignment="1">
      <alignment vertical="center"/>
    </xf>
    <xf numFmtId="0" fontId="22" fillId="27" borderId="11" xfId="2" applyFont="1" applyFill="1" applyBorder="1" applyAlignment="1">
      <alignment horizontal="left" vertical="center" indent="1"/>
    </xf>
    <xf numFmtId="37" fontId="22" fillId="27" borderId="10" xfId="2" applyNumberFormat="1" applyFont="1" applyFill="1" applyBorder="1" applyAlignment="1">
      <alignment vertical="center"/>
    </xf>
    <xf numFmtId="37" fontId="22" fillId="32" borderId="11" xfId="2" applyNumberFormat="1" applyFont="1" applyFill="1" applyBorder="1" applyAlignment="1">
      <alignment vertical="center"/>
    </xf>
    <xf numFmtId="0" fontId="22" fillId="27" borderId="5" xfId="2" applyFont="1" applyFill="1" applyBorder="1" applyAlignment="1">
      <alignment horizontal="left" vertical="center" indent="1"/>
    </xf>
    <xf numFmtId="37" fontId="22" fillId="27" borderId="9" xfId="2" applyNumberFormat="1" applyFont="1" applyFill="1" applyBorder="1" applyAlignment="1">
      <alignment vertical="center"/>
    </xf>
    <xf numFmtId="37" fontId="22" fillId="32" borderId="5" xfId="2" applyNumberFormat="1" applyFont="1" applyFill="1" applyBorder="1" applyAlignment="1">
      <alignment vertical="center"/>
    </xf>
    <xf numFmtId="0" fontId="24" fillId="0" borderId="0" xfId="2" applyFont="1" applyBorder="1" applyAlignment="1">
      <alignment vertical="center"/>
    </xf>
    <xf numFmtId="0" fontId="22" fillId="27" borderId="0" xfId="2" quotePrefix="1" applyFont="1" applyFill="1" applyBorder="1" applyAlignment="1">
      <alignment horizontal="center" vertical="center"/>
    </xf>
    <xf numFmtId="0" fontId="30" fillId="0" borderId="0" xfId="2" applyFont="1" applyBorder="1" applyAlignment="1">
      <alignment vertical="center"/>
    </xf>
    <xf numFmtId="0" fontId="30" fillId="0" borderId="0" xfId="56" applyFont="1" applyBorder="1" applyAlignment="1">
      <alignment vertical="center"/>
    </xf>
    <xf numFmtId="37" fontId="8" fillId="29" borderId="0" xfId="56" applyNumberFormat="1" applyFont="1" applyFill="1" applyBorder="1" applyAlignment="1">
      <alignment vertical="center"/>
    </xf>
    <xf numFmtId="174" fontId="8" fillId="29" borderId="0" xfId="56" applyNumberFormat="1" applyFont="1" applyFill="1" applyBorder="1" applyAlignment="1">
      <alignment horizontal="center" vertical="center"/>
    </xf>
    <xf numFmtId="172" fontId="8" fillId="29" borderId="0" xfId="56" applyNumberFormat="1" applyFont="1" applyFill="1" applyBorder="1" applyAlignment="1">
      <alignment horizontal="left" vertical="center" indent="1"/>
    </xf>
    <xf numFmtId="173" fontId="8" fillId="0" borderId="0" xfId="56" applyNumberFormat="1" applyFont="1" applyBorder="1" applyAlignment="1">
      <alignment horizontal="right" vertical="center" indent="1"/>
    </xf>
    <xf numFmtId="0" fontId="8" fillId="0" borderId="0" xfId="56" applyFont="1" applyBorder="1" applyAlignment="1">
      <alignment horizontal="right" vertical="center"/>
    </xf>
    <xf numFmtId="37" fontId="8" fillId="0" borderId="0" xfId="56" applyNumberFormat="1" applyFont="1" applyBorder="1" applyAlignment="1">
      <alignment horizontal="right" vertical="center"/>
    </xf>
    <xf numFmtId="37" fontId="8" fillId="0" borderId="0" xfId="56" applyNumberFormat="1" applyFont="1" applyBorder="1" applyAlignment="1">
      <alignment vertical="center"/>
    </xf>
    <xf numFmtId="14" fontId="8" fillId="27" borderId="7" xfId="56" applyNumberFormat="1" applyFont="1" applyFill="1" applyBorder="1" applyAlignment="1">
      <alignment horizontal="center" vertical="center"/>
    </xf>
    <xf numFmtId="174" fontId="8" fillId="27" borderId="7" xfId="56" applyNumberFormat="1" applyFont="1" applyFill="1" applyBorder="1" applyAlignment="1">
      <alignment horizontal="right" vertical="center" indent="1"/>
    </xf>
    <xf numFmtId="173" fontId="8" fillId="27" borderId="7" xfId="56" applyNumberFormat="1" applyFont="1" applyFill="1" applyBorder="1" applyAlignment="1">
      <alignment horizontal="right" vertical="center" indent="1"/>
    </xf>
    <xf numFmtId="173" fontId="8" fillId="27" borderId="7" xfId="56" quotePrefix="1" applyNumberFormat="1" applyFont="1" applyFill="1" applyBorder="1" applyAlignment="1">
      <alignment horizontal="right" vertical="center" indent="1"/>
    </xf>
    <xf numFmtId="0" fontId="28" fillId="0" borderId="0" xfId="56" applyFont="1" applyBorder="1" applyAlignment="1">
      <alignment vertical="center"/>
    </xf>
    <xf numFmtId="0" fontId="25" fillId="36" borderId="0" xfId="56" applyFont="1" applyFill="1" applyBorder="1" applyAlignment="1">
      <alignment horizontal="center" vertical="center"/>
    </xf>
    <xf numFmtId="0" fontId="25" fillId="36" borderId="7" xfId="56" applyFont="1" applyFill="1" applyBorder="1" applyAlignment="1">
      <alignment horizontal="center" vertical="center"/>
    </xf>
    <xf numFmtId="0" fontId="8" fillId="27" borderId="7" xfId="56" applyFont="1" applyFill="1" applyBorder="1" applyAlignment="1">
      <alignment horizontal="center" vertical="center"/>
    </xf>
    <xf numFmtId="0" fontId="25" fillId="31" borderId="0" xfId="1" applyFont="1" applyFill="1" applyBorder="1" applyAlignment="1">
      <alignment horizontal="center" vertical="center"/>
    </xf>
    <xf numFmtId="0" fontId="25" fillId="31" borderId="7" xfId="1" applyFont="1" applyFill="1" applyBorder="1" applyAlignment="1">
      <alignment horizontal="center" vertical="center"/>
    </xf>
    <xf numFmtId="37" fontId="22" fillId="27" borderId="3" xfId="1" applyNumberFormat="1" applyFont="1" applyFill="1" applyBorder="1" applyAlignment="1">
      <alignment vertical="center"/>
    </xf>
    <xf numFmtId="37" fontId="22" fillId="27" borderId="7" xfId="1" applyNumberFormat="1" applyFont="1" applyFill="1" applyBorder="1" applyAlignment="1">
      <alignment vertical="center"/>
    </xf>
    <xf numFmtId="41" fontId="22" fillId="32" borderId="7" xfId="68" quotePrefix="1" applyFont="1" applyFill="1" applyBorder="1" applyAlignment="1">
      <alignment vertical="center"/>
    </xf>
    <xf numFmtId="0" fontId="25" fillId="31" borderId="5" xfId="56" applyFont="1" applyFill="1" applyBorder="1" applyAlignment="1">
      <alignment horizontal="center" vertical="center"/>
    </xf>
    <xf numFmtId="0" fontId="8" fillId="0" borderId="0" xfId="69" applyFont="1" applyAlignment="1">
      <alignment vertical="center"/>
    </xf>
    <xf numFmtId="0" fontId="8" fillId="0" borderId="0" xfId="69" applyFont="1" applyAlignment="1">
      <alignment horizontal="center" vertical="center"/>
    </xf>
    <xf numFmtId="0" fontId="25" fillId="31" borderId="5" xfId="69" applyFont="1" applyFill="1" applyBorder="1" applyAlignment="1">
      <alignment vertical="center"/>
    </xf>
    <xf numFmtId="0" fontId="25" fillId="31" borderId="6" xfId="69" applyFont="1" applyFill="1" applyBorder="1" applyAlignment="1">
      <alignment horizontal="left" vertical="center" indent="1"/>
    </xf>
    <xf numFmtId="0" fontId="8" fillId="27" borderId="0" xfId="69" applyFont="1" applyFill="1" applyAlignment="1">
      <alignment horizontal="left" vertical="center" indent="1"/>
    </xf>
    <xf numFmtId="9" fontId="8" fillId="27" borderId="3" xfId="69" applyNumberFormat="1" applyFont="1" applyFill="1" applyBorder="1" applyAlignment="1">
      <alignment horizontal="right" vertical="center" indent="1"/>
    </xf>
    <xf numFmtId="0" fontId="24" fillId="0" borderId="0" xfId="69" applyFont="1" applyAlignment="1">
      <alignment vertical="center"/>
    </xf>
    <xf numFmtId="9" fontId="8" fillId="0" borderId="0" xfId="69" applyNumberFormat="1" applyFont="1" applyAlignment="1">
      <alignment horizontal="center" vertical="center"/>
    </xf>
    <xf numFmtId="9" fontId="8" fillId="0" borderId="0" xfId="69" applyNumberFormat="1" applyFont="1" applyAlignment="1">
      <alignment horizontal="left" vertical="center"/>
    </xf>
    <xf numFmtId="9" fontId="8" fillId="0" borderId="0" xfId="69" applyNumberFormat="1" applyFont="1" applyAlignment="1">
      <alignment horizontal="left" vertical="center" indent="1"/>
    </xf>
    <xf numFmtId="0" fontId="26" fillId="0" borderId="0" xfId="69" applyFont="1" applyAlignment="1">
      <alignment vertical="center"/>
    </xf>
    <xf numFmtId="0" fontId="25" fillId="31" borderId="0" xfId="69" applyFont="1" applyFill="1" applyAlignment="1">
      <alignment horizontal="center" vertical="center"/>
    </xf>
    <xf numFmtId="0" fontId="25" fillId="31" borderId="3" xfId="69" applyFont="1" applyFill="1" applyBorder="1" applyAlignment="1">
      <alignment horizontal="center" vertical="center"/>
    </xf>
    <xf numFmtId="0" fontId="8" fillId="27" borderId="3" xfId="69" applyFont="1" applyFill="1" applyBorder="1" applyAlignment="1">
      <alignment horizontal="center" vertical="center"/>
    </xf>
    <xf numFmtId="0" fontId="8" fillId="27" borderId="3" xfId="69" applyFont="1" applyFill="1" applyBorder="1" applyAlignment="1">
      <alignment horizontal="right" vertical="center" indent="3"/>
    </xf>
    <xf numFmtId="0" fontId="8" fillId="27" borderId="11" xfId="69" applyFont="1" applyFill="1" applyBorder="1" applyAlignment="1">
      <alignment horizontal="center" vertical="center"/>
    </xf>
    <xf numFmtId="0" fontId="8" fillId="27" borderId="10" xfId="69" applyFont="1" applyFill="1" applyBorder="1" applyAlignment="1">
      <alignment horizontal="center" vertical="center"/>
    </xf>
    <xf numFmtId="0" fontId="8" fillId="27" borderId="10" xfId="69" applyFont="1" applyFill="1" applyBorder="1" applyAlignment="1">
      <alignment horizontal="right" vertical="center" indent="3"/>
    </xf>
    <xf numFmtId="0" fontId="8" fillId="27" borderId="5" xfId="69" applyFont="1" applyFill="1" applyBorder="1" applyAlignment="1">
      <alignment horizontal="center" vertical="center"/>
    </xf>
    <xf numFmtId="0" fontId="8" fillId="27" borderId="9" xfId="69" applyFont="1" applyFill="1" applyBorder="1" applyAlignment="1">
      <alignment horizontal="center" vertical="center"/>
    </xf>
    <xf numFmtId="0" fontId="8" fillId="27" borderId="9" xfId="69" applyFont="1" applyFill="1" applyBorder="1" applyAlignment="1">
      <alignment horizontal="right" vertical="center" indent="3"/>
    </xf>
    <xf numFmtId="0" fontId="8" fillId="27" borderId="0" xfId="69" applyFont="1" applyFill="1" applyBorder="1" applyAlignment="1">
      <alignment horizontal="center" vertical="center"/>
    </xf>
    <xf numFmtId="0" fontId="8" fillId="0" borderId="0" xfId="69" applyFont="1" applyAlignment="1">
      <alignment horizontal="left" vertical="center" indent="1"/>
    </xf>
    <xf numFmtId="0" fontId="8" fillId="0" borderId="0" xfId="69" applyFont="1" applyAlignment="1">
      <alignment horizontal="right" vertical="center" indent="1"/>
    </xf>
    <xf numFmtId="0" fontId="8" fillId="28" borderId="0" xfId="69" applyFont="1" applyFill="1" applyAlignment="1">
      <alignment horizontal="right" vertical="center" indent="1"/>
    </xf>
    <xf numFmtId="0" fontId="8" fillId="28" borderId="3" xfId="69" applyFont="1" applyFill="1" applyBorder="1" applyAlignment="1">
      <alignment horizontal="right" vertical="center" indent="1"/>
    </xf>
    <xf numFmtId="0" fontId="33" fillId="0" borderId="0" xfId="69" applyFont="1" applyAlignment="1">
      <alignment horizontal="right" vertical="center" indent="1"/>
    </xf>
    <xf numFmtId="0" fontId="8" fillId="28" borderId="2" xfId="69" applyFont="1" applyFill="1" applyBorder="1" applyAlignment="1">
      <alignment horizontal="right" vertical="center" indent="1"/>
    </xf>
    <xf numFmtId="0" fontId="8" fillId="28" borderId="4" xfId="69" applyFont="1" applyFill="1" applyBorder="1" applyAlignment="1">
      <alignment horizontal="right" vertical="center" indent="1"/>
    </xf>
    <xf numFmtId="0" fontId="19" fillId="0" borderId="0" xfId="69" applyFont="1" applyAlignment="1">
      <alignment vertical="center"/>
    </xf>
    <xf numFmtId="0" fontId="20" fillId="0" borderId="0" xfId="69" applyFont="1" applyAlignment="1">
      <alignment vertical="center"/>
    </xf>
    <xf numFmtId="0" fontId="12" fillId="0" borderId="0" xfId="69" applyFont="1" applyAlignment="1">
      <alignment vertical="center"/>
    </xf>
    <xf numFmtId="0" fontId="25" fillId="31" borderId="0" xfId="69" applyFont="1" applyFill="1" applyBorder="1" applyAlignment="1">
      <alignment horizontal="center" vertical="center"/>
    </xf>
    <xf numFmtId="0" fontId="9" fillId="31" borderId="0" xfId="69" applyFont="1" applyFill="1" applyBorder="1" applyAlignment="1">
      <alignment horizontal="center" vertical="center"/>
    </xf>
    <xf numFmtId="0" fontId="8" fillId="27" borderId="0" xfId="69" applyFont="1" applyFill="1" applyBorder="1" applyAlignment="1">
      <alignment horizontal="left" vertical="center" indent="1"/>
    </xf>
    <xf numFmtId="0" fontId="25" fillId="31" borderId="7" xfId="69" applyFont="1" applyFill="1" applyBorder="1" applyAlignment="1">
      <alignment vertical="center"/>
    </xf>
    <xf numFmtId="37" fontId="8" fillId="27" borderId="7" xfId="69" applyNumberFormat="1" applyFont="1" applyFill="1" applyBorder="1" applyAlignment="1">
      <alignment vertical="center"/>
    </xf>
    <xf numFmtId="0" fontId="25" fillId="31" borderId="7" xfId="69" applyFont="1" applyFill="1" applyBorder="1" applyAlignment="1">
      <alignment horizontal="center" vertical="center"/>
    </xf>
    <xf numFmtId="37" fontId="8" fillId="0" borderId="7" xfId="69" applyNumberFormat="1" applyFont="1" applyBorder="1" applyAlignment="1">
      <alignment vertical="center"/>
    </xf>
    <xf numFmtId="37" fontId="8" fillId="27" borderId="12" xfId="69" applyNumberFormat="1" applyFont="1" applyFill="1" applyBorder="1" applyAlignment="1">
      <alignment vertical="center"/>
    </xf>
    <xf numFmtId="37" fontId="8" fillId="0" borderId="12" xfId="69" applyNumberFormat="1" applyFont="1" applyBorder="1" applyAlignment="1">
      <alignment vertical="center"/>
    </xf>
    <xf numFmtId="37" fontId="8" fillId="27" borderId="6" xfId="69" applyNumberFormat="1" applyFont="1" applyFill="1" applyBorder="1" applyAlignment="1">
      <alignment vertical="center"/>
    </xf>
    <xf numFmtId="37" fontId="8" fillId="0" borderId="6" xfId="69" applyNumberFormat="1" applyFont="1" applyBorder="1" applyAlignment="1">
      <alignment vertical="center"/>
    </xf>
    <xf numFmtId="37" fontId="22" fillId="32" borderId="0" xfId="69" applyNumberFormat="1" applyFont="1" applyFill="1" applyBorder="1" applyAlignment="1">
      <alignment vertical="center"/>
    </xf>
    <xf numFmtId="0" fontId="22" fillId="34" borderId="0" xfId="69" applyFont="1" applyFill="1" applyBorder="1" applyAlignment="1">
      <alignment vertical="center"/>
    </xf>
    <xf numFmtId="0" fontId="8" fillId="27" borderId="11" xfId="69" applyFont="1" applyFill="1" applyBorder="1" applyAlignment="1">
      <alignment horizontal="left" vertical="center" indent="1"/>
    </xf>
    <xf numFmtId="0" fontId="8" fillId="27" borderId="5" xfId="69" applyFont="1" applyFill="1" applyBorder="1" applyAlignment="1">
      <alignment horizontal="left" vertical="center" indent="1"/>
    </xf>
    <xf numFmtId="0" fontId="8" fillId="0" borderId="0" xfId="69" applyFont="1" applyBorder="1" applyAlignment="1">
      <alignment vertical="center"/>
    </xf>
    <xf numFmtId="0" fontId="25" fillId="31" borderId="5" xfId="1" applyFont="1" applyFill="1" applyBorder="1" applyAlignment="1">
      <alignment horizontal="center" vertical="center"/>
    </xf>
    <xf numFmtId="0" fontId="25" fillId="31" borderId="0" xfId="56" applyFont="1" applyFill="1" applyBorder="1" applyAlignment="1">
      <alignment horizontal="left" vertical="center" indent="1"/>
    </xf>
    <xf numFmtId="0" fontId="24" fillId="0" borderId="0" xfId="69" applyFont="1" applyAlignment="1">
      <alignment horizontal="left" vertical="center"/>
    </xf>
    <xf numFmtId="0" fontId="8" fillId="0" borderId="0" xfId="71" applyFont="1" applyAlignment="1">
      <alignment vertical="center"/>
    </xf>
    <xf numFmtId="0" fontId="8" fillId="0" borderId="0" xfId="71" quotePrefix="1" applyFont="1" applyAlignment="1">
      <alignment vertical="center"/>
    </xf>
    <xf numFmtId="0" fontId="26" fillId="0" borderId="0" xfId="71" applyFont="1" applyAlignment="1">
      <alignment vertical="center"/>
    </xf>
    <xf numFmtId="37" fontId="22" fillId="32" borderId="0" xfId="71" applyNumberFormat="1" applyFont="1" applyFill="1" applyAlignment="1">
      <alignment horizontal="right" vertical="center" indent="1"/>
    </xf>
    <xf numFmtId="167" fontId="22" fillId="32" borderId="3" xfId="71" applyNumberFormat="1" applyFont="1" applyFill="1" applyBorder="1" applyAlignment="1">
      <alignment horizontal="left" vertical="center" indent="1"/>
    </xf>
    <xf numFmtId="167" fontId="22" fillId="32" borderId="3" xfId="71" applyNumberFormat="1" applyFont="1" applyFill="1" applyBorder="1" applyAlignment="1">
      <alignment horizontal="right" vertical="center" indent="1"/>
    </xf>
    <xf numFmtId="37" fontId="22" fillId="32" borderId="3" xfId="71" applyNumberFormat="1" applyFont="1" applyFill="1" applyBorder="1" applyAlignment="1">
      <alignment vertical="center"/>
    </xf>
    <xf numFmtId="0" fontId="8" fillId="31" borderId="0" xfId="71" applyFont="1" applyFill="1" applyAlignment="1">
      <alignment vertical="center"/>
    </xf>
    <xf numFmtId="37" fontId="22" fillId="27" borderId="5" xfId="71" applyNumberFormat="1" applyFont="1" applyFill="1" applyBorder="1" applyAlignment="1">
      <alignment horizontal="right" vertical="center" indent="1"/>
    </xf>
    <xf numFmtId="167" fontId="22" fillId="27" borderId="9" xfId="71" applyNumberFormat="1" applyFont="1" applyFill="1" applyBorder="1" applyAlignment="1">
      <alignment horizontal="left" vertical="center" indent="1"/>
    </xf>
    <xf numFmtId="167" fontId="22" fillId="27" borderId="9" xfId="71" applyNumberFormat="1" applyFont="1" applyFill="1" applyBorder="1" applyAlignment="1">
      <alignment horizontal="right" vertical="center" indent="1"/>
    </xf>
    <xf numFmtId="37" fontId="22" fillId="27" borderId="9" xfId="71" applyNumberFormat="1" applyFont="1" applyFill="1" applyBorder="1" applyAlignment="1">
      <alignment vertical="center"/>
    </xf>
    <xf numFmtId="0" fontId="22" fillId="27" borderId="5" xfId="71" applyFont="1" applyFill="1" applyBorder="1" applyAlignment="1">
      <alignment horizontal="left" vertical="center" indent="1"/>
    </xf>
    <xf numFmtId="37" fontId="22" fillId="27" borderId="0" xfId="71" applyNumberFormat="1" applyFont="1" applyFill="1" applyBorder="1" applyAlignment="1">
      <alignment horizontal="right" vertical="center" indent="1"/>
    </xf>
    <xf numFmtId="167" fontId="22" fillId="27" borderId="3" xfId="71" applyNumberFormat="1" applyFont="1" applyFill="1" applyBorder="1" applyAlignment="1">
      <alignment horizontal="left" vertical="center" indent="1"/>
    </xf>
    <xf numFmtId="167" fontId="22" fillId="27" borderId="3" xfId="71" applyNumberFormat="1" applyFont="1" applyFill="1" applyBorder="1" applyAlignment="1">
      <alignment horizontal="right" vertical="center" indent="1"/>
    </xf>
    <xf numFmtId="37" fontId="22" fillId="27" borderId="3" xfId="71" applyNumberFormat="1" applyFont="1" applyFill="1" applyBorder="1" applyAlignment="1">
      <alignment vertical="center"/>
    </xf>
    <xf numFmtId="0" fontId="22" fillId="27" borderId="0" xfId="71" applyFont="1" applyFill="1" applyBorder="1" applyAlignment="1">
      <alignment horizontal="left" vertical="center" indent="1"/>
    </xf>
    <xf numFmtId="37" fontId="22" fillId="27" borderId="11" xfId="71" quotePrefix="1" applyNumberFormat="1" applyFont="1" applyFill="1" applyBorder="1" applyAlignment="1">
      <alignment horizontal="right" vertical="center" indent="1"/>
    </xf>
    <xf numFmtId="167" fontId="22" fillId="27" borderId="10" xfId="71" quotePrefix="1" applyNumberFormat="1" applyFont="1" applyFill="1" applyBorder="1" applyAlignment="1">
      <alignment horizontal="left" vertical="center" indent="1"/>
    </xf>
    <xf numFmtId="167" fontId="22" fillId="27" borderId="10" xfId="71" applyNumberFormat="1" applyFont="1" applyFill="1" applyBorder="1" applyAlignment="1">
      <alignment horizontal="right" vertical="center" indent="1"/>
    </xf>
    <xf numFmtId="37" fontId="22" fillId="27" borderId="10" xfId="71" applyNumberFormat="1" applyFont="1" applyFill="1" applyBorder="1" applyAlignment="1">
      <alignment vertical="center"/>
    </xf>
    <xf numFmtId="0" fontId="22" fillId="27" borderId="11" xfId="71" applyFont="1" applyFill="1" applyBorder="1" applyAlignment="1">
      <alignment horizontal="left" vertical="center" indent="1"/>
    </xf>
    <xf numFmtId="0" fontId="25" fillId="31" borderId="3" xfId="71" applyFont="1" applyFill="1" applyBorder="1" applyAlignment="1">
      <alignment horizontal="center" vertical="center"/>
    </xf>
    <xf numFmtId="0" fontId="28" fillId="0" borderId="0" xfId="71" applyFont="1" applyAlignment="1">
      <alignment vertical="center"/>
    </xf>
    <xf numFmtId="0" fontId="8" fillId="0" borderId="0" xfId="71" applyFont="1" applyAlignment="1">
      <alignment horizontal="right" vertical="center" indent="1"/>
    </xf>
    <xf numFmtId="10" fontId="22" fillId="27" borderId="0" xfId="71" applyNumberFormat="1" applyFont="1" applyFill="1" applyBorder="1" applyAlignment="1">
      <alignment horizontal="right" vertical="center" indent="1"/>
    </xf>
    <xf numFmtId="0" fontId="25" fillId="31" borderId="0" xfId="71" applyFont="1" applyFill="1" applyAlignment="1">
      <alignment horizontal="right" vertical="center"/>
    </xf>
    <xf numFmtId="0" fontId="24" fillId="0" borderId="0" xfId="71" applyFont="1" applyAlignment="1">
      <alignment vertical="center"/>
    </xf>
    <xf numFmtId="37" fontId="8" fillId="0" borderId="0" xfId="71" applyNumberFormat="1" applyFont="1" applyAlignment="1">
      <alignment vertical="center"/>
    </xf>
    <xf numFmtId="37" fontId="8" fillId="0" borderId="0" xfId="71" applyNumberFormat="1" applyFont="1" applyAlignment="1">
      <alignment horizontal="right" vertical="center" indent="1"/>
    </xf>
    <xf numFmtId="174" fontId="8" fillId="0" borderId="0" xfId="71" applyNumberFormat="1" applyFont="1" applyAlignment="1">
      <alignment horizontal="left" vertical="center" indent="1"/>
    </xf>
    <xf numFmtId="0" fontId="30" fillId="0" borderId="0" xfId="71" applyFont="1" applyAlignment="1">
      <alignment vertical="center"/>
    </xf>
    <xf numFmtId="37" fontId="8" fillId="0" borderId="0" xfId="71" quotePrefix="1" applyNumberFormat="1" applyFont="1" applyAlignment="1">
      <alignment horizontal="right" vertical="center" indent="1"/>
    </xf>
    <xf numFmtId="0" fontId="25" fillId="31" borderId="20" xfId="71" applyFont="1" applyFill="1" applyBorder="1" applyAlignment="1">
      <alignment horizontal="center" vertical="center"/>
    </xf>
    <xf numFmtId="0" fontId="25" fillId="31" borderId="21" xfId="71" applyFont="1" applyFill="1" applyBorder="1" applyAlignment="1">
      <alignment horizontal="center" vertical="center"/>
    </xf>
    <xf numFmtId="0" fontId="25" fillId="31" borderId="22" xfId="71" applyFont="1" applyFill="1" applyBorder="1" applyAlignment="1">
      <alignment horizontal="center" vertical="center"/>
    </xf>
    <xf numFmtId="37" fontId="8" fillId="27" borderId="7" xfId="71" quotePrefix="1" applyNumberFormat="1" applyFont="1" applyFill="1" applyBorder="1" applyAlignment="1">
      <alignment horizontal="left" vertical="center" indent="1"/>
    </xf>
    <xf numFmtId="174" fontId="8" fillId="27" borderId="7" xfId="71" applyNumberFormat="1" applyFont="1" applyFill="1" applyBorder="1" applyAlignment="1">
      <alignment horizontal="left" vertical="center" indent="1"/>
    </xf>
    <xf numFmtId="175" fontId="8" fillId="0" borderId="0" xfId="71" applyNumberFormat="1" applyFont="1" applyAlignment="1">
      <alignment horizontal="left" vertical="center" indent="1"/>
    </xf>
    <xf numFmtId="0" fontId="12" fillId="0" borderId="0" xfId="71" applyFont="1" applyAlignment="1">
      <alignment horizontal="left" vertical="center" indent="1"/>
    </xf>
    <xf numFmtId="175" fontId="8" fillId="27" borderId="7" xfId="71" applyNumberFormat="1" applyFont="1" applyFill="1" applyBorder="1" applyAlignment="1">
      <alignment horizontal="left" vertical="center" indent="1"/>
    </xf>
    <xf numFmtId="0" fontId="25" fillId="31" borderId="0" xfId="71" applyFont="1" applyFill="1" applyAlignment="1">
      <alignment horizontal="left" vertical="center" indent="1"/>
    </xf>
    <xf numFmtId="0" fontId="8" fillId="27" borderId="7" xfId="71" applyFont="1" applyFill="1" applyBorder="1" applyAlignment="1">
      <alignment horizontal="left" vertical="center" indent="1"/>
    </xf>
    <xf numFmtId="0" fontId="8" fillId="27" borderId="0" xfId="71" applyFont="1" applyFill="1" applyAlignment="1">
      <alignment horizontal="left" vertical="center" indent="1"/>
    </xf>
    <xf numFmtId="0" fontId="8" fillId="27" borderId="0" xfId="71" applyFont="1" applyFill="1" applyBorder="1" applyAlignment="1">
      <alignment horizontal="left" vertical="center" indent="1"/>
    </xf>
    <xf numFmtId="0" fontId="8" fillId="27" borderId="7" xfId="71" quotePrefix="1" applyFont="1" applyFill="1" applyBorder="1" applyAlignment="1">
      <alignment horizontal="left" vertical="center" indent="1"/>
    </xf>
    <xf numFmtId="0" fontId="8" fillId="27" borderId="12" xfId="71" applyFont="1" applyFill="1" applyBorder="1" applyAlignment="1">
      <alignment horizontal="left" vertical="center" indent="1"/>
    </xf>
    <xf numFmtId="0" fontId="8" fillId="27" borderId="11" xfId="71" applyFont="1" applyFill="1" applyBorder="1" applyAlignment="1">
      <alignment horizontal="left" vertical="center" indent="1"/>
    </xf>
    <xf numFmtId="0" fontId="25" fillId="31" borderId="7" xfId="71" applyFont="1" applyFill="1" applyBorder="1" applyAlignment="1">
      <alignment horizontal="center" vertical="center"/>
    </xf>
    <xf numFmtId="0" fontId="25" fillId="31" borderId="0" xfId="71" applyFont="1" applyFill="1" applyAlignment="1">
      <alignment horizontal="center" vertical="center"/>
    </xf>
    <xf numFmtId="0" fontId="27" fillId="0" borderId="0" xfId="1" applyFont="1" applyBorder="1" applyAlignment="1">
      <alignment vertical="center"/>
    </xf>
    <xf numFmtId="0" fontId="28" fillId="0" borderId="0" xfId="1" applyFont="1" applyBorder="1" applyAlignment="1">
      <alignment vertical="center"/>
    </xf>
    <xf numFmtId="0" fontId="25" fillId="31" borderId="2" xfId="1" applyFont="1" applyFill="1" applyBorder="1" applyAlignment="1">
      <alignment horizontal="center" vertical="center"/>
    </xf>
    <xf numFmtId="0" fontId="25" fillId="31" borderId="4" xfId="1" applyFont="1" applyFill="1" applyBorder="1" applyAlignment="1">
      <alignment horizontal="center" vertical="center"/>
    </xf>
    <xf numFmtId="0" fontId="25" fillId="43" borderId="0" xfId="1" applyFont="1" applyFill="1" applyBorder="1" applyAlignment="1">
      <alignment horizontal="center" vertical="center"/>
    </xf>
    <xf numFmtId="0" fontId="25" fillId="43" borderId="3" xfId="1" applyFont="1" applyFill="1" applyBorder="1" applyAlignment="1">
      <alignment horizontal="left" vertical="center" indent="1"/>
    </xf>
    <xf numFmtId="37" fontId="8" fillId="3" borderId="3" xfId="1" applyNumberFormat="1" applyFont="1" applyFill="1" applyBorder="1" applyAlignment="1">
      <alignment horizontal="right" vertical="center" indent="1"/>
    </xf>
    <xf numFmtId="37" fontId="8" fillId="3" borderId="10" xfId="1" applyNumberFormat="1" applyFont="1" applyFill="1" applyBorder="1" applyAlignment="1">
      <alignment horizontal="right" vertical="center" indent="1"/>
    </xf>
    <xf numFmtId="0" fontId="9" fillId="0" borderId="0" xfId="1" applyFont="1" applyBorder="1" applyAlignment="1">
      <alignment vertical="center"/>
    </xf>
    <xf numFmtId="0" fontId="22" fillId="0" borderId="0" xfId="1" quotePrefix="1" applyFont="1" applyBorder="1" applyAlignment="1">
      <alignment vertical="center"/>
    </xf>
    <xf numFmtId="0" fontId="8" fillId="3" borderId="0" xfId="1" applyFont="1" applyFill="1" applyBorder="1" applyAlignment="1">
      <alignment vertical="center"/>
    </xf>
    <xf numFmtId="0" fontId="22" fillId="27" borderId="0" xfId="1" applyFont="1" applyFill="1" applyBorder="1" applyAlignment="1">
      <alignment horizontal="center" vertical="center"/>
    </xf>
    <xf numFmtId="0" fontId="22" fillId="27" borderId="3" xfId="1" quotePrefix="1" applyFont="1" applyFill="1" applyBorder="1" applyAlignment="1">
      <alignment horizontal="center" vertical="center"/>
    </xf>
    <xf numFmtId="0" fontId="22" fillId="27" borderId="0" xfId="1" applyFont="1" applyFill="1" applyBorder="1" applyAlignment="1">
      <alignment vertical="center"/>
    </xf>
    <xf numFmtId="0" fontId="22" fillId="27" borderId="7" xfId="1" applyFont="1" applyFill="1" applyBorder="1" applyAlignment="1">
      <alignment horizontal="left" vertical="center" indent="1"/>
    </xf>
    <xf numFmtId="0" fontId="25" fillId="0" borderId="5" xfId="1" applyFont="1" applyFill="1" applyBorder="1" applyAlignment="1">
      <alignment vertical="center"/>
    </xf>
    <xf numFmtId="0" fontId="22" fillId="0" borderId="0" xfId="1" applyFont="1" applyFill="1" applyBorder="1" applyAlignment="1">
      <alignment vertical="center"/>
    </xf>
    <xf numFmtId="0" fontId="22" fillId="0" borderId="0" xfId="1" applyFont="1" applyFill="1" applyBorder="1" applyAlignment="1">
      <alignment vertical="center" wrapText="1"/>
    </xf>
    <xf numFmtId="37" fontId="8" fillId="29" borderId="0" xfId="56" quotePrefix="1" applyNumberFormat="1" applyFont="1" applyFill="1" applyBorder="1" applyAlignment="1">
      <alignment vertical="center"/>
    </xf>
    <xf numFmtId="174" fontId="8" fillId="29" borderId="0" xfId="56" quotePrefix="1" applyNumberFormat="1" applyFont="1" applyFill="1" applyBorder="1" applyAlignment="1">
      <alignment horizontal="center" vertical="center"/>
    </xf>
    <xf numFmtId="172" fontId="8" fillId="29" borderId="0" xfId="56" quotePrefix="1" applyNumberFormat="1" applyFont="1" applyFill="1" applyBorder="1" applyAlignment="1">
      <alignment horizontal="left" vertical="center" indent="1"/>
    </xf>
    <xf numFmtId="14" fontId="8" fillId="27" borderId="7" xfId="56" quotePrefix="1" applyNumberFormat="1" applyFont="1" applyFill="1" applyBorder="1" applyAlignment="1">
      <alignment horizontal="left" vertical="center" indent="1"/>
    </xf>
    <xf numFmtId="0" fontId="22" fillId="3" borderId="2" xfId="1" applyFont="1" applyFill="1" applyBorder="1" applyAlignment="1">
      <alignment horizontal="center" vertical="center"/>
    </xf>
    <xf numFmtId="0" fontId="31" fillId="0" borderId="0" xfId="1" applyFont="1" applyBorder="1" applyAlignment="1">
      <alignment vertical="center"/>
    </xf>
    <xf numFmtId="0" fontId="4" fillId="0" borderId="0" xfId="115" applyAlignment="1">
      <alignment vertical="center"/>
    </xf>
    <xf numFmtId="3" fontId="4" fillId="3" borderId="0" xfId="115" applyNumberFormat="1" applyFill="1" applyAlignment="1">
      <alignment horizontal="right" vertical="center" indent="1"/>
    </xf>
    <xf numFmtId="3" fontId="4" fillId="32" borderId="3" xfId="115" applyNumberFormat="1" applyFill="1" applyBorder="1" applyAlignment="1">
      <alignment horizontal="right" vertical="center" indent="1"/>
    </xf>
    <xf numFmtId="0" fontId="25" fillId="31" borderId="0" xfId="115" applyFont="1" applyFill="1" applyAlignment="1">
      <alignment horizontal="right" vertical="center" indent="1"/>
    </xf>
    <xf numFmtId="0" fontId="25" fillId="31" borderId="0" xfId="115" applyFont="1" applyFill="1" applyAlignment="1">
      <alignment vertical="center"/>
    </xf>
    <xf numFmtId="3" fontId="4" fillId="32" borderId="5" xfId="115" applyNumberFormat="1" applyFill="1" applyBorder="1" applyAlignment="1">
      <alignment horizontal="right" vertical="center" indent="1"/>
    </xf>
    <xf numFmtId="3" fontId="4" fillId="27" borderId="9" xfId="115" applyNumberFormat="1" applyFill="1" applyBorder="1" applyAlignment="1">
      <alignment horizontal="right" vertical="center" indent="1"/>
    </xf>
    <xf numFmtId="0" fontId="4" fillId="27" borderId="23" xfId="115" applyFill="1" applyBorder="1" applyAlignment="1">
      <alignment horizontal="left" vertical="center" indent="1"/>
    </xf>
    <xf numFmtId="0" fontId="45" fillId="27" borderId="6" xfId="115" applyFont="1" applyFill="1" applyBorder="1" applyAlignment="1">
      <alignment horizontal="right" vertical="center" indent="1"/>
    </xf>
    <xf numFmtId="0" fontId="4" fillId="27" borderId="5" xfId="115" applyFill="1" applyBorder="1" applyAlignment="1">
      <alignment horizontal="right" vertical="center" indent="1"/>
    </xf>
    <xf numFmtId="3" fontId="4" fillId="32" borderId="0" xfId="115" applyNumberFormat="1" applyFill="1" applyBorder="1" applyAlignment="1">
      <alignment horizontal="right" vertical="center" indent="1"/>
    </xf>
    <xf numFmtId="3" fontId="4" fillId="27" borderId="3" xfId="115" applyNumberFormat="1" applyFill="1" applyBorder="1" applyAlignment="1">
      <alignment horizontal="right" vertical="center" indent="1"/>
    </xf>
    <xf numFmtId="0" fontId="4" fillId="27" borderId="8" xfId="115" applyFill="1" applyBorder="1" applyAlignment="1">
      <alignment horizontal="left" vertical="center" indent="1"/>
    </xf>
    <xf numFmtId="0" fontId="45" fillId="27" borderId="7" xfId="115" applyFont="1" applyFill="1" applyBorder="1" applyAlignment="1">
      <alignment horizontal="right" vertical="center" indent="1"/>
    </xf>
    <xf numFmtId="0" fontId="4" fillId="27" borderId="0" xfId="115" applyFill="1" applyBorder="1" applyAlignment="1">
      <alignment horizontal="right" vertical="center" indent="1"/>
    </xf>
    <xf numFmtId="0" fontId="4" fillId="0" borderId="0" xfId="115" applyAlignment="1">
      <alignment horizontal="left" vertical="center" indent="1"/>
    </xf>
    <xf numFmtId="3" fontId="4" fillId="32" borderId="11" xfId="115" applyNumberFormat="1" applyFill="1" applyBorder="1" applyAlignment="1">
      <alignment horizontal="right" vertical="center" indent="1"/>
    </xf>
    <xf numFmtId="3" fontId="4" fillId="27" borderId="10" xfId="115" applyNumberFormat="1" applyFill="1" applyBorder="1" applyAlignment="1">
      <alignment horizontal="right" vertical="center" indent="1"/>
    </xf>
    <xf numFmtId="0" fontId="4" fillId="27" borderId="13" xfId="115" applyFill="1" applyBorder="1" applyAlignment="1">
      <alignment horizontal="left" vertical="center" indent="1"/>
    </xf>
    <xf numFmtId="0" fontId="45" fillId="27" borderId="12" xfId="115" applyFont="1" applyFill="1" applyBorder="1" applyAlignment="1">
      <alignment horizontal="right" vertical="center" indent="1"/>
    </xf>
    <xf numFmtId="0" fontId="4" fillId="27" borderId="11" xfId="115" applyFill="1" applyBorder="1" applyAlignment="1">
      <alignment horizontal="right" vertical="center" indent="1"/>
    </xf>
    <xf numFmtId="0" fontId="26" fillId="0" borderId="0" xfId="115" applyFont="1" applyAlignment="1">
      <alignment vertical="center"/>
    </xf>
    <xf numFmtId="0" fontId="25" fillId="31" borderId="0" xfId="115" applyFont="1" applyFill="1" applyAlignment="1">
      <alignment horizontal="center" vertical="center"/>
    </xf>
    <xf numFmtId="0" fontId="25" fillId="31" borderId="3" xfId="115" applyFont="1" applyFill="1" applyBorder="1" applyAlignment="1">
      <alignment horizontal="center" vertical="center"/>
    </xf>
    <xf numFmtId="0" fontId="25" fillId="31" borderId="8" xfId="115" applyFont="1" applyFill="1" applyBorder="1" applyAlignment="1">
      <alignment horizontal="center" vertical="center"/>
    </xf>
    <xf numFmtId="0" fontId="25" fillId="31" borderId="7" xfId="115" applyFont="1" applyFill="1" applyBorder="1" applyAlignment="1">
      <alignment horizontal="center" vertical="center"/>
    </xf>
    <xf numFmtId="0" fontId="4" fillId="0" borderId="5" xfId="115" applyBorder="1" applyAlignment="1">
      <alignment vertical="center"/>
    </xf>
    <xf numFmtId="0" fontId="30" fillId="0" borderId="5" xfId="115" applyFont="1" applyBorder="1" applyAlignment="1">
      <alignment vertical="center"/>
    </xf>
    <xf numFmtId="176" fontId="4" fillId="27" borderId="6" xfId="115" quotePrefix="1" applyNumberFormat="1" applyFill="1" applyBorder="1" applyAlignment="1">
      <alignment horizontal="center" vertical="center"/>
    </xf>
    <xf numFmtId="0" fontId="24" fillId="0" borderId="0" xfId="115" applyFont="1" applyAlignment="1">
      <alignment vertical="center"/>
    </xf>
    <xf numFmtId="0" fontId="4" fillId="27" borderId="0" xfId="115" applyFill="1" applyAlignment="1">
      <alignment horizontal="center" vertical="center"/>
    </xf>
    <xf numFmtId="0" fontId="4" fillId="27" borderId="3" xfId="115" applyFill="1" applyBorder="1" applyAlignment="1">
      <alignment horizontal="left" vertical="center" indent="1"/>
    </xf>
    <xf numFmtId="0" fontId="4" fillId="27" borderId="0" xfId="115" applyFill="1" applyAlignment="1">
      <alignment horizontal="left" vertical="center" indent="1"/>
    </xf>
    <xf numFmtId="0" fontId="4" fillId="27" borderId="3" xfId="115" applyFill="1" applyBorder="1" applyAlignment="1">
      <alignment horizontal="center" vertical="center"/>
    </xf>
    <xf numFmtId="0" fontId="4" fillId="27" borderId="7" xfId="115" quotePrefix="1" applyFill="1" applyBorder="1" applyAlignment="1">
      <alignment horizontal="left" vertical="center" indent="1"/>
    </xf>
    <xf numFmtId="0" fontId="4" fillId="27" borderId="7" xfId="115" applyFill="1" applyBorder="1" applyAlignment="1">
      <alignment horizontal="left" vertical="center" indent="1"/>
    </xf>
    <xf numFmtId="0" fontId="25" fillId="31" borderId="9" xfId="115" applyFont="1" applyFill="1" applyBorder="1" applyAlignment="1">
      <alignment horizontal="center" vertical="center"/>
    </xf>
    <xf numFmtId="0" fontId="25" fillId="31" borderId="5" xfId="115" applyFont="1" applyFill="1" applyBorder="1" applyAlignment="1">
      <alignment horizontal="center" vertical="center"/>
    </xf>
    <xf numFmtId="0" fontId="25" fillId="31" borderId="0" xfId="115" applyFont="1" applyFill="1" applyBorder="1" applyAlignment="1">
      <alignment horizontal="center" vertical="center"/>
    </xf>
    <xf numFmtId="0" fontId="4" fillId="27" borderId="9" xfId="115" applyFill="1" applyBorder="1" applyAlignment="1">
      <alignment horizontal="left" vertical="center" indent="1"/>
    </xf>
    <xf numFmtId="0" fontId="28" fillId="0" borderId="0" xfId="115" applyFont="1" applyAlignment="1">
      <alignment vertical="center"/>
    </xf>
    <xf numFmtId="0" fontId="25" fillId="33" borderId="0" xfId="115" applyFont="1" applyFill="1" applyAlignment="1">
      <alignment vertical="center"/>
    </xf>
    <xf numFmtId="0" fontId="4" fillId="27" borderId="10" xfId="115" applyFill="1" applyBorder="1" applyAlignment="1">
      <alignment horizontal="left" vertical="center" indent="1"/>
    </xf>
    <xf numFmtId="0" fontId="25" fillId="31" borderId="0" xfId="115" applyFont="1" applyFill="1" applyAlignment="1">
      <alignment horizontal="left" vertical="center" indent="1"/>
    </xf>
    <xf numFmtId="0" fontId="4" fillId="27" borderId="0" xfId="115" applyFill="1" applyBorder="1" applyAlignment="1">
      <alignment vertical="center"/>
    </xf>
    <xf numFmtId="0" fontId="30" fillId="0" borderId="0" xfId="115" applyFont="1" applyAlignment="1">
      <alignment vertical="center"/>
    </xf>
    <xf numFmtId="3" fontId="4" fillId="27" borderId="0" xfId="115" applyNumberFormat="1" applyFill="1" applyAlignment="1">
      <alignment horizontal="right" vertical="center" indent="1"/>
    </xf>
    <xf numFmtId="0" fontId="4" fillId="0" borderId="0" xfId="115" applyFill="1" applyBorder="1" applyAlignment="1">
      <alignment horizontal="left" vertical="center" indent="1"/>
    </xf>
    <xf numFmtId="0" fontId="4" fillId="0" borderId="0" xfId="115" applyFill="1" applyBorder="1" applyAlignment="1">
      <alignment vertical="center"/>
    </xf>
    <xf numFmtId="3" fontId="8" fillId="0" borderId="0" xfId="115" applyNumberFormat="1" applyFont="1" applyFill="1" applyBorder="1" applyAlignment="1">
      <alignment vertical="center"/>
    </xf>
    <xf numFmtId="3" fontId="4" fillId="27" borderId="7" xfId="115" quotePrefix="1" applyNumberFormat="1" applyFill="1" applyBorder="1" applyAlignment="1">
      <alignment horizontal="left" vertical="center" indent="1"/>
    </xf>
    <xf numFmtId="3" fontId="30" fillId="0" borderId="0" xfId="115" quotePrefix="1" applyNumberFormat="1" applyFont="1" applyFill="1" applyBorder="1" applyAlignment="1">
      <alignment vertical="center"/>
    </xf>
    <xf numFmtId="3" fontId="4" fillId="0" borderId="0" xfId="115" quotePrefix="1" applyNumberFormat="1" applyFill="1" applyBorder="1" applyAlignment="1">
      <alignment vertical="center"/>
    </xf>
    <xf numFmtId="3" fontId="45" fillId="27" borderId="0" xfId="115" applyNumberFormat="1" applyFont="1" applyFill="1" applyBorder="1" applyAlignment="1">
      <alignment horizontal="center" vertical="center"/>
    </xf>
    <xf numFmtId="3" fontId="4" fillId="32" borderId="7" xfId="115" applyNumberFormat="1" applyFill="1" applyBorder="1" applyAlignment="1">
      <alignment horizontal="right" vertical="center" indent="1"/>
    </xf>
    <xf numFmtId="0" fontId="45" fillId="27" borderId="0" xfId="115" applyFont="1" applyFill="1" applyBorder="1" applyAlignment="1">
      <alignment horizontal="center" vertical="center"/>
    </xf>
    <xf numFmtId="0" fontId="25" fillId="31" borderId="5" xfId="115" applyFont="1" applyFill="1" applyBorder="1" applyAlignment="1">
      <alignment horizontal="left" vertical="center" indent="1"/>
    </xf>
    <xf numFmtId="3" fontId="4" fillId="32" borderId="6" xfId="115" applyNumberFormat="1" applyFill="1" applyBorder="1" applyAlignment="1">
      <alignment horizontal="right" vertical="center" indent="1"/>
    </xf>
    <xf numFmtId="0" fontId="25" fillId="30" borderId="0" xfId="115" applyFont="1" applyFill="1" applyAlignment="1">
      <alignment horizontal="right" vertical="center" indent="1"/>
    </xf>
    <xf numFmtId="0" fontId="46" fillId="0" borderId="0" xfId="115" applyFont="1" applyAlignment="1">
      <alignment vertical="center"/>
    </xf>
    <xf numFmtId="0" fontId="26" fillId="0" borderId="0" xfId="115" applyFont="1" applyAlignment="1">
      <alignment horizontal="left" vertical="center"/>
    </xf>
    <xf numFmtId="37" fontId="4" fillId="27" borderId="7" xfId="115" applyNumberFormat="1" applyFill="1" applyBorder="1" applyAlignment="1">
      <alignment vertical="center"/>
    </xf>
    <xf numFmtId="1" fontId="4" fillId="27" borderId="3" xfId="115" applyNumberFormat="1" applyFill="1" applyBorder="1" applyAlignment="1">
      <alignment horizontal="left" vertical="center" indent="1"/>
    </xf>
    <xf numFmtId="37" fontId="4" fillId="27" borderId="0" xfId="115" quotePrefix="1" applyNumberFormat="1" applyFill="1" applyAlignment="1">
      <alignment vertical="center"/>
    </xf>
    <xf numFmtId="0" fontId="4" fillId="32" borderId="8" xfId="115" applyFill="1" applyBorder="1" applyAlignment="1">
      <alignment horizontal="left" vertical="center" indent="1"/>
    </xf>
    <xf numFmtId="0" fontId="30" fillId="0" borderId="0" xfId="115" applyFont="1" applyAlignment="1">
      <alignment horizontal="right" vertical="center"/>
    </xf>
    <xf numFmtId="37" fontId="4" fillId="27" borderId="0" xfId="115" applyNumberFormat="1" applyFill="1" applyAlignment="1">
      <alignment vertical="center"/>
    </xf>
    <xf numFmtId="0" fontId="4" fillId="27" borderId="6" xfId="115" applyFill="1" applyBorder="1" applyAlignment="1">
      <alignment horizontal="left" vertical="center" indent="1"/>
    </xf>
    <xf numFmtId="37" fontId="4" fillId="27" borderId="6" xfId="115" applyNumberFormat="1" applyFill="1" applyBorder="1" applyAlignment="1">
      <alignment vertical="center"/>
    </xf>
    <xf numFmtId="0" fontId="4" fillId="30" borderId="0" xfId="115" applyFill="1" applyAlignment="1">
      <alignment vertical="center"/>
    </xf>
    <xf numFmtId="37" fontId="4" fillId="32" borderId="7" xfId="115" applyNumberFormat="1" applyFill="1" applyBorder="1" applyAlignment="1">
      <alignment vertical="center"/>
    </xf>
    <xf numFmtId="3" fontId="4" fillId="0" borderId="0" xfId="115" applyNumberFormat="1" applyAlignment="1">
      <alignment vertical="center"/>
    </xf>
    <xf numFmtId="0" fontId="47" fillId="32" borderId="0" xfId="115" applyFont="1" applyFill="1" applyAlignment="1">
      <alignment vertical="center"/>
    </xf>
    <xf numFmtId="177" fontId="4" fillId="27" borderId="3" xfId="115" applyNumberFormat="1" applyFill="1" applyBorder="1" applyAlignment="1">
      <alignment horizontal="right" vertical="center" indent="1"/>
    </xf>
    <xf numFmtId="177" fontId="4" fillId="27" borderId="0" xfId="115" applyNumberFormat="1" applyFill="1" applyAlignment="1">
      <alignment horizontal="right" vertical="center" indent="1"/>
    </xf>
    <xf numFmtId="177" fontId="4" fillId="27" borderId="7" xfId="115" quotePrefix="1" applyNumberFormat="1" applyFill="1" applyBorder="1" applyAlignment="1">
      <alignment horizontal="left" vertical="center" indent="1"/>
    </xf>
    <xf numFmtId="14" fontId="4" fillId="27" borderId="10" xfId="115" applyNumberFormat="1" applyFill="1" applyBorder="1" applyAlignment="1">
      <alignment horizontal="center" vertical="center"/>
    </xf>
    <xf numFmtId="3" fontId="4" fillId="27" borderId="11" xfId="115" applyNumberFormat="1" applyFill="1" applyBorder="1" applyAlignment="1">
      <alignment horizontal="right" vertical="center" indent="1"/>
    </xf>
    <xf numFmtId="0" fontId="4" fillId="0" borderId="0" xfId="115" quotePrefix="1" applyAlignment="1">
      <alignment vertical="center"/>
    </xf>
    <xf numFmtId="14" fontId="4" fillId="27" borderId="3" xfId="115" applyNumberFormat="1" applyFill="1" applyBorder="1" applyAlignment="1">
      <alignment horizontal="center" vertical="center"/>
    </xf>
    <xf numFmtId="3" fontId="4" fillId="27" borderId="0" xfId="115" applyNumberFormat="1" applyFill="1" applyBorder="1" applyAlignment="1">
      <alignment horizontal="right" vertical="center" indent="1"/>
    </xf>
    <xf numFmtId="0" fontId="4" fillId="0" borderId="0" xfId="115" applyBorder="1" applyAlignment="1">
      <alignment vertical="center"/>
    </xf>
    <xf numFmtId="0" fontId="4" fillId="27" borderId="5" xfId="115" applyFill="1" applyBorder="1" applyAlignment="1">
      <alignment horizontal="center" vertical="center"/>
    </xf>
    <xf numFmtId="0" fontId="4" fillId="27" borderId="9" xfId="115" applyFill="1" applyBorder="1" applyAlignment="1">
      <alignment vertical="center"/>
    </xf>
    <xf numFmtId="3" fontId="4" fillId="32" borderId="3" xfId="115" quotePrefix="1" applyNumberFormat="1" applyFill="1" applyBorder="1" applyAlignment="1">
      <alignment horizontal="right" vertical="center" indent="1"/>
    </xf>
    <xf numFmtId="14" fontId="4" fillId="27" borderId="9" xfId="115" applyNumberFormat="1" applyFill="1" applyBorder="1" applyAlignment="1">
      <alignment horizontal="center" vertical="center"/>
    </xf>
    <xf numFmtId="3" fontId="4" fillId="27" borderId="5" xfId="115" applyNumberFormat="1" applyFill="1" applyBorder="1" applyAlignment="1">
      <alignment horizontal="right" vertical="center" indent="1"/>
    </xf>
    <xf numFmtId="3" fontId="4" fillId="34" borderId="7" xfId="115" applyNumberFormat="1" applyFill="1" applyBorder="1" applyAlignment="1">
      <alignment horizontal="right" vertical="center" indent="1"/>
    </xf>
    <xf numFmtId="3" fontId="4" fillId="0" borderId="0" xfId="115" applyNumberFormat="1" applyAlignment="1">
      <alignment horizontal="right" vertical="center" indent="1"/>
    </xf>
    <xf numFmtId="0" fontId="25" fillId="31" borderId="0" xfId="115" applyFont="1" applyFill="1" applyBorder="1" applyAlignment="1">
      <alignment horizontal="center" vertical="center"/>
    </xf>
    <xf numFmtId="0" fontId="25" fillId="31" borderId="5" xfId="115" applyFont="1" applyFill="1" applyBorder="1" applyAlignment="1">
      <alignment horizontal="center" vertical="center"/>
    </xf>
    <xf numFmtId="0" fontId="25" fillId="31" borderId="3" xfId="115" applyFont="1" applyFill="1" applyBorder="1" applyAlignment="1">
      <alignment horizontal="center" vertical="center"/>
    </xf>
    <xf numFmtId="0" fontId="25" fillId="31" borderId="9" xfId="115" applyFont="1" applyFill="1" applyBorder="1" applyAlignment="1">
      <alignment horizontal="center" vertical="center"/>
    </xf>
    <xf numFmtId="0" fontId="3" fillId="0" borderId="0" xfId="115" quotePrefix="1" applyFont="1" applyAlignment="1">
      <alignment vertical="center"/>
    </xf>
    <xf numFmtId="0" fontId="25" fillId="31" borderId="2" xfId="1" applyFont="1" applyFill="1" applyBorder="1" applyAlignment="1">
      <alignment horizontal="center" vertical="center"/>
    </xf>
    <xf numFmtId="0" fontId="25" fillId="31" borderId="4" xfId="1" applyFont="1" applyFill="1" applyBorder="1" applyAlignment="1">
      <alignment horizontal="center" vertical="center"/>
    </xf>
    <xf numFmtId="0" fontId="25" fillId="31" borderId="5" xfId="1" applyFont="1" applyFill="1" applyBorder="1" applyAlignment="1">
      <alignment horizontal="center" vertical="center"/>
    </xf>
    <xf numFmtId="0" fontId="22" fillId="27" borderId="0" xfId="1" applyFont="1" applyFill="1" applyBorder="1" applyAlignment="1">
      <alignment horizontal="center" vertical="center"/>
    </xf>
    <xf numFmtId="41" fontId="8" fillId="0" borderId="0" xfId="68" applyFont="1" applyAlignment="1">
      <alignment vertical="center"/>
    </xf>
    <xf numFmtId="0" fontId="22" fillId="0" borderId="0" xfId="1" applyFont="1" applyAlignment="1">
      <alignment vertical="center"/>
    </xf>
    <xf numFmtId="0" fontId="26" fillId="0" borderId="0" xfId="1" applyFont="1" applyAlignment="1">
      <alignment vertical="center"/>
    </xf>
    <xf numFmtId="0" fontId="22" fillId="27" borderId="3" xfId="1" applyFont="1" applyFill="1" applyBorder="1" applyAlignment="1">
      <alignment horizontal="center" vertical="center"/>
    </xf>
    <xf numFmtId="0" fontId="22" fillId="27" borderId="3" xfId="1" applyFont="1" applyFill="1" applyBorder="1" applyAlignment="1">
      <alignment horizontal="left" vertical="center" indent="1"/>
    </xf>
    <xf numFmtId="0" fontId="22" fillId="27" borderId="3" xfId="1" quotePrefix="1" applyFont="1" applyFill="1" applyBorder="1" applyAlignment="1">
      <alignment horizontal="left" vertical="center" indent="1"/>
    </xf>
    <xf numFmtId="0" fontId="24" fillId="0" borderId="0" xfId="1" applyFont="1" applyAlignment="1">
      <alignment vertical="center"/>
    </xf>
    <xf numFmtId="0" fontId="22" fillId="0" borderId="24" xfId="1" applyFont="1" applyBorder="1" applyAlignment="1">
      <alignment vertical="center"/>
    </xf>
    <xf numFmtId="0" fontId="22" fillId="27" borderId="0" xfId="1" applyFont="1" applyFill="1" applyBorder="1" applyAlignment="1">
      <alignment horizontal="left" vertical="center" indent="1"/>
    </xf>
    <xf numFmtId="0" fontId="22" fillId="27" borderId="7" xfId="1" applyFont="1" applyFill="1" applyBorder="1" applyAlignment="1">
      <alignment horizontal="center" vertical="center"/>
    </xf>
    <xf numFmtId="0" fontId="8" fillId="27" borderId="3" xfId="56" applyFont="1" applyFill="1" applyBorder="1" applyAlignment="1">
      <alignment horizontal="right" vertical="center" indent="1"/>
    </xf>
    <xf numFmtId="0" fontId="8" fillId="27" borderId="0" xfId="56" applyFont="1" applyFill="1" applyBorder="1" applyAlignment="1">
      <alignment horizontal="right" vertical="center" indent="1"/>
    </xf>
    <xf numFmtId="0" fontId="8" fillId="27" borderId="3" xfId="56" applyFont="1" applyFill="1" applyBorder="1" applyAlignment="1">
      <alignment horizontal="right" vertical="center" indent="2"/>
    </xf>
    <xf numFmtId="0" fontId="8" fillId="27" borderId="3" xfId="56" quotePrefix="1" applyFont="1" applyFill="1" applyBorder="1" applyAlignment="1">
      <alignment horizontal="right" vertical="center" indent="1"/>
    </xf>
    <xf numFmtId="0" fontId="8" fillId="27" borderId="0" xfId="56" quotePrefix="1" applyFont="1" applyFill="1" applyBorder="1" applyAlignment="1">
      <alignment horizontal="right" vertical="center" indent="1"/>
    </xf>
    <xf numFmtId="0" fontId="25" fillId="31" borderId="2" xfId="56" applyFont="1" applyFill="1" applyBorder="1" applyAlignment="1">
      <alignment horizontal="center" vertical="center"/>
    </xf>
    <xf numFmtId="0" fontId="25" fillId="31" borderId="4" xfId="56" applyFont="1" applyFill="1" applyBorder="1" applyAlignment="1">
      <alignment horizontal="center" vertical="center"/>
    </xf>
    <xf numFmtId="17" fontId="25" fillId="31" borderId="4" xfId="56" quotePrefix="1" applyNumberFormat="1" applyFont="1" applyFill="1" applyBorder="1" applyAlignment="1">
      <alignment horizontal="center" vertical="center"/>
    </xf>
    <xf numFmtId="0" fontId="22" fillId="33" borderId="0" xfId="56" applyFont="1" applyFill="1" applyBorder="1" applyAlignment="1">
      <alignment horizontal="center" vertical="center"/>
    </xf>
    <xf numFmtId="0" fontId="22" fillId="33" borderId="3" xfId="56" applyFont="1" applyFill="1" applyBorder="1" applyAlignment="1">
      <alignment horizontal="center" vertical="center"/>
    </xf>
    <xf numFmtId="0" fontId="25" fillId="30" borderId="0" xfId="115" applyFont="1" applyFill="1" applyAlignment="1">
      <alignment horizontal="left" vertical="center" indent="1"/>
    </xf>
    <xf numFmtId="0" fontId="25" fillId="31" borderId="6" xfId="1" applyFont="1" applyFill="1" applyBorder="1" applyAlignment="1">
      <alignment horizontal="center" vertical="center"/>
    </xf>
    <xf numFmtId="0" fontId="25" fillId="31" borderId="5" xfId="1" applyFont="1" applyFill="1" applyBorder="1" applyAlignment="1">
      <alignment horizontal="center" vertical="center"/>
    </xf>
    <xf numFmtId="0" fontId="25" fillId="31" borderId="0" xfId="1" applyFont="1" applyFill="1" applyBorder="1" applyAlignment="1">
      <alignment horizontal="center" vertical="center"/>
    </xf>
    <xf numFmtId="0" fontId="25" fillId="31" borderId="9" xfId="1" applyFont="1" applyFill="1" applyBorder="1" applyAlignment="1">
      <alignment horizontal="center" vertical="center"/>
    </xf>
    <xf numFmtId="0" fontId="22" fillId="27" borderId="0" xfId="1" applyFont="1" applyFill="1" applyBorder="1" applyAlignment="1">
      <alignment horizontal="center" vertical="center"/>
    </xf>
    <xf numFmtId="0" fontId="25" fillId="31" borderId="6" xfId="1" applyFont="1" applyFill="1" applyBorder="1" applyAlignment="1">
      <alignment horizontal="center" vertical="center"/>
    </xf>
    <xf numFmtId="0" fontId="25" fillId="31" borderId="5" xfId="1" applyFont="1" applyFill="1" applyBorder="1" applyAlignment="1">
      <alignment horizontal="center" vertical="center"/>
    </xf>
    <xf numFmtId="0" fontId="25" fillId="31" borderId="9" xfId="1" applyFont="1" applyFill="1" applyBorder="1" applyAlignment="1">
      <alignment horizontal="center" vertical="center"/>
    </xf>
    <xf numFmtId="0" fontId="22" fillId="27" borderId="0" xfId="1" applyFont="1" applyFill="1" applyBorder="1" applyAlignment="1">
      <alignment horizontal="center" vertical="center"/>
    </xf>
    <xf numFmtId="9" fontId="22" fillId="0" borderId="0" xfId="69" applyNumberFormat="1" applyFont="1" applyAlignment="1">
      <alignment horizontal="left" vertical="center"/>
    </xf>
    <xf numFmtId="9" fontId="22" fillId="0" borderId="0" xfId="69" applyNumberFormat="1" applyFont="1" applyAlignment="1">
      <alignment horizontal="left" vertical="center" indent="1"/>
    </xf>
    <xf numFmtId="0" fontId="2" fillId="0" borderId="0" xfId="116" applyAlignment="1">
      <alignment vertical="center"/>
    </xf>
    <xf numFmtId="0" fontId="2" fillId="0" borderId="0" xfId="116" applyAlignment="1">
      <alignment horizontal="center" vertical="center"/>
    </xf>
    <xf numFmtId="0" fontId="2" fillId="0" borderId="11" xfId="116" applyBorder="1" applyAlignment="1">
      <alignment horizontal="center" vertical="center"/>
    </xf>
    <xf numFmtId="0" fontId="2" fillId="0" borderId="11" xfId="116" applyBorder="1" applyAlignment="1">
      <alignment vertical="center"/>
    </xf>
    <xf numFmtId="14" fontId="2" fillId="27" borderId="0" xfId="116" applyNumberFormat="1" applyFill="1" applyBorder="1" applyAlignment="1">
      <alignment horizontal="center" vertical="center"/>
    </xf>
    <xf numFmtId="0" fontId="2" fillId="27" borderId="3" xfId="116" applyFill="1" applyBorder="1" applyAlignment="1">
      <alignment horizontal="left" vertical="center" indent="1"/>
    </xf>
    <xf numFmtId="0" fontId="2" fillId="27" borderId="0" xfId="116" applyFill="1" applyBorder="1" applyAlignment="1">
      <alignment horizontal="right" vertical="center" indent="1"/>
    </xf>
    <xf numFmtId="0" fontId="45" fillId="27" borderId="0" xfId="116" applyFont="1" applyFill="1" applyAlignment="1">
      <alignment vertical="center"/>
    </xf>
    <xf numFmtId="0" fontId="2" fillId="27" borderId="8" xfId="116" applyFill="1" applyBorder="1" applyAlignment="1">
      <alignment horizontal="center" vertical="center"/>
    </xf>
    <xf numFmtId="0" fontId="28" fillId="0" borderId="0" xfId="116" applyFont="1" applyAlignment="1">
      <alignment horizontal="center" vertical="center"/>
    </xf>
    <xf numFmtId="178" fontId="2" fillId="27" borderId="0" xfId="116" applyNumberFormat="1" applyFill="1" applyAlignment="1">
      <alignment horizontal="center" vertical="center"/>
    </xf>
    <xf numFmtId="0" fontId="2" fillId="27" borderId="0" xfId="116" applyFill="1" applyAlignment="1">
      <alignment vertical="center"/>
    </xf>
    <xf numFmtId="0" fontId="2" fillId="27" borderId="0" xfId="116" quotePrefix="1" applyFill="1" applyAlignment="1">
      <alignment horizontal="left" vertical="center" indent="1"/>
    </xf>
    <xf numFmtId="0" fontId="2" fillId="27" borderId="0" xfId="116" applyFill="1" applyAlignment="1">
      <alignment horizontal="left" vertical="center" indent="1"/>
    </xf>
    <xf numFmtId="0" fontId="2" fillId="27" borderId="0" xfId="116" applyFill="1" applyAlignment="1">
      <alignment horizontal="center" vertical="center"/>
    </xf>
    <xf numFmtId="0" fontId="25" fillId="31" borderId="8" xfId="116" applyFont="1" applyFill="1" applyBorder="1" applyAlignment="1">
      <alignment horizontal="center" vertical="center"/>
    </xf>
    <xf numFmtId="178" fontId="2" fillId="0" borderId="0" xfId="116" applyNumberFormat="1" applyAlignment="1">
      <alignment horizontal="center" vertical="center"/>
    </xf>
    <xf numFmtId="0" fontId="26" fillId="0" borderId="0" xfId="116" applyFont="1" applyAlignment="1">
      <alignment vertical="center"/>
    </xf>
    <xf numFmtId="0" fontId="2" fillId="27" borderId="10" xfId="116" applyFill="1" applyBorder="1" applyAlignment="1">
      <alignment horizontal="left" vertical="center" indent="1"/>
    </xf>
    <xf numFmtId="0" fontId="25" fillId="33" borderId="0" xfId="116" applyFont="1" applyFill="1" applyAlignment="1">
      <alignment vertical="center"/>
    </xf>
    <xf numFmtId="0" fontId="25" fillId="33" borderId="0" xfId="116" applyFont="1" applyFill="1" applyAlignment="1">
      <alignment horizontal="left" vertical="center" indent="1"/>
    </xf>
    <xf numFmtId="0" fontId="28" fillId="0" borderId="0" xfId="116" applyFont="1" applyAlignment="1">
      <alignment vertical="center"/>
    </xf>
    <xf numFmtId="14" fontId="2" fillId="27" borderId="5" xfId="116" applyNumberFormat="1" applyFill="1" applyBorder="1" applyAlignment="1">
      <alignment horizontal="center" vertical="center"/>
    </xf>
    <xf numFmtId="0" fontId="2" fillId="27" borderId="9" xfId="116" applyFill="1" applyBorder="1" applyAlignment="1">
      <alignment horizontal="left" vertical="center" indent="1"/>
    </xf>
    <xf numFmtId="0" fontId="2" fillId="27" borderId="5" xfId="116" applyFill="1" applyBorder="1" applyAlignment="1">
      <alignment horizontal="right" vertical="center" indent="1"/>
    </xf>
    <xf numFmtId="14" fontId="45" fillId="27" borderId="0" xfId="116" applyNumberFormat="1" applyFont="1" applyFill="1" applyAlignment="1">
      <alignment vertical="center"/>
    </xf>
    <xf numFmtId="0" fontId="25" fillId="31" borderId="0" xfId="116" applyFont="1" applyFill="1" applyBorder="1" applyAlignment="1">
      <alignment horizontal="center" vertical="center"/>
    </xf>
    <xf numFmtId="0" fontId="25" fillId="31" borderId="3" xfId="116" applyFont="1" applyFill="1" applyBorder="1" applyAlignment="1">
      <alignment horizontal="center" vertical="center"/>
    </xf>
    <xf numFmtId="0" fontId="25" fillId="31" borderId="5" xfId="116" applyFont="1" applyFill="1" applyBorder="1" applyAlignment="1">
      <alignment horizontal="center" vertical="center"/>
    </xf>
    <xf numFmtId="0" fontId="25" fillId="31" borderId="9" xfId="116" applyFont="1" applyFill="1" applyBorder="1" applyAlignment="1">
      <alignment horizontal="center" vertical="center"/>
    </xf>
    <xf numFmtId="0" fontId="25" fillId="31" borderId="5" xfId="116" applyFont="1" applyFill="1" applyBorder="1" applyAlignment="1">
      <alignment horizontal="left" vertical="center"/>
    </xf>
    <xf numFmtId="0" fontId="2" fillId="31" borderId="5" xfId="116" applyFill="1" applyBorder="1" applyAlignment="1">
      <alignment vertical="center"/>
    </xf>
    <xf numFmtId="0" fontId="24" fillId="0" borderId="0" xfId="116" applyFont="1" applyAlignment="1">
      <alignment vertical="center"/>
    </xf>
    <xf numFmtId="0" fontId="8" fillId="0" borderId="0" xfId="0" applyFont="1" applyAlignment="1">
      <alignment vertical="center"/>
    </xf>
    <xf numFmtId="0" fontId="30" fillId="0" borderId="0" xfId="0" applyFont="1" applyAlignment="1">
      <alignment vertical="center"/>
    </xf>
    <xf numFmtId="37" fontId="8" fillId="27" borderId="7" xfId="0" quotePrefix="1" applyNumberFormat="1" applyFont="1" applyFill="1" applyBorder="1" applyAlignment="1">
      <alignment vertical="center"/>
    </xf>
    <xf numFmtId="0" fontId="25" fillId="31" borderId="0" xfId="0" applyFont="1" applyFill="1" applyAlignment="1">
      <alignment horizontal="right" vertical="center" indent="1"/>
    </xf>
    <xf numFmtId="0" fontId="8" fillId="31" borderId="0" xfId="0" applyFont="1" applyFill="1" applyAlignment="1">
      <alignment vertical="center"/>
    </xf>
    <xf numFmtId="0" fontId="28" fillId="0" borderId="0" xfId="0" applyFont="1" applyAlignment="1">
      <alignment vertical="center"/>
    </xf>
    <xf numFmtId="0" fontId="26" fillId="0" borderId="0" xfId="0" quotePrefix="1" applyFont="1" applyAlignment="1">
      <alignment vertical="center"/>
    </xf>
    <xf numFmtId="0" fontId="50" fillId="0" borderId="0" xfId="0" applyFont="1" applyAlignment="1">
      <alignment vertical="center"/>
    </xf>
    <xf numFmtId="0" fontId="8" fillId="27" borderId="7" xfId="59" applyFont="1" applyFill="1" applyBorder="1" applyAlignment="1">
      <alignment horizontal="left" vertical="center" indent="1"/>
    </xf>
    <xf numFmtId="0" fontId="8" fillId="27" borderId="0" xfId="59" applyFont="1" applyFill="1" applyAlignment="1">
      <alignment horizontal="left" vertical="center" indent="1"/>
    </xf>
    <xf numFmtId="0" fontId="25" fillId="31" borderId="6" xfId="59" applyFont="1" applyFill="1" applyBorder="1" applyAlignment="1">
      <alignment horizontal="center" vertical="center"/>
    </xf>
    <xf numFmtId="0" fontId="25" fillId="31" borderId="5" xfId="59" applyFont="1" applyFill="1" applyBorder="1" applyAlignment="1">
      <alignment horizontal="center" vertical="center"/>
    </xf>
    <xf numFmtId="0" fontId="26" fillId="0" borderId="0" xfId="0" applyFont="1" applyAlignment="1">
      <alignment vertical="center"/>
    </xf>
    <xf numFmtId="179" fontId="8" fillId="6" borderId="38" xfId="80" applyNumberFormat="1" applyFont="1" applyFill="1" applyBorder="1" applyAlignment="1">
      <alignment horizontal="right" vertical="center" indent="1"/>
    </xf>
    <xf numFmtId="179" fontId="8" fillId="6" borderId="39" xfId="80" applyNumberFormat="1" applyFont="1" applyFill="1" applyBorder="1" applyAlignment="1">
      <alignment horizontal="right" vertical="center" indent="1"/>
    </xf>
    <xf numFmtId="0" fontId="8" fillId="6" borderId="39" xfId="59" applyFont="1" applyFill="1" applyBorder="1" applyAlignment="1">
      <alignment horizontal="right" vertical="center" indent="1"/>
    </xf>
    <xf numFmtId="0" fontId="8" fillId="6" borderId="39" xfId="59" applyFont="1" applyFill="1" applyBorder="1" applyAlignment="1">
      <alignment horizontal="left" vertical="center" indent="1"/>
    </xf>
    <xf numFmtId="0" fontId="8" fillId="6" borderId="40" xfId="59" applyFont="1" applyFill="1" applyBorder="1" applyAlignment="1">
      <alignment horizontal="left" vertical="center" indent="1"/>
    </xf>
    <xf numFmtId="179" fontId="8" fillId="5" borderId="41" xfId="80" applyNumberFormat="1" applyFont="1" applyFill="1" applyBorder="1" applyAlignment="1">
      <alignment horizontal="right" vertical="center" indent="1"/>
    </xf>
    <xf numFmtId="179" fontId="8" fillId="5" borderId="9" xfId="80" applyNumberFormat="1" applyFont="1" applyFill="1" applyBorder="1" applyAlignment="1">
      <alignment horizontal="right" vertical="center" indent="1"/>
    </xf>
    <xf numFmtId="0" fontId="8" fillId="5" borderId="9" xfId="59" applyFont="1" applyFill="1" applyBorder="1" applyAlignment="1">
      <alignment horizontal="right" vertical="center" indent="1"/>
    </xf>
    <xf numFmtId="0" fontId="8" fillId="5" borderId="9" xfId="59" applyFont="1" applyFill="1" applyBorder="1" applyAlignment="1">
      <alignment horizontal="left" vertical="center" indent="1"/>
    </xf>
    <xf numFmtId="0" fontId="8" fillId="5" borderId="42" xfId="59" applyFont="1" applyFill="1" applyBorder="1" applyAlignment="1">
      <alignment horizontal="left" vertical="center" indent="1"/>
    </xf>
    <xf numFmtId="179" fontId="8" fillId="6" borderId="41" xfId="80" applyNumberFormat="1" applyFont="1" applyFill="1" applyBorder="1" applyAlignment="1">
      <alignment horizontal="right" vertical="center" indent="1"/>
    </xf>
    <xf numFmtId="179" fontId="8" fillId="6" borderId="9" xfId="80" applyNumberFormat="1" applyFont="1" applyFill="1" applyBorder="1" applyAlignment="1">
      <alignment horizontal="right" vertical="center" indent="1"/>
    </xf>
    <xf numFmtId="0" fontId="8" fillId="6" borderId="9" xfId="59" applyFont="1" applyFill="1" applyBorder="1" applyAlignment="1">
      <alignment horizontal="right" vertical="center" indent="1"/>
    </xf>
    <xf numFmtId="0" fontId="8" fillId="6" borderId="9" xfId="59" applyFont="1" applyFill="1" applyBorder="1" applyAlignment="1">
      <alignment horizontal="left" vertical="center" indent="1"/>
    </xf>
    <xf numFmtId="0" fontId="8" fillId="6" borderId="42" xfId="59" applyFont="1" applyFill="1" applyBorder="1" applyAlignment="1">
      <alignment horizontal="left" vertical="center" indent="1"/>
    </xf>
    <xf numFmtId="0" fontId="29" fillId="0" borderId="0" xfId="0" applyFont="1" applyAlignment="1">
      <alignment vertical="center"/>
    </xf>
    <xf numFmtId="179" fontId="8" fillId="6" borderId="43" xfId="80" applyNumberFormat="1" applyFont="1" applyFill="1" applyBorder="1" applyAlignment="1">
      <alignment horizontal="right" vertical="center" indent="1"/>
    </xf>
    <xf numFmtId="179" fontId="8" fillId="6" borderId="44" xfId="80" applyNumberFormat="1" applyFont="1" applyFill="1" applyBorder="1" applyAlignment="1">
      <alignment horizontal="right" vertical="center" indent="1"/>
    </xf>
    <xf numFmtId="0" fontId="8" fillId="6" borderId="44" xfId="59" applyFont="1" applyFill="1" applyBorder="1" applyAlignment="1">
      <alignment horizontal="right" vertical="center" indent="1"/>
    </xf>
    <xf numFmtId="0" fontId="8" fillId="6" borderId="44" xfId="59" applyFont="1" applyFill="1" applyBorder="1" applyAlignment="1">
      <alignment horizontal="left" vertical="center" indent="1"/>
    </xf>
    <xf numFmtId="0" fontId="8" fillId="6" borderId="45" xfId="59" applyFont="1" applyFill="1" applyBorder="1" applyAlignment="1">
      <alignment horizontal="left" vertical="center" indent="1"/>
    </xf>
    <xf numFmtId="0" fontId="25" fillId="31" borderId="0" xfId="59" applyFont="1" applyFill="1" applyBorder="1" applyAlignment="1">
      <alignment horizontal="center" vertical="center"/>
    </xf>
    <xf numFmtId="0" fontId="25" fillId="31" borderId="3" xfId="59" applyFont="1" applyFill="1" applyBorder="1" applyAlignment="1">
      <alignment horizontal="center" vertical="center"/>
    </xf>
    <xf numFmtId="0" fontId="25" fillId="31" borderId="46" xfId="59" applyFont="1" applyFill="1" applyBorder="1" applyAlignment="1">
      <alignment horizontal="center" vertical="center"/>
    </xf>
    <xf numFmtId="0" fontId="24" fillId="0" borderId="0" xfId="0" applyFont="1" applyAlignment="1">
      <alignment vertical="center"/>
    </xf>
    <xf numFmtId="0" fontId="2" fillId="27" borderId="7" xfId="116" quotePrefix="1" applyFill="1" applyBorder="1" applyAlignment="1">
      <alignment horizontal="left" vertical="center" indent="1"/>
    </xf>
    <xf numFmtId="0" fontId="2" fillId="27" borderId="7" xfId="116" applyFill="1" applyBorder="1" applyAlignment="1">
      <alignment horizontal="left" vertical="center" indent="1"/>
    </xf>
    <xf numFmtId="0" fontId="25" fillId="31" borderId="0" xfId="116" applyFont="1" applyFill="1" applyAlignment="1">
      <alignment horizontal="center" vertical="center"/>
    </xf>
    <xf numFmtId="0" fontId="2" fillId="27" borderId="3" xfId="116" quotePrefix="1" applyFill="1" applyBorder="1" applyAlignment="1">
      <alignment horizontal="left" vertical="center" indent="1"/>
    </xf>
    <xf numFmtId="0" fontId="2" fillId="27" borderId="3" xfId="116" applyFill="1" applyBorder="1" applyAlignment="1">
      <alignment horizontal="center" vertical="center"/>
    </xf>
    <xf numFmtId="37" fontId="22" fillId="27" borderId="7" xfId="1" applyNumberFormat="1" applyFont="1" applyFill="1" applyBorder="1" applyAlignment="1">
      <alignment horizontal="right" vertical="center"/>
    </xf>
    <xf numFmtId="0" fontId="22" fillId="0" borderId="0" xfId="1" applyFont="1" applyBorder="1" applyAlignment="1">
      <alignment horizontal="center" vertical="center"/>
    </xf>
    <xf numFmtId="0" fontId="22" fillId="0" borderId="0" xfId="1" quotePrefix="1" applyFont="1" applyBorder="1" applyAlignment="1">
      <alignment horizontal="center" vertical="center"/>
    </xf>
    <xf numFmtId="37" fontId="22" fillId="27" borderId="7" xfId="1" quotePrefix="1" applyNumberFormat="1" applyFont="1" applyFill="1" applyBorder="1" applyAlignment="1">
      <alignment horizontal="right" vertical="center"/>
    </xf>
    <xf numFmtId="0" fontId="22" fillId="27" borderId="0" xfId="1" quotePrefix="1" applyFont="1" applyFill="1" applyBorder="1" applyAlignment="1">
      <alignment horizontal="left" vertical="center" indent="1"/>
    </xf>
    <xf numFmtId="0" fontId="33" fillId="0" borderId="0" xfId="1" applyFont="1" applyBorder="1" applyAlignment="1">
      <alignment vertical="center"/>
    </xf>
    <xf numFmtId="0" fontId="22" fillId="27" borderId="7" xfId="1" quotePrefix="1" applyFont="1" applyFill="1" applyBorder="1" applyAlignment="1">
      <alignment horizontal="right" vertical="center" indent="1"/>
    </xf>
    <xf numFmtId="37" fontId="22" fillId="27" borderId="7" xfId="1" applyNumberFormat="1" applyFont="1" applyFill="1" applyBorder="1" applyAlignment="1">
      <alignment horizontal="right" vertical="center" indent="1"/>
    </xf>
    <xf numFmtId="0" fontId="22" fillId="27" borderId="7" xfId="1" quotePrefix="1" applyFont="1" applyFill="1" applyBorder="1" applyAlignment="1">
      <alignment horizontal="left" vertical="center" indent="1"/>
    </xf>
    <xf numFmtId="37" fontId="22" fillId="32" borderId="7" xfId="1" applyNumberFormat="1" applyFont="1" applyFill="1" applyBorder="1" applyAlignment="1">
      <alignment horizontal="center" vertical="center"/>
    </xf>
    <xf numFmtId="0" fontId="22" fillId="32" borderId="7" xfId="1" applyFont="1" applyFill="1" applyBorder="1" applyAlignment="1">
      <alignment horizontal="left" vertical="center" indent="1"/>
    </xf>
    <xf numFmtId="37" fontId="22" fillId="32" borderId="0" xfId="1" applyNumberFormat="1" applyFont="1" applyFill="1" applyBorder="1" applyAlignment="1">
      <alignment horizontal="right" vertical="center" indent="1"/>
    </xf>
    <xf numFmtId="37" fontId="22" fillId="32" borderId="3" xfId="1" applyNumberFormat="1" applyFont="1" applyFill="1" applyBorder="1" applyAlignment="1">
      <alignment horizontal="right" vertical="center" indent="1"/>
    </xf>
    <xf numFmtId="0" fontId="25" fillId="33" borderId="0" xfId="1" applyFont="1" applyFill="1" applyBorder="1" applyAlignment="1">
      <alignment horizontal="center" vertical="center"/>
    </xf>
    <xf numFmtId="0" fontId="25" fillId="44" borderId="6" xfId="1" applyFont="1" applyFill="1" applyBorder="1" applyAlignment="1">
      <alignment horizontal="center" vertical="center"/>
    </xf>
    <xf numFmtId="0" fontId="25" fillId="44" borderId="5" xfId="1" applyFont="1" applyFill="1" applyBorder="1" applyAlignment="1">
      <alignment horizontal="center" vertical="center"/>
    </xf>
    <xf numFmtId="181" fontId="2" fillId="0" borderId="0" xfId="116" quotePrefix="1" applyNumberFormat="1" applyAlignment="1">
      <alignment horizontal="left" vertical="center" indent="1"/>
    </xf>
    <xf numFmtId="0" fontId="30" fillId="0" borderId="0" xfId="1" applyFont="1" applyAlignment="1">
      <alignment vertical="center"/>
    </xf>
    <xf numFmtId="182" fontId="22" fillId="32" borderId="5" xfId="1" quotePrefix="1" applyNumberFormat="1" applyFont="1" applyFill="1" applyBorder="1" applyAlignment="1">
      <alignment horizontal="right" vertical="center" indent="1"/>
    </xf>
    <xf numFmtId="0" fontId="25" fillId="35" borderId="3" xfId="1" applyFont="1" applyFill="1" applyBorder="1" applyAlignment="1">
      <alignment horizontal="left" vertical="center" indent="1"/>
    </xf>
    <xf numFmtId="0" fontId="25" fillId="35" borderId="0" xfId="1" applyFont="1" applyFill="1" applyAlignment="1">
      <alignment horizontal="left" vertical="center" indent="1"/>
    </xf>
    <xf numFmtId="0" fontId="25" fillId="35" borderId="9" xfId="1" applyFont="1" applyFill="1" applyBorder="1" applyAlignment="1">
      <alignment horizontal="left" vertical="center" indent="1"/>
    </xf>
    <xf numFmtId="0" fontId="25" fillId="35" borderId="5" xfId="1" applyFont="1" applyFill="1" applyBorder="1" applyAlignment="1">
      <alignment horizontal="left" vertical="center" indent="1"/>
    </xf>
    <xf numFmtId="0" fontId="22" fillId="0" borderId="25" xfId="1" applyFont="1" applyBorder="1" applyAlignment="1">
      <alignment vertical="center"/>
    </xf>
    <xf numFmtId="37" fontId="22" fillId="27" borderId="26" xfId="1" applyNumberFormat="1" applyFont="1" applyFill="1" applyBorder="1" applyAlignment="1">
      <alignment horizontal="right" vertical="center" indent="1"/>
    </xf>
    <xf numFmtId="37" fontId="22" fillId="27" borderId="47" xfId="1" applyNumberFormat="1" applyFont="1" applyFill="1" applyBorder="1" applyAlignment="1">
      <alignment horizontal="right" vertical="center" indent="1"/>
    </xf>
    <xf numFmtId="37" fontId="22" fillId="27" borderId="27" xfId="1" applyNumberFormat="1" applyFont="1" applyFill="1" applyBorder="1" applyAlignment="1">
      <alignment horizontal="right" vertical="center" indent="1"/>
    </xf>
    <xf numFmtId="0" fontId="22" fillId="3" borderId="28" xfId="1" applyFont="1" applyFill="1" applyBorder="1" applyAlignment="1">
      <alignment horizontal="right" vertical="center" indent="1"/>
    </xf>
    <xf numFmtId="0" fontId="22" fillId="3" borderId="35" xfId="1" applyFont="1" applyFill="1" applyBorder="1" applyAlignment="1">
      <alignment horizontal="left" vertical="center" indent="1"/>
    </xf>
    <xf numFmtId="37" fontId="22" fillId="27" borderId="29" xfId="1" applyNumberFormat="1" applyFont="1" applyFill="1" applyBorder="1" applyAlignment="1">
      <alignment horizontal="right" vertical="center" indent="1"/>
    </xf>
    <xf numFmtId="37" fontId="22" fillId="27" borderId="30" xfId="1" applyNumberFormat="1" applyFont="1" applyFill="1" applyBorder="1" applyAlignment="1">
      <alignment horizontal="right" vertical="center" indent="1"/>
    </xf>
    <xf numFmtId="0" fontId="22" fillId="3" borderId="31" xfId="1" applyFont="1" applyFill="1" applyBorder="1" applyAlignment="1">
      <alignment horizontal="right" vertical="center" indent="1"/>
    </xf>
    <xf numFmtId="0" fontId="22" fillId="3" borderId="36" xfId="1" applyFont="1" applyFill="1" applyBorder="1" applyAlignment="1">
      <alignment horizontal="left" vertical="center" indent="1"/>
    </xf>
    <xf numFmtId="37" fontId="22" fillId="27" borderId="33" xfId="1" applyNumberFormat="1" applyFont="1" applyFill="1" applyBorder="1" applyAlignment="1">
      <alignment horizontal="right" vertical="center" indent="1"/>
    </xf>
    <xf numFmtId="37" fontId="22" fillId="27" borderId="48" xfId="1" applyNumberFormat="1" applyFont="1" applyFill="1" applyBorder="1" applyAlignment="1">
      <alignment horizontal="right" vertical="center" indent="1"/>
    </xf>
    <xf numFmtId="37" fontId="22" fillId="27" borderId="34" xfId="1" applyNumberFormat="1" applyFont="1" applyFill="1" applyBorder="1" applyAlignment="1">
      <alignment horizontal="right" vertical="center" indent="1"/>
    </xf>
    <xf numFmtId="0" fontId="22" fillId="3" borderId="32" xfId="1" applyFont="1" applyFill="1" applyBorder="1" applyAlignment="1">
      <alignment horizontal="right" vertical="center" indent="1"/>
    </xf>
    <xf numFmtId="0" fontId="22" fillId="3" borderId="37" xfId="1" applyFont="1" applyFill="1" applyBorder="1" applyAlignment="1">
      <alignment horizontal="left" vertical="center" indent="1"/>
    </xf>
    <xf numFmtId="0" fontId="25" fillId="35" borderId="0" xfId="1" applyFont="1" applyFill="1" applyBorder="1" applyAlignment="1">
      <alignment horizontal="center" vertical="center"/>
    </xf>
    <xf numFmtId="0" fontId="25" fillId="35" borderId="3" xfId="1" applyFont="1" applyFill="1" applyBorder="1" applyAlignment="1">
      <alignment horizontal="center" vertical="center"/>
    </xf>
    <xf numFmtId="0" fontId="2" fillId="27" borderId="7" xfId="116" applyFont="1" applyFill="1" applyBorder="1" applyAlignment="1">
      <alignment horizontal="left" vertical="center" indent="1"/>
    </xf>
    <xf numFmtId="0" fontId="25" fillId="31" borderId="0" xfId="116" applyFont="1" applyFill="1" applyBorder="1" applyAlignment="1">
      <alignment horizontal="left" vertical="center" indent="1"/>
    </xf>
    <xf numFmtId="0" fontId="2" fillId="0" borderId="0" xfId="116" applyBorder="1" applyAlignment="1">
      <alignment vertical="center"/>
    </xf>
    <xf numFmtId="0" fontId="25" fillId="31" borderId="5" xfId="116" applyFont="1" applyFill="1" applyBorder="1" applyAlignment="1">
      <alignment horizontal="left" vertical="center" indent="1"/>
    </xf>
    <xf numFmtId="181" fontId="2" fillId="27" borderId="6" xfId="116" quotePrefix="1" applyNumberFormat="1" applyFont="1" applyFill="1" applyBorder="1" applyAlignment="1">
      <alignment horizontal="left" vertical="center" indent="1"/>
    </xf>
    <xf numFmtId="0" fontId="2" fillId="0" borderId="5" xfId="116" applyBorder="1" applyAlignment="1">
      <alignment vertical="center"/>
    </xf>
    <xf numFmtId="180" fontId="2" fillId="32" borderId="7" xfId="116" applyNumberFormat="1" applyFill="1" applyBorder="1" applyAlignment="1">
      <alignment horizontal="center" vertical="center"/>
    </xf>
    <xf numFmtId="0" fontId="25" fillId="30" borderId="5" xfId="116" applyFont="1" applyFill="1" applyBorder="1" applyAlignment="1">
      <alignment horizontal="center" vertical="center"/>
    </xf>
    <xf numFmtId="0" fontId="25" fillId="30" borderId="6" xfId="116" applyFont="1" applyFill="1" applyBorder="1" applyAlignment="1">
      <alignment horizontal="center" vertical="center"/>
    </xf>
    <xf numFmtId="183" fontId="25" fillId="35" borderId="7" xfId="77" quotePrefix="1" applyNumberFormat="1" applyFont="1" applyFill="1" applyBorder="1" applyAlignment="1">
      <alignment vertical="center"/>
    </xf>
    <xf numFmtId="0" fontId="25" fillId="30" borderId="0" xfId="1" applyFont="1" applyFill="1" applyAlignment="1">
      <alignment horizontal="right" vertical="center" indent="1"/>
    </xf>
    <xf numFmtId="183" fontId="22" fillId="27" borderId="6" xfId="77" applyNumberFormat="1" applyFont="1" applyFill="1" applyBorder="1" applyAlignment="1">
      <alignment vertical="center"/>
    </xf>
    <xf numFmtId="183" fontId="22" fillId="27" borderId="7" xfId="77" applyNumberFormat="1" applyFont="1" applyFill="1" applyBorder="1" applyAlignment="1">
      <alignment vertical="center"/>
    </xf>
    <xf numFmtId="0" fontId="25" fillId="35" borderId="0" xfId="1" applyFont="1" applyFill="1" applyBorder="1" applyAlignment="1">
      <alignment horizontal="left" vertical="center" indent="1"/>
    </xf>
    <xf numFmtId="0" fontId="31" fillId="0" borderId="0" xfId="1" applyFont="1" applyAlignment="1">
      <alignment horizontal="left" vertical="center" indent="1"/>
    </xf>
    <xf numFmtId="183" fontId="22" fillId="27" borderId="7" xfId="77" quotePrefix="1" applyNumberFormat="1" applyFont="1" applyFill="1" applyBorder="1" applyAlignment="1">
      <alignment vertical="center"/>
    </xf>
    <xf numFmtId="0" fontId="28" fillId="0" borderId="0" xfId="1" applyFont="1" applyAlignment="1">
      <alignment vertical="center"/>
    </xf>
    <xf numFmtId="183" fontId="22" fillId="27" borderId="12" xfId="1" applyNumberFormat="1" applyFont="1" applyFill="1" applyBorder="1" applyAlignment="1">
      <alignment vertical="center"/>
    </xf>
    <xf numFmtId="0" fontId="25" fillId="30" borderId="6" xfId="1" applyFont="1" applyFill="1" applyBorder="1" applyAlignment="1">
      <alignment horizontal="center" vertical="center"/>
    </xf>
    <xf numFmtId="0" fontId="25" fillId="30" borderId="5" xfId="1" applyFont="1" applyFill="1" applyBorder="1" applyAlignment="1">
      <alignment horizontal="center" vertical="center"/>
    </xf>
    <xf numFmtId="0" fontId="25" fillId="35" borderId="5" xfId="1" applyFont="1" applyFill="1" applyBorder="1" applyAlignment="1">
      <alignment horizontal="center" vertical="center"/>
    </xf>
    <xf numFmtId="0" fontId="25" fillId="35" borderId="9" xfId="1" applyFont="1" applyFill="1" applyBorder="1" applyAlignment="1">
      <alignment horizontal="center" vertical="center"/>
    </xf>
    <xf numFmtId="0" fontId="1" fillId="0" borderId="0" xfId="117" applyAlignment="1">
      <alignment vertical="center"/>
    </xf>
    <xf numFmtId="0" fontId="1" fillId="0" borderId="24" xfId="117" applyBorder="1" applyAlignment="1">
      <alignment vertical="center"/>
    </xf>
    <xf numFmtId="0" fontId="8" fillId="0" borderId="0" xfId="117" applyFont="1" applyAlignment="1">
      <alignment horizontal="right" vertical="center"/>
    </xf>
    <xf numFmtId="0" fontId="1" fillId="0" borderId="25" xfId="117" applyBorder="1" applyAlignment="1">
      <alignment vertical="center"/>
    </xf>
    <xf numFmtId="0" fontId="1" fillId="0" borderId="49" xfId="117" applyBorder="1" applyAlignment="1">
      <alignment vertical="center"/>
    </xf>
    <xf numFmtId="0" fontId="1" fillId="3" borderId="28" xfId="117" applyFill="1" applyBorder="1" applyAlignment="1">
      <alignment horizontal="right" vertical="center" indent="1"/>
    </xf>
    <xf numFmtId="0" fontId="1" fillId="27" borderId="35" xfId="117" applyFill="1" applyBorder="1" applyAlignment="1">
      <alignment horizontal="left" vertical="center" indent="1"/>
    </xf>
    <xf numFmtId="0" fontId="1" fillId="0" borderId="0" xfId="117" applyAlignment="1">
      <alignment horizontal="left" vertical="center" indent="1"/>
    </xf>
    <xf numFmtId="0" fontId="1" fillId="3" borderId="26" xfId="117" applyFill="1" applyBorder="1" applyAlignment="1">
      <alignment horizontal="left" vertical="center" indent="1"/>
    </xf>
    <xf numFmtId="0" fontId="1" fillId="27" borderId="50" xfId="117" applyFill="1" applyBorder="1" applyAlignment="1">
      <alignment horizontal="right" vertical="center" indent="1"/>
    </xf>
    <xf numFmtId="0" fontId="1" fillId="3" borderId="38" xfId="117" applyFill="1" applyBorder="1" applyAlignment="1">
      <alignment vertical="center"/>
    </xf>
    <xf numFmtId="0" fontId="1" fillId="3" borderId="51" xfId="117" applyFill="1" applyBorder="1" applyAlignment="1">
      <alignment vertical="center"/>
    </xf>
    <xf numFmtId="0" fontId="1" fillId="27" borderId="40" xfId="117" applyFill="1" applyBorder="1" applyAlignment="1">
      <alignment horizontal="left" vertical="center" indent="1"/>
    </xf>
    <xf numFmtId="0" fontId="1" fillId="3" borderId="31" xfId="117" applyFill="1" applyBorder="1" applyAlignment="1">
      <alignment horizontal="right" vertical="center" indent="1"/>
    </xf>
    <xf numFmtId="0" fontId="1" fillId="27" borderId="36" xfId="117" applyFill="1" applyBorder="1" applyAlignment="1">
      <alignment horizontal="left" vertical="center" indent="1"/>
    </xf>
    <xf numFmtId="0" fontId="1" fillId="3" borderId="29" xfId="117" applyFill="1" applyBorder="1" applyAlignment="1">
      <alignment horizontal="left" vertical="center" indent="1"/>
    </xf>
    <xf numFmtId="0" fontId="1" fillId="27" borderId="52" xfId="117" applyFill="1" applyBorder="1" applyAlignment="1">
      <alignment horizontal="right" vertical="center" indent="1"/>
    </xf>
    <xf numFmtId="0" fontId="1" fillId="3" borderId="53" xfId="117" applyFill="1" applyBorder="1" applyAlignment="1">
      <alignment vertical="center"/>
    </xf>
    <xf numFmtId="0" fontId="1" fillId="3" borderId="0" xfId="117" applyFill="1" applyBorder="1" applyAlignment="1">
      <alignment vertical="center"/>
    </xf>
    <xf numFmtId="0" fontId="1" fillId="27" borderId="54" xfId="117" applyFill="1" applyBorder="1" applyAlignment="1">
      <alignment horizontal="left" vertical="center" indent="1"/>
    </xf>
    <xf numFmtId="0" fontId="1" fillId="3" borderId="0" xfId="117" applyFill="1" applyAlignment="1">
      <alignment horizontal="center" vertical="center"/>
    </xf>
    <xf numFmtId="0" fontId="1" fillId="27" borderId="0" xfId="117" applyFill="1" applyBorder="1" applyAlignment="1">
      <alignment vertical="center"/>
    </xf>
    <xf numFmtId="0" fontId="1" fillId="27" borderId="7" xfId="117" quotePrefix="1" applyFill="1" applyBorder="1" applyAlignment="1">
      <alignment horizontal="left" vertical="center" indent="1"/>
    </xf>
    <xf numFmtId="0" fontId="1" fillId="3" borderId="32" xfId="117" applyFill="1" applyBorder="1" applyAlignment="1">
      <alignment horizontal="right" vertical="center" indent="1"/>
    </xf>
    <xf numFmtId="0" fontId="1" fillId="27" borderId="37" xfId="117" applyFill="1" applyBorder="1" applyAlignment="1">
      <alignment horizontal="left" vertical="center" indent="1"/>
    </xf>
    <xf numFmtId="0" fontId="1" fillId="3" borderId="33" xfId="117" applyFill="1" applyBorder="1" applyAlignment="1">
      <alignment horizontal="left" vertical="center" indent="1"/>
    </xf>
    <xf numFmtId="0" fontId="1" fillId="27" borderId="55" xfId="117" applyFill="1" applyBorder="1" applyAlignment="1">
      <alignment horizontal="right" vertical="center" indent="1"/>
    </xf>
    <xf numFmtId="0" fontId="1" fillId="3" borderId="56" xfId="117" applyFill="1" applyBorder="1" applyAlignment="1">
      <alignment vertical="center"/>
    </xf>
    <xf numFmtId="0" fontId="1" fillId="3" borderId="57" xfId="117" applyFill="1" applyBorder="1" applyAlignment="1">
      <alignment vertical="center"/>
    </xf>
    <xf numFmtId="0" fontId="1" fillId="27" borderId="58" xfId="117" applyFill="1" applyBorder="1" applyAlignment="1">
      <alignment horizontal="left" vertical="center" indent="1"/>
    </xf>
    <xf numFmtId="0" fontId="51" fillId="0" borderId="0" xfId="117" applyFont="1" applyAlignment="1">
      <alignment vertical="center"/>
    </xf>
    <xf numFmtId="0" fontId="32" fillId="0" borderId="0" xfId="117" applyFont="1" applyAlignment="1">
      <alignment vertical="center"/>
    </xf>
    <xf numFmtId="0" fontId="1" fillId="32" borderId="0" xfId="117" applyFill="1" applyAlignment="1">
      <alignment vertical="center"/>
    </xf>
    <xf numFmtId="0" fontId="25" fillId="35" borderId="5" xfId="117" applyFont="1" applyFill="1" applyBorder="1" applyAlignment="1">
      <alignment horizontal="center" vertical="center"/>
    </xf>
    <xf numFmtId="0" fontId="26" fillId="0" borderId="0" xfId="117" applyFont="1" applyAlignment="1">
      <alignment vertical="center"/>
    </xf>
    <xf numFmtId="183" fontId="1" fillId="3" borderId="12" xfId="117" applyNumberFormat="1" applyFill="1" applyBorder="1" applyAlignment="1">
      <alignment horizontal="left" vertical="center" indent="1"/>
    </xf>
    <xf numFmtId="0" fontId="25" fillId="30" borderId="11" xfId="117" applyFont="1" applyFill="1" applyBorder="1" applyAlignment="1">
      <alignment vertical="center"/>
    </xf>
    <xf numFmtId="0" fontId="25" fillId="30" borderId="11" xfId="117" applyFont="1" applyFill="1" applyBorder="1" applyAlignment="1">
      <alignment horizontal="left" vertical="center" indent="1"/>
    </xf>
    <xf numFmtId="0" fontId="52" fillId="0" borderId="0" xfId="117" applyFont="1" applyAlignment="1">
      <alignment vertical="center"/>
    </xf>
    <xf numFmtId="0" fontId="1" fillId="0" borderId="0" xfId="117" quotePrefix="1" applyAlignment="1">
      <alignment vertical="center"/>
    </xf>
    <xf numFmtId="0" fontId="28" fillId="0" borderId="0" xfId="117" applyFont="1" applyAlignment="1">
      <alignment vertical="center"/>
    </xf>
    <xf numFmtId="0" fontId="1" fillId="0" borderId="0" xfId="117" applyAlignment="1">
      <alignment horizontal="right" vertical="center"/>
    </xf>
    <xf numFmtId="0" fontId="25" fillId="35" borderId="0" xfId="117" applyFont="1" applyFill="1" applyAlignment="1">
      <alignment vertical="center"/>
    </xf>
    <xf numFmtId="0" fontId="25" fillId="35" borderId="0" xfId="117" applyFont="1" applyFill="1" applyAlignment="1">
      <alignment horizontal="left" vertical="center" indent="1"/>
    </xf>
    <xf numFmtId="0" fontId="24" fillId="0" borderId="0" xfId="117" applyFont="1" applyAlignment="1">
      <alignment vertical="center"/>
    </xf>
    <xf numFmtId="0" fontId="1" fillId="0" borderId="0" xfId="117" quotePrefix="1" applyFill="1" applyBorder="1" applyAlignment="1">
      <alignment vertical="center" wrapText="1"/>
    </xf>
    <xf numFmtId="0" fontId="1" fillId="0" borderId="7" xfId="117" quotePrefix="1" applyFill="1" applyBorder="1" applyAlignment="1">
      <alignment vertical="center" wrapText="1"/>
    </xf>
    <xf numFmtId="0" fontId="1" fillId="0" borderId="0" xfId="117" applyFill="1" applyAlignment="1">
      <alignment horizontal="center" vertical="center"/>
    </xf>
    <xf numFmtId="0" fontId="1" fillId="0" borderId="0" xfId="117" applyFill="1" applyBorder="1" applyAlignment="1">
      <alignment vertical="center"/>
    </xf>
    <xf numFmtId="0" fontId="1" fillId="0" borderId="7" xfId="117" quotePrefix="1" applyFill="1" applyBorder="1" applyAlignment="1">
      <alignment horizontal="left" vertical="center" indent="1"/>
    </xf>
    <xf numFmtId="0" fontId="1" fillId="0" borderId="7" xfId="117" applyFill="1" applyBorder="1" applyAlignment="1">
      <alignment horizontal="left" vertical="center" indent="1"/>
    </xf>
    <xf numFmtId="183" fontId="1" fillId="3" borderId="2" xfId="117" quotePrefix="1" applyNumberFormat="1" applyFill="1" applyBorder="1" applyAlignment="1">
      <alignment horizontal="left" vertical="center" indent="1"/>
    </xf>
    <xf numFmtId="0" fontId="25" fillId="30" borderId="2" xfId="117" applyFont="1" applyFill="1" applyBorder="1" applyAlignment="1">
      <alignment vertical="center"/>
    </xf>
    <xf numFmtId="0" fontId="25" fillId="30" borderId="2" xfId="117" applyFont="1" applyFill="1" applyBorder="1" applyAlignment="1">
      <alignment horizontal="left" vertical="center" indent="1"/>
    </xf>
    <xf numFmtId="0" fontId="25" fillId="35" borderId="6" xfId="117" applyFont="1" applyFill="1" applyBorder="1" applyAlignment="1">
      <alignment horizontal="center" vertical="center"/>
    </xf>
    <xf numFmtId="0" fontId="8" fillId="0" borderId="0" xfId="118" applyFont="1" applyAlignment="1">
      <alignment vertical="center"/>
    </xf>
    <xf numFmtId="184" fontId="8" fillId="27" borderId="0" xfId="118" applyNumberFormat="1" applyFont="1" applyFill="1" applyBorder="1" applyAlignment="1">
      <alignment horizontal="center" vertical="center"/>
    </xf>
    <xf numFmtId="185" fontId="8" fillId="27" borderId="3" xfId="118" applyNumberFormat="1" applyFont="1" applyFill="1" applyBorder="1" applyAlignment="1">
      <alignment vertical="center"/>
    </xf>
    <xf numFmtId="4" fontId="8" fillId="27" borderId="3" xfId="118" applyNumberFormat="1" applyFont="1" applyFill="1" applyBorder="1" applyAlignment="1">
      <alignment horizontal="center" vertical="center"/>
    </xf>
    <xf numFmtId="184" fontId="8" fillId="27" borderId="3" xfId="118" applyNumberFormat="1" applyFont="1" applyFill="1" applyBorder="1" applyAlignment="1">
      <alignment horizontal="center" vertical="center"/>
    </xf>
    <xf numFmtId="172" fontId="8" fillId="27" borderId="3" xfId="118" applyNumberFormat="1" applyFont="1" applyFill="1" applyBorder="1" applyAlignment="1">
      <alignment horizontal="left" vertical="center" indent="2"/>
    </xf>
    <xf numFmtId="14" fontId="8" fillId="27" borderId="3" xfId="118" applyNumberFormat="1" applyFont="1" applyFill="1" applyBorder="1" applyAlignment="1">
      <alignment horizontal="center" vertical="center"/>
    </xf>
    <xf numFmtId="0" fontId="8" fillId="27" borderId="0" xfId="118" applyFont="1" applyFill="1" applyBorder="1" applyAlignment="1">
      <alignment horizontal="right" vertical="center" indent="1"/>
    </xf>
    <xf numFmtId="184" fontId="8" fillId="27" borderId="0" xfId="118" applyNumberFormat="1" applyFont="1" applyFill="1" applyAlignment="1">
      <alignment horizontal="center" vertical="center"/>
    </xf>
    <xf numFmtId="0" fontId="8" fillId="27" borderId="0" xfId="118" applyFont="1" applyFill="1" applyAlignment="1">
      <alignment horizontal="right" vertical="center" indent="1"/>
    </xf>
    <xf numFmtId="0" fontId="8" fillId="27" borderId="7" xfId="118" applyFont="1" applyFill="1" applyBorder="1" applyAlignment="1">
      <alignment horizontal="left" vertical="center" indent="1"/>
    </xf>
    <xf numFmtId="0" fontId="8" fillId="27" borderId="0" xfId="118" applyFont="1" applyFill="1" applyAlignment="1">
      <alignment horizontal="center" vertical="center"/>
    </xf>
    <xf numFmtId="184" fontId="8" fillId="27" borderId="0" xfId="118" quotePrefix="1" applyNumberFormat="1" applyFont="1" applyFill="1" applyBorder="1" applyAlignment="1">
      <alignment horizontal="center" vertical="center"/>
    </xf>
    <xf numFmtId="185" fontId="8" fillId="27" borderId="3" xfId="118" quotePrefix="1" applyNumberFormat="1" applyFont="1" applyFill="1" applyBorder="1" applyAlignment="1">
      <alignment vertical="center"/>
    </xf>
    <xf numFmtId="0" fontId="8" fillId="27" borderId="7" xfId="118" quotePrefix="1" applyFont="1" applyFill="1" applyBorder="1" applyAlignment="1">
      <alignment horizontal="left" vertical="center" indent="1"/>
    </xf>
    <xf numFmtId="184" fontId="8" fillId="27" borderId="11" xfId="118" quotePrefix="1" applyNumberFormat="1" applyFont="1" applyFill="1" applyBorder="1" applyAlignment="1">
      <alignment horizontal="center" vertical="center"/>
    </xf>
    <xf numFmtId="185" fontId="8" fillId="27" borderId="10" xfId="118" quotePrefix="1" applyNumberFormat="1" applyFont="1" applyFill="1" applyBorder="1" applyAlignment="1">
      <alignment vertical="center"/>
    </xf>
    <xf numFmtId="4" fontId="8" fillId="27" borderId="10" xfId="118" quotePrefix="1" applyNumberFormat="1" applyFont="1" applyFill="1" applyBorder="1" applyAlignment="1">
      <alignment horizontal="center" vertical="center"/>
    </xf>
    <xf numFmtId="184" fontId="8" fillId="27" borderId="10" xfId="118" applyNumberFormat="1" applyFont="1" applyFill="1" applyBorder="1" applyAlignment="1">
      <alignment horizontal="center" vertical="center"/>
    </xf>
    <xf numFmtId="185" fontId="8" fillId="27" borderId="10" xfId="118" applyNumberFormat="1" applyFont="1" applyFill="1" applyBorder="1" applyAlignment="1">
      <alignment vertical="center"/>
    </xf>
    <xf numFmtId="172" fontId="8" fillId="27" borderId="10" xfId="118" applyNumberFormat="1" applyFont="1" applyFill="1" applyBorder="1" applyAlignment="1">
      <alignment horizontal="left" vertical="center" indent="2"/>
    </xf>
    <xf numFmtId="14" fontId="8" fillId="27" borderId="10" xfId="118" applyNumberFormat="1" applyFont="1" applyFill="1" applyBorder="1" applyAlignment="1">
      <alignment horizontal="center" vertical="center"/>
    </xf>
    <xf numFmtId="0" fontId="8" fillId="27" borderId="11" xfId="118" applyFont="1" applyFill="1" applyBorder="1" applyAlignment="1">
      <alignment horizontal="right" vertical="center" indent="1"/>
    </xf>
    <xf numFmtId="0" fontId="25" fillId="31" borderId="6" xfId="118" applyFont="1" applyFill="1" applyBorder="1" applyAlignment="1">
      <alignment horizontal="center" vertical="center"/>
    </xf>
    <xf numFmtId="0" fontId="25" fillId="31" borderId="5" xfId="118" applyFont="1" applyFill="1" applyBorder="1" applyAlignment="1">
      <alignment horizontal="center" vertical="center"/>
    </xf>
    <xf numFmtId="0" fontId="25" fillId="31" borderId="0" xfId="118" applyFont="1" applyFill="1" applyAlignment="1">
      <alignment horizontal="center" vertical="center"/>
    </xf>
    <xf numFmtId="0" fontId="25" fillId="31" borderId="3" xfId="118" applyFont="1" applyFill="1" applyBorder="1" applyAlignment="1">
      <alignment horizontal="center" vertical="center"/>
    </xf>
    <xf numFmtId="0" fontId="26" fillId="0" borderId="0" xfId="118" applyFont="1" applyAlignment="1">
      <alignment vertical="center"/>
    </xf>
    <xf numFmtId="0" fontId="22" fillId="27" borderId="7" xfId="118" applyFont="1" applyFill="1" applyBorder="1" applyAlignment="1">
      <alignment horizontal="left" vertical="center" indent="1"/>
    </xf>
    <xf numFmtId="0" fontId="25" fillId="31" borderId="0" xfId="118" applyFont="1" applyFill="1" applyAlignment="1">
      <alignment vertical="center"/>
    </xf>
    <xf numFmtId="0" fontId="25" fillId="31" borderId="0" xfId="118" applyFont="1" applyFill="1" applyAlignment="1">
      <alignment horizontal="left" vertical="center" indent="2"/>
    </xf>
    <xf numFmtId="0" fontId="30" fillId="0" borderId="0" xfId="118" applyFont="1" applyAlignment="1">
      <alignment vertical="center"/>
    </xf>
    <xf numFmtId="0" fontId="24" fillId="0" borderId="0" xfId="118" applyFont="1" applyAlignment="1">
      <alignment vertical="center"/>
    </xf>
    <xf numFmtId="0" fontId="8" fillId="0" borderId="0" xfId="119" applyFont="1" applyAlignment="1">
      <alignment vertical="center"/>
    </xf>
    <xf numFmtId="0" fontId="8" fillId="27" borderId="8" xfId="119" applyFont="1" applyFill="1" applyBorder="1" applyAlignment="1">
      <alignment horizontal="center" vertical="center"/>
    </xf>
    <xf numFmtId="0" fontId="8" fillId="27" borderId="0" xfId="119" quotePrefix="1" applyFont="1" applyFill="1" applyAlignment="1">
      <alignment horizontal="left" vertical="center" indent="1"/>
    </xf>
    <xf numFmtId="0" fontId="25" fillId="35" borderId="0" xfId="119" applyFont="1" applyFill="1" applyAlignment="1">
      <alignment horizontal="left" vertical="center" indent="1"/>
    </xf>
    <xf numFmtId="0" fontId="22" fillId="0" borderId="0" xfId="120" applyFont="1" applyAlignment="1">
      <alignment vertical="center"/>
    </xf>
    <xf numFmtId="0" fontId="25" fillId="30" borderId="59" xfId="120" quotePrefix="1" applyFont="1" applyFill="1" applyBorder="1" applyAlignment="1">
      <alignment horizontal="center" vertical="center"/>
    </xf>
    <xf numFmtId="0" fontId="53" fillId="45" borderId="59" xfId="120" applyFont="1" applyFill="1" applyBorder="1" applyAlignment="1">
      <alignment horizontal="center" vertical="center"/>
    </xf>
    <xf numFmtId="0" fontId="8" fillId="0" borderId="11" xfId="119" applyFont="1" applyBorder="1" applyAlignment="1">
      <alignment vertical="center"/>
    </xf>
    <xf numFmtId="186" fontId="22" fillId="27" borderId="7" xfId="120" quotePrefix="1" applyNumberFormat="1" applyFont="1" applyFill="1" applyBorder="1" applyAlignment="1">
      <alignment horizontal="left" vertical="center" indent="1"/>
    </xf>
    <xf numFmtId="0" fontId="25" fillId="35" borderId="0" xfId="120" applyFont="1" applyFill="1" applyBorder="1" applyAlignment="1">
      <alignment horizontal="left" vertical="center" indent="1"/>
    </xf>
    <xf numFmtId="186" fontId="22" fillId="27" borderId="7" xfId="120" applyNumberFormat="1" applyFont="1" applyFill="1" applyBorder="1" applyAlignment="1">
      <alignment horizontal="left" vertical="center" indent="1"/>
    </xf>
    <xf numFmtId="0" fontId="8" fillId="27" borderId="0" xfId="119" quotePrefix="1" applyFont="1" applyFill="1" applyAlignment="1">
      <alignment vertical="center"/>
    </xf>
    <xf numFmtId="0" fontId="22" fillId="27" borderId="8" xfId="120" applyFont="1" applyFill="1" applyBorder="1" applyAlignment="1">
      <alignment horizontal="center" vertical="center"/>
    </xf>
    <xf numFmtId="187" fontId="22" fillId="27" borderId="7" xfId="120" applyNumberFormat="1" applyFont="1" applyFill="1" applyBorder="1" applyAlignment="1">
      <alignment horizontal="left" vertical="center" indent="1"/>
    </xf>
    <xf numFmtId="0" fontId="22" fillId="27" borderId="7" xfId="120" applyFont="1" applyFill="1" applyBorder="1" applyAlignment="1">
      <alignment horizontal="left" vertical="center" indent="1"/>
    </xf>
    <xf numFmtId="0" fontId="8" fillId="27" borderId="13" xfId="119" applyFont="1" applyFill="1" applyBorder="1" applyAlignment="1">
      <alignment horizontal="center" vertical="center"/>
    </xf>
    <xf numFmtId="0" fontId="32" fillId="0" borderId="0" xfId="120" applyFont="1" applyFill="1" applyBorder="1" applyAlignment="1">
      <alignment horizontal="left" vertical="center"/>
    </xf>
    <xf numFmtId="0" fontId="25" fillId="35" borderId="6" xfId="119" applyFont="1" applyFill="1" applyBorder="1" applyAlignment="1">
      <alignment horizontal="center" vertical="center"/>
    </xf>
    <xf numFmtId="0" fontId="25" fillId="35" borderId="5" xfId="119" applyFont="1" applyFill="1" applyBorder="1" applyAlignment="1">
      <alignment horizontal="center" vertical="center"/>
    </xf>
    <xf numFmtId="0" fontId="26" fillId="0" borderId="0" xfId="119" applyFont="1" applyAlignment="1">
      <alignment vertical="center"/>
    </xf>
    <xf numFmtId="0" fontId="23" fillId="35" borderId="7" xfId="120" applyFont="1" applyFill="1" applyBorder="1" applyAlignment="1">
      <alignment horizontal="center" vertical="center"/>
    </xf>
    <xf numFmtId="0" fontId="22" fillId="0" borderId="0" xfId="120" applyFont="1" applyBorder="1" applyAlignment="1">
      <alignment vertical="center"/>
    </xf>
    <xf numFmtId="0" fontId="22" fillId="27" borderId="0" xfId="120" quotePrefix="1" applyFont="1" applyFill="1" applyBorder="1" applyAlignment="1">
      <alignment vertical="center"/>
    </xf>
    <xf numFmtId="0" fontId="23" fillId="35" borderId="0" xfId="120" applyFont="1" applyFill="1" applyBorder="1" applyAlignment="1">
      <alignment horizontal="left" vertical="center" indent="1"/>
    </xf>
    <xf numFmtId="0" fontId="24" fillId="0" borderId="0" xfId="120" applyFont="1" applyAlignment="1">
      <alignment vertical="center"/>
    </xf>
    <xf numFmtId="0" fontId="8" fillId="0" borderId="0" xfId="59" applyFont="1" applyAlignment="1">
      <alignment vertical="center"/>
    </xf>
    <xf numFmtId="0" fontId="8" fillId="0" borderId="0" xfId="59" quotePrefix="1" applyFont="1" applyAlignment="1">
      <alignment vertical="center"/>
    </xf>
    <xf numFmtId="0" fontId="8" fillId="27" borderId="7" xfId="59" applyFont="1" applyFill="1" applyBorder="1" applyAlignment="1">
      <alignment horizontal="right" vertical="center" indent="1"/>
    </xf>
    <xf numFmtId="0" fontId="8" fillId="27" borderId="0" xfId="59" applyFont="1" applyFill="1" applyBorder="1" applyAlignment="1">
      <alignment horizontal="right" vertical="center" indent="1"/>
    </xf>
    <xf numFmtId="0" fontId="8" fillId="0" borderId="0" xfId="59" applyFont="1" applyBorder="1" applyAlignment="1">
      <alignment horizontal="right" vertical="center" indent="1"/>
    </xf>
    <xf numFmtId="0" fontId="30" fillId="0" borderId="0" xfId="59" applyFont="1" applyBorder="1" applyAlignment="1">
      <alignment horizontal="left" vertical="center"/>
    </xf>
    <xf numFmtId="0" fontId="8" fillId="27" borderId="7" xfId="59" quotePrefix="1" applyFont="1" applyFill="1" applyBorder="1" applyAlignment="1">
      <alignment horizontal="right" vertical="center" indent="1"/>
    </xf>
    <xf numFmtId="0" fontId="9" fillId="0" borderId="0" xfId="59" applyFont="1" applyBorder="1" applyAlignment="1">
      <alignment vertical="center"/>
    </xf>
    <xf numFmtId="0" fontId="24" fillId="0" borderId="0" xfId="59" applyFont="1" applyAlignment="1">
      <alignment vertical="center"/>
    </xf>
    <xf numFmtId="0" fontId="8" fillId="0" borderId="0" xfId="59" applyFont="1" applyBorder="1" applyAlignment="1">
      <alignment vertical="center"/>
    </xf>
    <xf numFmtId="0" fontId="8" fillId="27" borderId="0" xfId="59" applyFont="1" applyFill="1" applyBorder="1" applyAlignment="1">
      <alignment horizontal="left" vertical="center" indent="1"/>
    </xf>
    <xf numFmtId="0" fontId="30" fillId="0" borderId="0" xfId="59" applyFont="1" applyBorder="1" applyAlignment="1">
      <alignment vertical="center"/>
    </xf>
    <xf numFmtId="0" fontId="8" fillId="27" borderId="7" xfId="59" quotePrefix="1" applyFont="1" applyFill="1" applyBorder="1" applyAlignment="1">
      <alignment horizontal="left" vertical="center" indent="1"/>
    </xf>
    <xf numFmtId="0" fontId="24" fillId="0" borderId="0" xfId="59" applyFont="1" applyBorder="1" applyAlignment="1">
      <alignment vertical="center"/>
    </xf>
    <xf numFmtId="0" fontId="55" fillId="0" borderId="0" xfId="1" applyFont="1" applyBorder="1" applyAlignment="1">
      <alignment vertical="center"/>
    </xf>
    <xf numFmtId="0" fontId="26" fillId="0" borderId="0" xfId="59" applyFont="1" applyAlignment="1">
      <alignment vertical="center"/>
    </xf>
    <xf numFmtId="0" fontId="30" fillId="0" borderId="0" xfId="59" applyFont="1" applyAlignment="1">
      <alignment horizontal="right" vertical="center"/>
    </xf>
    <xf numFmtId="0" fontId="8" fillId="27" borderId="0" xfId="59" quotePrefix="1" applyFont="1" applyFill="1" applyBorder="1" applyAlignment="1">
      <alignment horizontal="left" vertical="center" indent="1"/>
    </xf>
    <xf numFmtId="0" fontId="8" fillId="27" borderId="3" xfId="59" applyFont="1" applyFill="1" applyBorder="1" applyAlignment="1">
      <alignment horizontal="right" vertical="center" indent="3"/>
    </xf>
    <xf numFmtId="0" fontId="8" fillId="27" borderId="3" xfId="59" applyFont="1" applyFill="1" applyBorder="1" applyAlignment="1">
      <alignment horizontal="center" vertical="center"/>
    </xf>
    <xf numFmtId="0" fontId="8" fillId="27" borderId="3" xfId="59" quotePrefix="1" applyFont="1" applyFill="1" applyBorder="1" applyAlignment="1">
      <alignment horizontal="right" vertical="center" indent="3"/>
    </xf>
    <xf numFmtId="0" fontId="8" fillId="27" borderId="3" xfId="59" quotePrefix="1" applyFont="1" applyFill="1" applyBorder="1" applyAlignment="1">
      <alignment horizontal="center" vertical="center"/>
    </xf>
    <xf numFmtId="0" fontId="25" fillId="35" borderId="0" xfId="59" applyFont="1" applyFill="1" applyBorder="1" applyAlignment="1">
      <alignment horizontal="center" vertical="center"/>
    </xf>
    <xf numFmtId="0" fontId="25" fillId="33" borderId="7" xfId="56" applyFont="1" applyFill="1" applyBorder="1" applyAlignment="1">
      <alignment horizontal="center" vertical="center"/>
    </xf>
    <xf numFmtId="0" fontId="25" fillId="33" borderId="0" xfId="56" applyFont="1" applyFill="1" applyBorder="1" applyAlignment="1">
      <alignment horizontal="center" vertical="center"/>
    </xf>
    <xf numFmtId="0" fontId="25" fillId="31" borderId="6" xfId="1" applyFont="1" applyFill="1" applyBorder="1" applyAlignment="1">
      <alignment horizontal="center" vertical="center"/>
    </xf>
    <xf numFmtId="0" fontId="25" fillId="31" borderId="5" xfId="1" applyFont="1" applyFill="1" applyBorder="1" applyAlignment="1">
      <alignment horizontal="center" vertical="center"/>
    </xf>
    <xf numFmtId="0" fontId="25" fillId="31" borderId="4" xfId="1" applyFont="1" applyFill="1" applyBorder="1" applyAlignment="1">
      <alignment horizontal="center" vertical="center"/>
    </xf>
    <xf numFmtId="0" fontId="25" fillId="31" borderId="2" xfId="1" applyFont="1" applyFill="1" applyBorder="1" applyAlignment="1">
      <alignment horizontal="center" vertical="center"/>
    </xf>
    <xf numFmtId="0" fontId="22" fillId="34" borderId="5" xfId="1" applyFont="1" applyFill="1" applyBorder="1" applyAlignment="1">
      <alignment horizontal="left" vertical="center" indent="1"/>
    </xf>
    <xf numFmtId="0" fontId="22" fillId="34" borderId="23" xfId="1" applyFont="1" applyFill="1" applyBorder="1" applyAlignment="1">
      <alignment horizontal="left" vertical="center" indent="1"/>
    </xf>
    <xf numFmtId="14" fontId="22" fillId="27" borderId="7" xfId="1" applyNumberFormat="1" applyFont="1" applyFill="1" applyBorder="1" applyAlignment="1">
      <alignment horizontal="center" vertical="center"/>
    </xf>
    <xf numFmtId="14" fontId="22" fillId="27" borderId="8" xfId="1" applyNumberFormat="1" applyFont="1" applyFill="1" applyBorder="1" applyAlignment="1">
      <alignment horizontal="center" vertical="center"/>
    </xf>
    <xf numFmtId="0" fontId="22" fillId="27" borderId="7" xfId="1" applyFont="1" applyFill="1" applyBorder="1" applyAlignment="1">
      <alignment horizontal="left" vertical="center" wrapText="1" indent="1"/>
    </xf>
    <xf numFmtId="0" fontId="22" fillId="27" borderId="0" xfId="1" applyFont="1" applyFill="1" applyBorder="1" applyAlignment="1">
      <alignment horizontal="left" vertical="center" wrapText="1" indent="1"/>
    </xf>
    <xf numFmtId="0" fontId="22" fillId="27" borderId="0" xfId="1" applyFont="1" applyFill="1" applyBorder="1" applyAlignment="1">
      <alignment horizontal="center" vertical="center"/>
    </xf>
    <xf numFmtId="0" fontId="25" fillId="31" borderId="0" xfId="115" applyFont="1" applyFill="1" applyBorder="1" applyAlignment="1">
      <alignment horizontal="center" vertical="center"/>
    </xf>
    <xf numFmtId="0" fontId="25" fillId="31" borderId="5" xfId="115" applyFont="1" applyFill="1" applyBorder="1" applyAlignment="1">
      <alignment horizontal="center" vertical="center"/>
    </xf>
    <xf numFmtId="0" fontId="25" fillId="31" borderId="3" xfId="115" applyFont="1" applyFill="1" applyBorder="1" applyAlignment="1">
      <alignment horizontal="center" vertical="center"/>
    </xf>
    <xf numFmtId="0" fontId="25" fillId="31" borderId="9" xfId="115" applyFont="1" applyFill="1" applyBorder="1" applyAlignment="1">
      <alignment horizontal="center" vertical="center"/>
    </xf>
    <xf numFmtId="3" fontId="8" fillId="27" borderId="7" xfId="115" quotePrefix="1" applyNumberFormat="1" applyFont="1" applyFill="1" applyBorder="1" applyAlignment="1">
      <alignment horizontal="left" vertical="center" indent="1"/>
    </xf>
    <xf numFmtId="3" fontId="8" fillId="27" borderId="0" xfId="115" applyNumberFormat="1" applyFont="1" applyFill="1" applyBorder="1" applyAlignment="1">
      <alignment horizontal="left" vertical="center" indent="1"/>
    </xf>
    <xf numFmtId="0" fontId="4" fillId="27" borderId="7" xfId="115" quotePrefix="1" applyFill="1" applyBorder="1" applyAlignment="1">
      <alignment horizontal="left" vertical="center" indent="1"/>
    </xf>
    <xf numFmtId="0" fontId="4" fillId="27" borderId="0" xfId="115" quotePrefix="1" applyFill="1" applyBorder="1" applyAlignment="1">
      <alignment horizontal="left" vertical="center" indent="1"/>
    </xf>
    <xf numFmtId="0" fontId="26" fillId="0" borderId="0" xfId="56" applyFont="1" applyBorder="1" applyAlignment="1">
      <alignment horizontal="center" vertical="center"/>
    </xf>
    <xf numFmtId="0" fontId="26" fillId="0" borderId="0" xfId="56" applyFont="1" applyBorder="1" applyAlignment="1">
      <alignment horizontal="center"/>
    </xf>
    <xf numFmtId="0" fontId="25" fillId="31" borderId="0" xfId="56" applyFont="1" applyFill="1" applyBorder="1" applyAlignment="1">
      <alignment horizontal="center" vertical="center"/>
    </xf>
    <xf numFmtId="0" fontId="8" fillId="0" borderId="0" xfId="56" applyFont="1" applyBorder="1" applyAlignment="1">
      <alignment horizontal="center" vertical="center"/>
    </xf>
    <xf numFmtId="0" fontId="25" fillId="31" borderId="6" xfId="56" applyFont="1" applyFill="1" applyBorder="1" applyAlignment="1">
      <alignment horizontal="center" vertical="center"/>
    </xf>
    <xf numFmtId="0" fontId="25" fillId="31" borderId="5" xfId="56" applyFont="1" applyFill="1" applyBorder="1" applyAlignment="1">
      <alignment horizontal="center" vertical="center"/>
    </xf>
    <xf numFmtId="0" fontId="25" fillId="33" borderId="0" xfId="115" applyFont="1" applyFill="1" applyAlignment="1">
      <alignment horizontal="center" vertical="center"/>
    </xf>
    <xf numFmtId="0" fontId="25" fillId="31" borderId="0" xfId="1" applyFont="1" applyFill="1" applyBorder="1" applyAlignment="1">
      <alignment horizontal="center" vertical="center"/>
    </xf>
    <xf numFmtId="0" fontId="22" fillId="27" borderId="2" xfId="1" applyFont="1" applyFill="1" applyBorder="1" applyAlignment="1">
      <alignment horizontal="left" vertical="center" indent="1"/>
    </xf>
    <xf numFmtId="0" fontId="25" fillId="35" borderId="5" xfId="115" applyFont="1" applyFill="1" applyBorder="1" applyAlignment="1">
      <alignment horizontal="center" vertical="center"/>
    </xf>
    <xf numFmtId="0" fontId="25" fillId="35" borderId="23" xfId="115" applyFont="1" applyFill="1" applyBorder="1" applyAlignment="1">
      <alignment horizontal="center" vertical="center"/>
    </xf>
    <xf numFmtId="0" fontId="25" fillId="31" borderId="0" xfId="71" applyFont="1" applyFill="1" applyAlignment="1">
      <alignment horizontal="center" vertical="center"/>
    </xf>
    <xf numFmtId="0" fontId="25" fillId="31" borderId="9" xfId="71" applyFont="1" applyFill="1" applyBorder="1" applyAlignment="1">
      <alignment horizontal="center" vertical="center"/>
    </xf>
    <xf numFmtId="0" fontId="25" fillId="31" borderId="3" xfId="71" applyFont="1" applyFill="1" applyBorder="1" applyAlignment="1">
      <alignment horizontal="center" vertical="center"/>
    </xf>
    <xf numFmtId="0" fontId="25" fillId="31" borderId="7" xfId="116" applyFont="1" applyFill="1" applyBorder="1" applyAlignment="1">
      <alignment horizontal="center" vertical="center"/>
    </xf>
    <xf numFmtId="0" fontId="25" fillId="31" borderId="0" xfId="116" applyFont="1" applyFill="1" applyAlignment="1">
      <alignment horizontal="center" vertical="center"/>
    </xf>
    <xf numFmtId="0" fontId="2" fillId="27" borderId="0" xfId="116" quotePrefix="1" applyFill="1" applyAlignment="1">
      <alignment horizontal="left" vertical="center" wrapText="1" indent="1"/>
    </xf>
    <xf numFmtId="0" fontId="25" fillId="33" borderId="0" xfId="116" applyFont="1" applyFill="1" applyAlignment="1">
      <alignment horizontal="center" vertical="center"/>
    </xf>
    <xf numFmtId="0" fontId="25" fillId="31" borderId="0" xfId="116" applyFont="1" applyFill="1" applyBorder="1" applyAlignment="1">
      <alignment horizontal="center" vertical="center"/>
    </xf>
    <xf numFmtId="0" fontId="25" fillId="31" borderId="7" xfId="1" applyFont="1" applyFill="1" applyBorder="1" applyAlignment="1">
      <alignment horizontal="center" vertical="center"/>
    </xf>
    <xf numFmtId="0" fontId="28" fillId="0" borderId="0" xfId="1" applyFont="1" applyBorder="1" applyAlignment="1">
      <alignment horizontal="left" vertical="center" wrapText="1" indent="1"/>
    </xf>
    <xf numFmtId="0" fontId="2" fillId="32" borderId="7" xfId="116" applyFill="1" applyBorder="1" applyAlignment="1">
      <alignment horizontal="left" vertical="center" wrapText="1" indent="1"/>
    </xf>
    <xf numFmtId="0" fontId="2" fillId="32" borderId="0" xfId="116" applyFill="1" applyBorder="1" applyAlignment="1">
      <alignment horizontal="left" vertical="center" wrapText="1" indent="1"/>
    </xf>
    <xf numFmtId="0" fontId="2" fillId="32" borderId="0" xfId="116" applyFill="1" applyAlignment="1">
      <alignment horizontal="left" vertical="center" wrapText="1" indent="1"/>
    </xf>
    <xf numFmtId="0" fontId="25" fillId="31" borderId="6" xfId="116" applyFont="1" applyFill="1" applyBorder="1" applyAlignment="1">
      <alignment horizontal="center" vertical="center"/>
    </xf>
    <xf numFmtId="0" fontId="25" fillId="31" borderId="5" xfId="116" applyFont="1" applyFill="1" applyBorder="1" applyAlignment="1">
      <alignment horizontal="center" vertical="center"/>
    </xf>
    <xf numFmtId="0" fontId="2" fillId="32" borderId="0" xfId="116" applyFill="1" applyAlignment="1">
      <alignment horizontal="center" vertical="center"/>
    </xf>
    <xf numFmtId="0" fontId="1" fillId="27" borderId="0" xfId="117" applyFill="1" applyAlignment="1">
      <alignment horizontal="center" textRotation="90" wrapText="1"/>
    </xf>
    <xf numFmtId="0" fontId="1" fillId="27" borderId="0" xfId="117" applyFill="1" applyAlignment="1">
      <alignment horizontal="center" textRotation="90"/>
    </xf>
    <xf numFmtId="0" fontId="25" fillId="35" borderId="6" xfId="117" applyFont="1" applyFill="1" applyBorder="1" applyAlignment="1">
      <alignment horizontal="center" vertical="center"/>
    </xf>
    <xf numFmtId="0" fontId="25" fillId="35" borderId="5" xfId="117" applyFont="1" applyFill="1" applyBorder="1" applyAlignment="1">
      <alignment horizontal="center" vertical="center"/>
    </xf>
    <xf numFmtId="0" fontId="1" fillId="27" borderId="7" xfId="117" quotePrefix="1" applyFill="1" applyBorder="1" applyAlignment="1">
      <alignment horizontal="left" vertical="center" wrapText="1" indent="1"/>
    </xf>
    <xf numFmtId="0" fontId="1" fillId="27" borderId="0" xfId="117" quotePrefix="1" applyFill="1" applyBorder="1" applyAlignment="1">
      <alignment horizontal="left" vertical="center" wrapText="1" indent="1"/>
    </xf>
    <xf numFmtId="0" fontId="50" fillId="27" borderId="0" xfId="117" quotePrefix="1" applyFont="1" applyFill="1" applyAlignment="1">
      <alignment horizontal="center" vertical="center" wrapText="1"/>
    </xf>
    <xf numFmtId="0" fontId="50" fillId="27" borderId="0" xfId="117" applyFont="1" applyFill="1" applyAlignment="1">
      <alignment horizontal="center" vertical="center" wrapText="1"/>
    </xf>
    <xf numFmtId="0" fontId="25" fillId="31" borderId="0" xfId="118" applyFont="1" applyFill="1" applyAlignment="1">
      <alignment horizontal="center" vertical="center"/>
    </xf>
    <xf numFmtId="0" fontId="25" fillId="31" borderId="3" xfId="118" applyFont="1" applyFill="1" applyBorder="1" applyAlignment="1">
      <alignment horizontal="center" vertical="center"/>
    </xf>
    <xf numFmtId="0" fontId="25" fillId="31" borderId="3" xfId="118" applyFont="1" applyFill="1" applyBorder="1" applyAlignment="1">
      <alignment horizontal="center" vertical="center" wrapText="1"/>
    </xf>
    <xf numFmtId="0" fontId="25" fillId="31" borderId="6" xfId="118" applyFont="1" applyFill="1" applyBorder="1" applyAlignment="1">
      <alignment horizontal="center" vertical="center"/>
    </xf>
    <xf numFmtId="0" fontId="25" fillId="31" borderId="5" xfId="118" applyFont="1" applyFill="1" applyBorder="1" applyAlignment="1">
      <alignment horizontal="center" vertical="center"/>
    </xf>
    <xf numFmtId="0" fontId="53" fillId="45" borderId="0" xfId="120" applyFont="1" applyFill="1" applyAlignment="1">
      <alignment horizontal="left" vertical="justify" wrapText="1" indent="1"/>
    </xf>
    <xf numFmtId="0" fontId="23" fillId="35" borderId="0" xfId="120" applyFont="1" applyFill="1" applyBorder="1" applyAlignment="1">
      <alignment horizontal="center" vertical="center"/>
    </xf>
    <xf numFmtId="0" fontId="23" fillId="35" borderId="8" xfId="120" applyFont="1" applyFill="1" applyBorder="1" applyAlignment="1">
      <alignment horizontal="center" vertical="center"/>
    </xf>
    <xf numFmtId="0" fontId="22" fillId="27" borderId="0" xfId="120" quotePrefix="1" applyFont="1" applyFill="1" applyBorder="1" applyAlignment="1">
      <alignment horizontal="center" vertical="center"/>
    </xf>
    <xf numFmtId="0" fontId="22" fillId="27" borderId="8" xfId="120" quotePrefix="1" applyFont="1" applyFill="1" applyBorder="1" applyAlignment="1">
      <alignment horizontal="center" vertical="center"/>
    </xf>
    <xf numFmtId="0" fontId="22" fillId="27" borderId="0" xfId="120" applyFont="1" applyFill="1" applyBorder="1" applyAlignment="1">
      <alignment horizontal="center" vertical="center"/>
    </xf>
    <xf numFmtId="0" fontId="22" fillId="27" borderId="8" xfId="120" applyFont="1" applyFill="1" applyBorder="1" applyAlignment="1">
      <alignment horizontal="center" vertical="center"/>
    </xf>
    <xf numFmtId="0" fontId="8" fillId="27" borderId="0" xfId="119" quotePrefix="1" applyFont="1" applyFill="1" applyBorder="1" applyAlignment="1">
      <alignment horizontal="left" vertical="center" wrapText="1" indent="1"/>
    </xf>
    <xf numFmtId="0" fontId="53" fillId="45" borderId="2" xfId="120" applyFont="1" applyFill="1" applyBorder="1" applyAlignment="1">
      <alignment horizontal="center" vertical="center"/>
    </xf>
    <xf numFmtId="0" fontId="53" fillId="45" borderId="60" xfId="120" applyFont="1" applyFill="1" applyBorder="1" applyAlignment="1">
      <alignment horizontal="center" vertical="center"/>
    </xf>
    <xf numFmtId="4" fontId="25" fillId="30" borderId="2" xfId="120" quotePrefix="1" applyNumberFormat="1" applyFont="1" applyFill="1" applyBorder="1" applyAlignment="1">
      <alignment horizontal="center" vertical="center"/>
    </xf>
    <xf numFmtId="4" fontId="25" fillId="30" borderId="60" xfId="120" applyNumberFormat="1" applyFont="1" applyFill="1" applyBorder="1" applyAlignment="1">
      <alignment horizontal="center" vertical="center"/>
    </xf>
    <xf numFmtId="0" fontId="8" fillId="3" borderId="0" xfId="59" quotePrefix="1" applyFont="1" applyFill="1" applyBorder="1" applyAlignment="1">
      <alignment horizontal="left" vertical="center"/>
    </xf>
    <xf numFmtId="0" fontId="25" fillId="35" borderId="3" xfId="59" applyFont="1" applyFill="1" applyBorder="1" applyAlignment="1">
      <alignment horizontal="center" vertical="center"/>
    </xf>
  </cellXfs>
  <cellStyles count="121">
    <cellStyle name="20% - Accent3 2" xfId="3"/>
    <cellStyle name="20% - Accent6 2" xfId="72"/>
    <cellStyle name="Accent1 - 20%" xfId="4"/>
    <cellStyle name="Accent1 - 40%" xfId="5"/>
    <cellStyle name="Accent1 - 60%" xfId="6"/>
    <cellStyle name="Accent1 2" xfId="73"/>
    <cellStyle name="Accent2 - 20%" xfId="7"/>
    <cellStyle name="Accent2 - 40%" xfId="8"/>
    <cellStyle name="Accent2 - 60%" xfId="9"/>
    <cellStyle name="Accent2 2" xfId="10"/>
    <cellStyle name="Accent3 - 20%" xfId="11"/>
    <cellStyle name="Accent3 - 40%" xfId="12"/>
    <cellStyle name="Accent3 - 60%" xfId="13"/>
    <cellStyle name="Accent4 - 20%" xfId="14"/>
    <cellStyle name="Accent4 - 40%" xfId="15"/>
    <cellStyle name="Accent4 - 60%" xfId="16"/>
    <cellStyle name="Accent5 - 20%" xfId="17"/>
    <cellStyle name="Accent5 - 40%" xfId="18"/>
    <cellStyle name="Accent5 - 60%" xfId="19"/>
    <cellStyle name="Accent6 - 20%" xfId="20"/>
    <cellStyle name="Accent6 - 40%" xfId="21"/>
    <cellStyle name="Accent6 - 60%" xfId="22"/>
    <cellStyle name="amount" xfId="74"/>
    <cellStyle name="Body text" xfId="75"/>
    <cellStyle name="Comma [0] 2" xfId="23"/>
    <cellStyle name="Comma [0] 2 2" xfId="76"/>
    <cellStyle name="Comma [0] 3" xfId="77"/>
    <cellStyle name="Comma [0] 4" xfId="78"/>
    <cellStyle name="Comma [0] 5" xfId="79"/>
    <cellStyle name="Comma 2" xfId="24"/>
    <cellStyle name="Comma 2 2" xfId="80"/>
    <cellStyle name="Comma 3" xfId="25"/>
    <cellStyle name="Comma 4" xfId="26"/>
    <cellStyle name="Comma 5" xfId="81"/>
    <cellStyle name="Comma 6" xfId="82"/>
    <cellStyle name="ContentsHyperlink" xfId="27"/>
    <cellStyle name="Currency 10" xfId="28"/>
    <cellStyle name="Currency 11" xfId="29"/>
    <cellStyle name="Currency 12" xfId="30"/>
    <cellStyle name="Currency 13" xfId="31"/>
    <cellStyle name="Currency 14" xfId="32"/>
    <cellStyle name="Currency 15" xfId="33"/>
    <cellStyle name="Currency 16" xfId="83"/>
    <cellStyle name="Currency 17" xfId="84"/>
    <cellStyle name="Currency 18" xfId="85"/>
    <cellStyle name="Currency 19" xfId="86"/>
    <cellStyle name="Currency 2" xfId="34"/>
    <cellStyle name="Currency 2 2" xfId="35"/>
    <cellStyle name="Currency 2 3" xfId="36"/>
    <cellStyle name="Currency 2 4" xfId="87"/>
    <cellStyle name="Currency 20" xfId="88"/>
    <cellStyle name="Currency 21" xfId="89"/>
    <cellStyle name="Currency 22" xfId="90"/>
    <cellStyle name="Currency 23" xfId="91"/>
    <cellStyle name="Currency 24" xfId="92"/>
    <cellStyle name="Currency 3" xfId="37"/>
    <cellStyle name="Currency 3 2" xfId="38"/>
    <cellStyle name="Currency 3 3" xfId="93"/>
    <cellStyle name="Currency 4" xfId="39"/>
    <cellStyle name="Currency 4 2" xfId="40"/>
    <cellStyle name="Currency 5" xfId="41"/>
    <cellStyle name="Currency 5 2" xfId="42"/>
    <cellStyle name="Currency 6" xfId="43"/>
    <cellStyle name="Currency 6 2" xfId="44"/>
    <cellStyle name="Currency 7" xfId="45"/>
    <cellStyle name="Currency 7 2" xfId="46"/>
    <cellStyle name="Currency 7 3" xfId="94"/>
    <cellStyle name="Currency 8" xfId="47"/>
    <cellStyle name="Currency 8 2" xfId="48"/>
    <cellStyle name="Currency 8 3" xfId="95"/>
    <cellStyle name="Currency 9" xfId="49"/>
    <cellStyle name="Dezimal [0]_Compiling Utility Macros" xfId="50"/>
    <cellStyle name="Dezimal_Compiling Utility Macros" xfId="51"/>
    <cellStyle name="Emphasis 1" xfId="52"/>
    <cellStyle name="Emphasis 2" xfId="53"/>
    <cellStyle name="Emphasis 3" xfId="54"/>
    <cellStyle name="header" xfId="96"/>
    <cellStyle name="Header Total" xfId="97"/>
    <cellStyle name="Header1" xfId="98"/>
    <cellStyle name="Header2" xfId="99"/>
    <cellStyle name="Header3" xfId="100"/>
    <cellStyle name="Header4" xfId="101"/>
    <cellStyle name="Heading 1 2" xfId="102"/>
    <cellStyle name="Hyperlink 2" xfId="70"/>
    <cellStyle name="Input 2" xfId="55"/>
    <cellStyle name="Koma [0]" xfId="68" builtinId="6"/>
    <cellStyle name="NonPrint_Heading" xfId="103"/>
    <cellStyle name="Normal" xfId="0" builtinId="0"/>
    <cellStyle name="Normal 2" xfId="56"/>
    <cellStyle name="Normal 2 2" xfId="1"/>
    <cellStyle name="Normal 2 2 2" xfId="104"/>
    <cellStyle name="Normal 2 3" xfId="57"/>
    <cellStyle name="Normal 3" xfId="58"/>
    <cellStyle name="Normal 3 2" xfId="59"/>
    <cellStyle name="Normal 3 3" xfId="105"/>
    <cellStyle name="Normal 3 3 2" xfId="119"/>
    <cellStyle name="Normal 4" xfId="60"/>
    <cellStyle name="Normal 4 2" xfId="106"/>
    <cellStyle name="Normal 5" xfId="69"/>
    <cellStyle name="Normal 5 2" xfId="71"/>
    <cellStyle name="Normal 5 3" xfId="118"/>
    <cellStyle name="Normal 6" xfId="107"/>
    <cellStyle name="Normal 6 2" xfId="108"/>
    <cellStyle name="Normal 6 3" xfId="109"/>
    <cellStyle name="Normal 6 4" xfId="117"/>
    <cellStyle name="Normal 7" xfId="110"/>
    <cellStyle name="Normal 8" xfId="115"/>
    <cellStyle name="Normal 8 2" xfId="116"/>
    <cellStyle name="Normal_BAB10" xfId="120"/>
    <cellStyle name="Normal_BAB10A" xfId="2"/>
    <cellStyle name="Percent 2" xfId="61"/>
    <cellStyle name="Percent 3" xfId="62"/>
    <cellStyle name="Percent 4" xfId="111"/>
    <cellStyle name="Percent 5" xfId="112"/>
    <cellStyle name="Product Title" xfId="113"/>
    <cellStyle name="Sheet Title" xfId="63"/>
    <cellStyle name="Standard_Anpassen der Amortisation" xfId="64"/>
    <cellStyle name="Text" xfId="114"/>
    <cellStyle name="update" xfId="65"/>
    <cellStyle name="Währung [0]_Compiling Utility Macros" xfId="66"/>
    <cellStyle name="Währung_Compiling Utility Macros" xfId="67"/>
  </cellStyles>
  <dxfs count="23">
    <dxf>
      <font>
        <b val="0"/>
        <i val="0"/>
        <strike val="0"/>
        <condense val="0"/>
        <extend val="0"/>
        <outline val="0"/>
        <shadow val="0"/>
        <u val="none"/>
        <vertAlign val="baseline"/>
        <sz val="11"/>
        <color theme="1"/>
        <name val="Calibri"/>
        <scheme val="minor"/>
      </font>
      <numFmt numFmtId="179" formatCode="_(* #,##0_);_(* \(#,##0\);_(* &quot;-&quot;??_);_(@_)"/>
      <fill>
        <patternFill patternType="solid">
          <fgColor theme="4" tint="0.59999389629810485"/>
          <bgColor theme="4" tint="0.59999389629810485"/>
        </patternFill>
      </fill>
      <alignment horizontal="right" vertical="center" textRotation="0" wrapText="0" relativeIndent="1" justifyLastLine="0" shrinkToFit="0" readingOrder="0"/>
      <border diagonalUp="0" diagonalDown="0">
        <left/>
        <right style="medium">
          <color rgb="FF00B050"/>
        </right>
        <top style="thin">
          <color auto="1"/>
        </top>
        <bottom style="thin">
          <color auto="1"/>
        </bottom>
      </border>
    </dxf>
    <dxf>
      <font>
        <b val="0"/>
        <i val="0"/>
        <strike val="0"/>
        <condense val="0"/>
        <extend val="0"/>
        <outline val="0"/>
        <shadow val="0"/>
        <u val="none"/>
        <vertAlign val="baseline"/>
        <sz val="11"/>
        <color theme="1"/>
        <name val="Calibri"/>
        <scheme val="minor"/>
      </font>
      <numFmt numFmtId="179" formatCode="_(* #,##0_);_(* \(#,##0\);_(* &quot;-&quot;??_);_(@_)"/>
      <fill>
        <patternFill patternType="solid">
          <fgColor theme="4" tint="0.59999389629810485"/>
          <bgColor theme="4" tint="0.59999389629810485"/>
        </patternFill>
      </fill>
      <alignment horizontal="right" vertical="center" textRotation="0" wrapText="0" relativeIndent="1" justifyLastLine="0" shrinkToFit="0" readingOrder="0"/>
      <border diagonalUp="0" diagonalDown="0">
        <left/>
        <right/>
        <top style="thin">
          <color auto="1"/>
        </top>
        <bottom style="thin">
          <color auto="1"/>
        </bottom>
      </border>
    </dxf>
    <dxf>
      <font>
        <b val="0"/>
        <i val="0"/>
        <strike val="0"/>
        <condense val="0"/>
        <extend val="0"/>
        <outline val="0"/>
        <shadow val="0"/>
        <u val="none"/>
        <vertAlign val="baseline"/>
        <sz val="11"/>
        <color theme="1"/>
        <name val="Calibri"/>
        <scheme val="minor"/>
      </font>
      <fill>
        <patternFill patternType="solid">
          <fgColor theme="4" tint="0.59999389629810485"/>
          <bgColor theme="4" tint="0.59999389629810485"/>
        </patternFill>
      </fill>
      <alignment horizontal="right" vertical="center" textRotation="0" wrapText="0" relativeIndent="1" justifyLastLine="0" shrinkToFit="0" readingOrder="0"/>
      <border diagonalUp="0" diagonalDown="0">
        <left/>
        <right/>
        <top style="thin">
          <color auto="1"/>
        </top>
        <bottom style="thin">
          <color auto="1"/>
        </bottom>
      </border>
    </dxf>
    <dxf>
      <font>
        <b val="0"/>
        <i val="0"/>
        <strike val="0"/>
        <condense val="0"/>
        <extend val="0"/>
        <outline val="0"/>
        <shadow val="0"/>
        <u val="none"/>
        <vertAlign val="baseline"/>
        <sz val="11"/>
        <color theme="1"/>
        <name val="Calibri"/>
        <scheme val="minor"/>
      </font>
      <fill>
        <patternFill patternType="solid">
          <fgColor theme="4" tint="0.59999389629810485"/>
          <bgColor theme="4" tint="0.59999389629810485"/>
        </patternFill>
      </fill>
      <alignment horizontal="left" vertical="center" textRotation="0" wrapText="0" relativeIndent="1" justifyLastLine="0" shrinkToFit="0" readingOrder="0"/>
      <border diagonalUp="0" diagonalDown="0">
        <left/>
        <right/>
        <top style="thin">
          <color auto="1"/>
        </top>
        <bottom style="thin">
          <color auto="1"/>
        </bottom>
      </border>
    </dxf>
    <dxf>
      <font>
        <b val="0"/>
        <i val="0"/>
        <strike val="0"/>
        <condense val="0"/>
        <extend val="0"/>
        <outline val="0"/>
        <shadow val="0"/>
        <u val="none"/>
        <vertAlign val="baseline"/>
        <sz val="11"/>
        <color theme="1"/>
        <name val="Calibri"/>
        <scheme val="minor"/>
      </font>
      <fill>
        <patternFill patternType="solid">
          <fgColor theme="4" tint="0.59999389629810485"/>
          <bgColor theme="4" tint="0.59999389629810485"/>
        </patternFill>
      </fill>
      <alignment horizontal="left" vertical="center" textRotation="0" wrapText="0" relativeIndent="1" justifyLastLine="0" shrinkToFit="0" readingOrder="0"/>
      <border diagonalUp="0" diagonalDown="0">
        <left/>
        <right/>
        <top style="thin">
          <color auto="1"/>
        </top>
        <bottom style="thin">
          <color auto="1"/>
        </bottom>
      </border>
    </dxf>
    <dxf>
      <font>
        <b val="0"/>
        <i val="0"/>
        <strike val="0"/>
        <condense val="0"/>
        <extend val="0"/>
        <outline val="0"/>
        <shadow val="0"/>
        <u val="none"/>
        <vertAlign val="baseline"/>
        <sz val="11"/>
        <color theme="1"/>
        <name val="Calibri"/>
        <scheme val="minor"/>
      </font>
      <fill>
        <patternFill patternType="solid">
          <fgColor theme="4" tint="0.59999389629810485"/>
          <bgColor theme="4" tint="0.59999389629810485"/>
        </patternFill>
      </fill>
      <alignment horizontal="left" vertical="center" textRotation="0" wrapText="0" relativeIndent="1" justifyLastLine="0" shrinkToFit="0" readingOrder="0"/>
      <border diagonalUp="0" diagonalDown="0">
        <left style="medium">
          <color rgb="FF00B050"/>
        </left>
        <right/>
        <top style="thin">
          <color auto="1"/>
        </top>
        <bottom style="thin">
          <color auto="1"/>
        </bottom>
      </border>
    </dxf>
    <dxf>
      <font>
        <strike val="0"/>
        <outline val="0"/>
        <shadow val="0"/>
        <u val="none"/>
        <vertAlign val="baseline"/>
        <sz val="11"/>
        <name val="Calibri"/>
        <scheme val="minor"/>
      </font>
      <alignment vertical="center" textRotation="0" wrapText="0" indent="0" justifyLastLine="0" shrinkToFit="0" readingOrder="0"/>
      <border diagonalUp="0" diagonalDown="0" outline="0">
        <top/>
      </border>
    </dxf>
    <dxf>
      <border>
        <bottom style="thin">
          <color theme="0"/>
        </bottom>
        <vertical/>
        <horizontal/>
      </border>
    </dxf>
    <dxf>
      <font>
        <b/>
        <i val="0"/>
        <strike val="0"/>
        <condense val="0"/>
        <extend val="0"/>
        <outline val="0"/>
        <shadow val="0"/>
        <u val="none"/>
        <vertAlign val="baseline"/>
        <sz val="11"/>
        <color theme="0"/>
        <name val="Calibri"/>
        <scheme val="minor"/>
      </font>
      <fill>
        <patternFill patternType="solid">
          <fgColor indexed="64"/>
          <bgColor theme="8" tint="-0.499984740745262"/>
        </patternFill>
      </fill>
      <alignment horizontal="center" vertical="center" textRotation="0" wrapText="0" indent="0" justifyLastLine="0" shrinkToFit="0" readingOrder="0"/>
      <border diagonalUp="0" diagonalDown="0" outline="0">
        <left style="thin">
          <color theme="0"/>
        </left>
        <right style="thin">
          <color theme="0"/>
        </right>
        <top/>
        <bottom/>
      </border>
    </dxf>
    <dxf>
      <font>
        <color rgb="FFFF0000"/>
      </font>
      <fill>
        <patternFill>
          <bgColor rgb="FFFF0000"/>
        </patternFill>
      </fill>
      <border>
        <right style="thin">
          <color theme="0"/>
        </right>
        <top style="thin">
          <color theme="0"/>
        </top>
        <bottom style="thin">
          <color theme="0"/>
        </bottom>
        <vertical/>
        <horizontal/>
      </border>
    </dxf>
    <dxf>
      <font>
        <b val="0"/>
        <i val="0"/>
        <color theme="1"/>
      </font>
      <fill>
        <patternFill>
          <bgColor theme="0" tint="-0.14996795556505021"/>
        </patternFill>
      </fill>
      <border>
        <left style="thin">
          <color theme="1" tint="0.34998626667073579"/>
        </left>
        <right style="thin">
          <color theme="1" tint="0.34998626667073579"/>
        </right>
        <top style="thin">
          <color theme="1" tint="0.34998626667073579"/>
        </top>
        <bottom style="thin">
          <color theme="1" tint="0.34998626667073579"/>
        </bottom>
        <vertical/>
        <horizontal/>
      </border>
    </dxf>
    <dxf>
      <font>
        <color rgb="FF00B050"/>
      </font>
      <fill>
        <patternFill>
          <bgColor rgb="FF00B050"/>
        </patternFill>
      </fill>
      <border>
        <left style="thin">
          <color theme="0"/>
        </left>
        <right style="thin">
          <color theme="0"/>
        </right>
        <top style="thin">
          <color theme="0"/>
        </top>
        <bottom style="thin">
          <color theme="0"/>
        </bottom>
        <vertical/>
        <horizontal/>
      </border>
    </dxf>
    <dxf>
      <fill>
        <patternFill>
          <bgColor rgb="FFFF0000"/>
        </patternFill>
      </fill>
    </dxf>
    <dxf>
      <font>
        <b/>
        <i/>
        <color rgb="FFFFFF00"/>
      </font>
      <fill>
        <patternFill>
          <bgColor theme="1"/>
        </patternFill>
      </fill>
    </dxf>
    <dxf>
      <border>
        <left style="thin">
          <color theme="0" tint="-0.34998626667073579"/>
        </left>
        <right style="thin">
          <color theme="0" tint="-0.34998626667073579"/>
        </right>
        <top style="thin">
          <color theme="0" tint="-0.34998626667073579"/>
        </top>
        <bottom style="thin">
          <color theme="0" tint="-0.34998626667073579"/>
        </bottom>
        <vertical/>
        <horizontal/>
      </border>
    </dxf>
    <dxf>
      <fill>
        <patternFill>
          <bgColor theme="0" tint="-4.9989318521683403E-2"/>
        </patternFill>
      </fill>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font>
        <color rgb="FFFF0000"/>
      </font>
      <fill>
        <patternFill>
          <bgColor rgb="FFFF0000"/>
        </patternFill>
      </fill>
    </dxf>
    <dxf>
      <font>
        <color rgb="FF00B050"/>
      </font>
      <fill>
        <patternFill>
          <bgColor rgb="FF00B050"/>
        </patternFill>
      </fill>
      <border>
        <left style="thin">
          <color theme="0"/>
        </left>
        <right style="thin">
          <color theme="0"/>
        </right>
        <top style="thin">
          <color theme="0"/>
        </top>
        <bottom style="thin">
          <color theme="0"/>
        </bottom>
        <vertical/>
        <horizontal/>
      </border>
    </dxf>
    <dxf>
      <font>
        <color rgb="FF00B0F0"/>
      </font>
      <fill>
        <patternFill>
          <bgColor rgb="FF00B0F0"/>
        </patternFill>
      </fill>
      <border>
        <left style="thin">
          <color theme="0"/>
        </left>
        <right style="thin">
          <color theme="0"/>
        </right>
        <top style="thin">
          <color theme="0"/>
        </top>
        <bottom style="thin">
          <color theme="0"/>
        </bottom>
        <vertical/>
        <horizontal/>
      </border>
    </dxf>
    <dxf>
      <font>
        <b/>
        <i val="0"/>
        <color theme="0"/>
      </font>
      <fill>
        <patternFill>
          <bgColor rgb="FF00B050"/>
        </patternFill>
      </fill>
      <border>
        <left style="thin">
          <color theme="0"/>
        </left>
        <top style="thin">
          <color theme="0"/>
        </top>
        <bottom style="thin">
          <color theme="0"/>
        </bottom>
        <vertical/>
        <horizontal/>
      </border>
    </dxf>
    <dxf>
      <font>
        <b/>
        <i val="0"/>
        <color theme="0" tint="-4.9989318521683403E-2"/>
      </font>
      <fill>
        <patternFill>
          <bgColor rgb="FF00B050"/>
        </patternFill>
      </fill>
      <border>
        <left style="thin">
          <color theme="0"/>
        </left>
        <right style="thin">
          <color theme="0"/>
        </right>
        <top style="thin">
          <color theme="0"/>
        </top>
        <bottom style="thin">
          <color theme="0"/>
        </bottom>
        <vertical/>
        <horizontal/>
      </border>
    </dxf>
    <dxf>
      <font>
        <b/>
        <i val="0"/>
        <color theme="0"/>
      </font>
      <fill>
        <patternFill>
          <bgColor rgb="FF00B050"/>
        </patternFill>
      </fill>
      <border>
        <left style="thin">
          <color theme="0"/>
        </left>
        <top style="thin">
          <color theme="0"/>
        </top>
        <bottom style="thin">
          <color theme="0"/>
        </bottom>
        <vertical/>
        <horizontal/>
      </border>
    </dxf>
  </dxfs>
  <tableStyles count="0" defaultTableStyle="TableStyleMedium9" defaultPivotStyle="PivotStyleLight16"/>
  <colors>
    <mruColors>
      <color rgb="FF0000FF"/>
      <color rgb="FFFFFF66"/>
      <color rgb="FF00863D"/>
      <color rgb="FF0048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2.xml"/><Relationship Id="rId47" Type="http://schemas.openxmlformats.org/officeDocument/2006/relationships/externalLink" Target="externalLinks/externalLink7.xml"/><Relationship Id="rId50"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3.xml"/><Relationship Id="rId48" Type="http://schemas.openxmlformats.org/officeDocument/2006/relationships/externalLink" Target="externalLinks/externalLink8.xml"/><Relationship Id="rId8" Type="http://schemas.openxmlformats.org/officeDocument/2006/relationships/worksheet" Target="worksheets/sheet8.xml"/><Relationship Id="rId51"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d-ID"/>
  <c:roundedCorners val="0"/>
  <mc:AlternateContent xmlns:mc="http://schemas.openxmlformats.org/markup-compatibility/2006">
    <mc:Choice xmlns:c14="http://schemas.microsoft.com/office/drawing/2007/8/2/chart" Requires="c14">
      <c14:style val="128"/>
    </mc:Choice>
    <mc:Fallback>
      <c:style val="28"/>
    </mc:Fallback>
  </mc:AlternateContent>
  <c:chart>
    <c:autoTitleDeleted val="1"/>
    <c:plotArea>
      <c:layout>
        <c:manualLayout>
          <c:layoutTarget val="inner"/>
          <c:xMode val="edge"/>
          <c:yMode val="edge"/>
          <c:x val="0.1053812812908156"/>
          <c:y val="0.16774193548387259"/>
          <c:w val="0.87512792114859228"/>
          <c:h val="0.70967741935484718"/>
        </c:manualLayout>
      </c:layout>
      <c:barChart>
        <c:barDir val="col"/>
        <c:grouping val="clustered"/>
        <c:varyColors val="0"/>
        <c:ser>
          <c:idx val="0"/>
          <c:order val="0"/>
          <c:tx>
            <c:strRef>
              <c:f>KASUS42!$F$4</c:f>
              <c:strCache>
                <c:ptCount val="1"/>
                <c:pt idx="0">
                  <c:v>&lt;=0</c:v>
                </c:pt>
              </c:strCache>
            </c:strRef>
          </c:tx>
          <c:invertIfNegative val="0"/>
          <c:cat>
            <c:strRef>
              <c:f>KASUS42!$B$5:$B$16</c:f>
              <c:strCache>
                <c:ptCount val="12"/>
                <c:pt idx="0">
                  <c:v>Jan</c:v>
                </c:pt>
                <c:pt idx="1">
                  <c:v>Feb</c:v>
                </c:pt>
                <c:pt idx="2">
                  <c:v>Mar</c:v>
                </c:pt>
                <c:pt idx="3">
                  <c:v>Apr</c:v>
                </c:pt>
                <c:pt idx="4">
                  <c:v>Mei</c:v>
                </c:pt>
                <c:pt idx="5">
                  <c:v>Jun</c:v>
                </c:pt>
                <c:pt idx="6">
                  <c:v>Jul</c:v>
                </c:pt>
                <c:pt idx="7">
                  <c:v>Agt</c:v>
                </c:pt>
                <c:pt idx="8">
                  <c:v>Sep</c:v>
                </c:pt>
                <c:pt idx="9">
                  <c:v>Okt</c:v>
                </c:pt>
                <c:pt idx="10">
                  <c:v>Nov</c:v>
                </c:pt>
                <c:pt idx="11">
                  <c:v>Des</c:v>
                </c:pt>
              </c:strCache>
            </c:strRef>
          </c:cat>
          <c:val>
            <c:numRef>
              <c:f>KASUS42!$F$5:$F$16</c:f>
              <c:numCache>
                <c:formatCode>General</c:formatCode>
                <c:ptCount val="12"/>
                <c:pt idx="0">
                  <c:v>0</c:v>
                </c:pt>
                <c:pt idx="1">
                  <c:v>-20</c:v>
                </c:pt>
                <c:pt idx="2">
                  <c:v>0</c:v>
                </c:pt>
                <c:pt idx="3">
                  <c:v>0</c:v>
                </c:pt>
                <c:pt idx="4">
                  <c:v>0</c:v>
                </c:pt>
                <c:pt idx="5">
                  <c:v>0</c:v>
                </c:pt>
                <c:pt idx="6">
                  <c:v>0</c:v>
                </c:pt>
                <c:pt idx="7">
                  <c:v>-25</c:v>
                </c:pt>
                <c:pt idx="8">
                  <c:v>0</c:v>
                </c:pt>
                <c:pt idx="9">
                  <c:v>0</c:v>
                </c:pt>
                <c:pt idx="10">
                  <c:v>0</c:v>
                </c:pt>
                <c:pt idx="11">
                  <c:v>-31</c:v>
                </c:pt>
              </c:numCache>
            </c:numRef>
          </c:val>
          <c:extLst>
            <c:ext xmlns:c16="http://schemas.microsoft.com/office/drawing/2014/chart" uri="{C3380CC4-5D6E-409C-BE32-E72D297353CC}">
              <c16:uniqueId val="{00000000-0BB2-4020-A2F9-51E0066290D2}"/>
            </c:ext>
          </c:extLst>
        </c:ser>
        <c:ser>
          <c:idx val="1"/>
          <c:order val="1"/>
          <c:tx>
            <c:strRef>
              <c:f>KASUS42!$G$4</c:f>
              <c:strCache>
                <c:ptCount val="1"/>
                <c:pt idx="0">
                  <c:v>1-33</c:v>
                </c:pt>
              </c:strCache>
            </c:strRef>
          </c:tx>
          <c:invertIfNegative val="0"/>
          <c:cat>
            <c:strRef>
              <c:f>KASUS42!$B$5:$B$16</c:f>
              <c:strCache>
                <c:ptCount val="12"/>
                <c:pt idx="0">
                  <c:v>Jan</c:v>
                </c:pt>
                <c:pt idx="1">
                  <c:v>Feb</c:v>
                </c:pt>
                <c:pt idx="2">
                  <c:v>Mar</c:v>
                </c:pt>
                <c:pt idx="3">
                  <c:v>Apr</c:v>
                </c:pt>
                <c:pt idx="4">
                  <c:v>Mei</c:v>
                </c:pt>
                <c:pt idx="5">
                  <c:v>Jun</c:v>
                </c:pt>
                <c:pt idx="6">
                  <c:v>Jul</c:v>
                </c:pt>
                <c:pt idx="7">
                  <c:v>Agt</c:v>
                </c:pt>
                <c:pt idx="8">
                  <c:v>Sep</c:v>
                </c:pt>
                <c:pt idx="9">
                  <c:v>Okt</c:v>
                </c:pt>
                <c:pt idx="10">
                  <c:v>Nov</c:v>
                </c:pt>
                <c:pt idx="11">
                  <c:v>Des</c:v>
                </c:pt>
              </c:strCache>
            </c:strRef>
          </c:cat>
          <c:val>
            <c:numRef>
              <c:f>KASUS42!$G$5:$G$16</c:f>
              <c:numCache>
                <c:formatCode>General</c:formatCode>
                <c:ptCount val="12"/>
                <c:pt idx="0">
                  <c:v>12</c:v>
                </c:pt>
                <c:pt idx="1">
                  <c:v>0</c:v>
                </c:pt>
                <c:pt idx="2">
                  <c:v>12</c:v>
                </c:pt>
                <c:pt idx="3">
                  <c:v>22</c:v>
                </c:pt>
                <c:pt idx="4">
                  <c:v>30</c:v>
                </c:pt>
                <c:pt idx="5">
                  <c:v>0</c:v>
                </c:pt>
                <c:pt idx="6">
                  <c:v>0</c:v>
                </c:pt>
                <c:pt idx="7">
                  <c:v>0</c:v>
                </c:pt>
                <c:pt idx="8">
                  <c:v>0</c:v>
                </c:pt>
                <c:pt idx="9">
                  <c:v>22</c:v>
                </c:pt>
                <c:pt idx="10">
                  <c:v>12</c:v>
                </c:pt>
                <c:pt idx="11">
                  <c:v>0</c:v>
                </c:pt>
              </c:numCache>
            </c:numRef>
          </c:val>
          <c:extLst>
            <c:ext xmlns:c16="http://schemas.microsoft.com/office/drawing/2014/chart" uri="{C3380CC4-5D6E-409C-BE32-E72D297353CC}">
              <c16:uniqueId val="{00000001-0BB2-4020-A2F9-51E0066290D2}"/>
            </c:ext>
          </c:extLst>
        </c:ser>
        <c:ser>
          <c:idx val="2"/>
          <c:order val="2"/>
          <c:tx>
            <c:strRef>
              <c:f>KASUS42!$H$4</c:f>
              <c:strCache>
                <c:ptCount val="1"/>
                <c:pt idx="0">
                  <c:v>34-66</c:v>
                </c:pt>
              </c:strCache>
            </c:strRef>
          </c:tx>
          <c:invertIfNegative val="0"/>
          <c:cat>
            <c:strRef>
              <c:f>KASUS42!$B$5:$B$16</c:f>
              <c:strCache>
                <c:ptCount val="12"/>
                <c:pt idx="0">
                  <c:v>Jan</c:v>
                </c:pt>
                <c:pt idx="1">
                  <c:v>Feb</c:v>
                </c:pt>
                <c:pt idx="2">
                  <c:v>Mar</c:v>
                </c:pt>
                <c:pt idx="3">
                  <c:v>Apr</c:v>
                </c:pt>
                <c:pt idx="4">
                  <c:v>Mei</c:v>
                </c:pt>
                <c:pt idx="5">
                  <c:v>Jun</c:v>
                </c:pt>
                <c:pt idx="6">
                  <c:v>Jul</c:v>
                </c:pt>
                <c:pt idx="7">
                  <c:v>Agt</c:v>
                </c:pt>
                <c:pt idx="8">
                  <c:v>Sep</c:v>
                </c:pt>
                <c:pt idx="9">
                  <c:v>Okt</c:v>
                </c:pt>
                <c:pt idx="10">
                  <c:v>Nov</c:v>
                </c:pt>
                <c:pt idx="11">
                  <c:v>Des</c:v>
                </c:pt>
              </c:strCache>
            </c:strRef>
          </c:cat>
          <c:val>
            <c:numRef>
              <c:f>KASUS42!$H$5:$H$16</c:f>
              <c:numCache>
                <c:formatCode>General</c:formatCode>
                <c:ptCount val="12"/>
                <c:pt idx="0">
                  <c:v>0</c:v>
                </c:pt>
                <c:pt idx="1">
                  <c:v>0</c:v>
                </c:pt>
                <c:pt idx="2">
                  <c:v>0</c:v>
                </c:pt>
                <c:pt idx="3">
                  <c:v>0</c:v>
                </c:pt>
                <c:pt idx="4">
                  <c:v>0</c:v>
                </c:pt>
                <c:pt idx="5">
                  <c:v>56</c:v>
                </c:pt>
                <c:pt idx="6">
                  <c:v>0</c:v>
                </c:pt>
                <c:pt idx="7">
                  <c:v>0</c:v>
                </c:pt>
                <c:pt idx="8">
                  <c:v>55</c:v>
                </c:pt>
                <c:pt idx="9">
                  <c:v>0</c:v>
                </c:pt>
                <c:pt idx="10">
                  <c:v>0</c:v>
                </c:pt>
                <c:pt idx="11">
                  <c:v>0</c:v>
                </c:pt>
              </c:numCache>
            </c:numRef>
          </c:val>
          <c:extLst>
            <c:ext xmlns:c16="http://schemas.microsoft.com/office/drawing/2014/chart" uri="{C3380CC4-5D6E-409C-BE32-E72D297353CC}">
              <c16:uniqueId val="{00000002-0BB2-4020-A2F9-51E0066290D2}"/>
            </c:ext>
          </c:extLst>
        </c:ser>
        <c:ser>
          <c:idx val="3"/>
          <c:order val="3"/>
          <c:tx>
            <c:strRef>
              <c:f>KASUS42!$I$4</c:f>
              <c:strCache>
                <c:ptCount val="1"/>
                <c:pt idx="0">
                  <c:v>67-100</c:v>
                </c:pt>
              </c:strCache>
            </c:strRef>
          </c:tx>
          <c:invertIfNegative val="0"/>
          <c:cat>
            <c:strRef>
              <c:f>KASUS42!$B$5:$B$16</c:f>
              <c:strCache>
                <c:ptCount val="12"/>
                <c:pt idx="0">
                  <c:v>Jan</c:v>
                </c:pt>
                <c:pt idx="1">
                  <c:v>Feb</c:v>
                </c:pt>
                <c:pt idx="2">
                  <c:v>Mar</c:v>
                </c:pt>
                <c:pt idx="3">
                  <c:v>Apr</c:v>
                </c:pt>
                <c:pt idx="4">
                  <c:v>Mei</c:v>
                </c:pt>
                <c:pt idx="5">
                  <c:v>Jun</c:v>
                </c:pt>
                <c:pt idx="6">
                  <c:v>Jul</c:v>
                </c:pt>
                <c:pt idx="7">
                  <c:v>Agt</c:v>
                </c:pt>
                <c:pt idx="8">
                  <c:v>Sep</c:v>
                </c:pt>
                <c:pt idx="9">
                  <c:v>Okt</c:v>
                </c:pt>
                <c:pt idx="10">
                  <c:v>Nov</c:v>
                </c:pt>
                <c:pt idx="11">
                  <c:v>Des</c:v>
                </c:pt>
              </c:strCache>
            </c:strRef>
          </c:cat>
          <c:val>
            <c:numRef>
              <c:f>KASUS42!$I$5:$I$16</c:f>
              <c:numCache>
                <c:formatCode>General</c:formatCode>
                <c:ptCount val="12"/>
                <c:pt idx="0">
                  <c:v>0</c:v>
                </c:pt>
                <c:pt idx="1">
                  <c:v>0</c:v>
                </c:pt>
                <c:pt idx="2">
                  <c:v>0</c:v>
                </c:pt>
                <c:pt idx="3">
                  <c:v>0</c:v>
                </c:pt>
                <c:pt idx="4">
                  <c:v>0</c:v>
                </c:pt>
                <c:pt idx="5">
                  <c:v>0</c:v>
                </c:pt>
                <c:pt idx="6">
                  <c:v>84</c:v>
                </c:pt>
                <c:pt idx="7">
                  <c:v>0</c:v>
                </c:pt>
                <c:pt idx="8">
                  <c:v>0</c:v>
                </c:pt>
                <c:pt idx="9">
                  <c:v>0</c:v>
                </c:pt>
                <c:pt idx="10">
                  <c:v>0</c:v>
                </c:pt>
                <c:pt idx="11">
                  <c:v>0</c:v>
                </c:pt>
              </c:numCache>
            </c:numRef>
          </c:val>
          <c:extLst>
            <c:ext xmlns:c16="http://schemas.microsoft.com/office/drawing/2014/chart" uri="{C3380CC4-5D6E-409C-BE32-E72D297353CC}">
              <c16:uniqueId val="{00000003-0BB2-4020-A2F9-51E0066290D2}"/>
            </c:ext>
          </c:extLst>
        </c:ser>
        <c:dLbls>
          <c:showLegendKey val="0"/>
          <c:showVal val="0"/>
          <c:showCatName val="0"/>
          <c:showSerName val="0"/>
          <c:showPercent val="0"/>
          <c:showBubbleSize val="0"/>
        </c:dLbls>
        <c:gapWidth val="0"/>
        <c:overlap val="76"/>
        <c:axId val="320453984"/>
        <c:axId val="320456728"/>
      </c:barChart>
      <c:catAx>
        <c:axId val="320453984"/>
        <c:scaling>
          <c:orientation val="minMax"/>
        </c:scaling>
        <c:delete val="0"/>
        <c:axPos val="b"/>
        <c:numFmt formatCode="General" sourceLinked="0"/>
        <c:majorTickMark val="none"/>
        <c:minorTickMark val="none"/>
        <c:tickLblPos val="low"/>
        <c:txPr>
          <a:bodyPr rot="0" vert="horz"/>
          <a:lstStyle/>
          <a:p>
            <a:pPr>
              <a:defRPr lang="en-US"/>
            </a:pPr>
            <a:endParaRPr lang="id-ID"/>
          </a:p>
        </c:txPr>
        <c:crossAx val="320456728"/>
        <c:crosses val="autoZero"/>
        <c:auto val="1"/>
        <c:lblAlgn val="ctr"/>
        <c:lblOffset val="100"/>
        <c:tickLblSkip val="1"/>
        <c:tickMarkSkip val="1"/>
        <c:noMultiLvlLbl val="1"/>
      </c:catAx>
      <c:valAx>
        <c:axId val="320456728"/>
        <c:scaling>
          <c:orientation val="minMax"/>
        </c:scaling>
        <c:delete val="0"/>
        <c:axPos val="l"/>
        <c:majorGridlines/>
        <c:numFmt formatCode="General" sourceLinked="1"/>
        <c:majorTickMark val="out"/>
        <c:minorTickMark val="none"/>
        <c:tickLblPos val="nextTo"/>
        <c:txPr>
          <a:bodyPr rot="0" vert="horz"/>
          <a:lstStyle/>
          <a:p>
            <a:pPr>
              <a:defRPr lang="en-US"/>
            </a:pPr>
            <a:endParaRPr lang="id-ID"/>
          </a:p>
        </c:txPr>
        <c:crossAx val="320453984"/>
        <c:crossesAt val="1"/>
        <c:crossBetween val="between"/>
      </c:valAx>
    </c:plotArea>
    <c:legend>
      <c:legendPos val="r"/>
      <c:layout>
        <c:manualLayout>
          <c:xMode val="edge"/>
          <c:yMode val="edge"/>
          <c:x val="0.82771087140119703"/>
          <c:y val="0.18896368723140608"/>
          <c:w val="0.13030831878999424"/>
          <c:h val="0.27096774193548695"/>
        </c:manualLayout>
      </c:layout>
      <c:overlay val="0"/>
      <c:txPr>
        <a:bodyPr/>
        <a:lstStyle/>
        <a:p>
          <a:pPr>
            <a:defRPr lang="en-US"/>
          </a:pPr>
          <a:endParaRPr lang="id-ID"/>
        </a:p>
      </c:txPr>
    </c:legend>
    <c:plotVisOnly val="1"/>
    <c:dispBlanksAs val="zero"/>
    <c:showDLblsOverMax val="0"/>
  </c:chart>
  <c:printSettings>
    <c:headerFooter/>
    <c:pageMargins b="0.75000000000000555" l="0.70000000000000062" r="0.70000000000000062" t="0.75000000000000555" header="0.30000000000000032" footer="0.30000000000000032"/>
    <c:pageSetup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d-ID"/>
  <c:roundedCorners val="0"/>
  <mc:AlternateContent xmlns:mc="http://schemas.openxmlformats.org/markup-compatibility/2006">
    <mc:Choice xmlns:c14="http://schemas.microsoft.com/office/drawing/2007/8/2/chart" Requires="c14">
      <c14:style val="128"/>
    </mc:Choice>
    <mc:Fallback>
      <c:style val="28"/>
    </mc:Fallback>
  </mc:AlternateContent>
  <c:chart>
    <c:autoTitleDeleted val="0"/>
    <c:plotArea>
      <c:layout/>
      <c:barChart>
        <c:barDir val="bar"/>
        <c:grouping val="clustered"/>
        <c:varyColors val="0"/>
        <c:ser>
          <c:idx val="0"/>
          <c:order val="0"/>
          <c:invertIfNegative val="0"/>
          <c:cat>
            <c:strRef>
              <c:f>KASUS60!$B$4:$B$15</c:f>
              <c:strCache>
                <c:ptCount val="12"/>
                <c:pt idx="0">
                  <c:v>Januari</c:v>
                </c:pt>
                <c:pt idx="1">
                  <c:v>Februari</c:v>
                </c:pt>
                <c:pt idx="2">
                  <c:v>Maret</c:v>
                </c:pt>
                <c:pt idx="3">
                  <c:v>April</c:v>
                </c:pt>
                <c:pt idx="4">
                  <c:v>Mei</c:v>
                </c:pt>
                <c:pt idx="5">
                  <c:v>Juni</c:v>
                </c:pt>
                <c:pt idx="6">
                  <c:v>Juli</c:v>
                </c:pt>
                <c:pt idx="7">
                  <c:v>Agustus</c:v>
                </c:pt>
                <c:pt idx="8">
                  <c:v>September</c:v>
                </c:pt>
                <c:pt idx="9">
                  <c:v>Oktober</c:v>
                </c:pt>
                <c:pt idx="10">
                  <c:v>Nopember</c:v>
                </c:pt>
                <c:pt idx="11">
                  <c:v>Desember</c:v>
                </c:pt>
              </c:strCache>
            </c:strRef>
          </c:cat>
          <c:val>
            <c:numRef>
              <c:f>KASUS60!$C$4:$C$15</c:f>
              <c:numCache>
                <c:formatCode>#,##0_);\(#,##0\)</c:formatCode>
                <c:ptCount val="12"/>
                <c:pt idx="0">
                  <c:v>1756</c:v>
                </c:pt>
                <c:pt idx="1">
                  <c:v>2245</c:v>
                </c:pt>
                <c:pt idx="2">
                  <c:v>3470</c:v>
                </c:pt>
                <c:pt idx="3">
                  <c:v>2750</c:v>
                </c:pt>
                <c:pt idx="4">
                  <c:v>1650</c:v>
                </c:pt>
                <c:pt idx="5">
                  <c:v>2200</c:v>
                </c:pt>
                <c:pt idx="6">
                  <c:v>2657</c:v>
                </c:pt>
                <c:pt idx="7">
                  <c:v>3100</c:v>
                </c:pt>
                <c:pt idx="8">
                  <c:v>2987</c:v>
                </c:pt>
                <c:pt idx="9">
                  <c:v>2365</c:v>
                </c:pt>
                <c:pt idx="10">
                  <c:v>2100</c:v>
                </c:pt>
                <c:pt idx="11">
                  <c:v>1600</c:v>
                </c:pt>
              </c:numCache>
            </c:numRef>
          </c:val>
          <c:extLst>
            <c:ext xmlns:c16="http://schemas.microsoft.com/office/drawing/2014/chart" uri="{C3380CC4-5D6E-409C-BE32-E72D297353CC}">
              <c16:uniqueId val="{00000000-CBD3-49B6-B2AE-0CB36C36B939}"/>
            </c:ext>
          </c:extLst>
        </c:ser>
        <c:dLbls>
          <c:showLegendKey val="0"/>
          <c:showVal val="0"/>
          <c:showCatName val="0"/>
          <c:showSerName val="0"/>
          <c:showPercent val="0"/>
          <c:showBubbleSize val="0"/>
        </c:dLbls>
        <c:gapWidth val="30"/>
        <c:axId val="320459864"/>
        <c:axId val="320460256"/>
      </c:barChart>
      <c:catAx>
        <c:axId val="320459864"/>
        <c:scaling>
          <c:orientation val="minMax"/>
        </c:scaling>
        <c:delete val="0"/>
        <c:axPos val="l"/>
        <c:numFmt formatCode="General" sourceLinked="1"/>
        <c:majorTickMark val="out"/>
        <c:minorTickMark val="none"/>
        <c:tickLblPos val="nextTo"/>
        <c:txPr>
          <a:bodyPr/>
          <a:lstStyle/>
          <a:p>
            <a:pPr>
              <a:defRPr lang="en-US"/>
            </a:pPr>
            <a:endParaRPr lang="id-ID"/>
          </a:p>
        </c:txPr>
        <c:crossAx val="320460256"/>
        <c:crosses val="autoZero"/>
        <c:auto val="1"/>
        <c:lblAlgn val="ctr"/>
        <c:lblOffset val="100"/>
        <c:noMultiLvlLbl val="0"/>
      </c:catAx>
      <c:valAx>
        <c:axId val="320460256"/>
        <c:scaling>
          <c:orientation val="minMax"/>
        </c:scaling>
        <c:delete val="0"/>
        <c:axPos val="b"/>
        <c:numFmt formatCode="#,##0_);\(#,##0\)" sourceLinked="1"/>
        <c:majorTickMark val="out"/>
        <c:minorTickMark val="none"/>
        <c:tickLblPos val="nextTo"/>
        <c:txPr>
          <a:bodyPr/>
          <a:lstStyle/>
          <a:p>
            <a:pPr>
              <a:defRPr lang="en-US"/>
            </a:pPr>
            <a:endParaRPr lang="id-ID"/>
          </a:p>
        </c:txPr>
        <c:crossAx val="320459864"/>
        <c:crosses val="autoZero"/>
        <c:crossBetween val="between"/>
      </c:valAx>
    </c:plotArea>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ctrlProps/ctrlProp1.xml><?xml version="1.0" encoding="utf-8"?>
<formControlPr xmlns="http://schemas.microsoft.com/office/spreadsheetml/2009/9/main" objectType="Scroll" dx="16" fmlaLink="$A$12" horiz="1" max="365" min="1" page="10" val="13"/>
</file>

<file path=xl/ctrlProps/ctrlProp10.xml><?xml version="1.0" encoding="utf-8"?>
<formControlPr xmlns="http://schemas.microsoft.com/office/spreadsheetml/2009/9/main" objectType="Scroll" dx="16" fmlaLink="$E$11" horiz="1" max="4" min="1" page="10" val="2"/>
</file>

<file path=xl/ctrlProps/ctrlProp11.xml><?xml version="1.0" encoding="utf-8"?>
<formControlPr xmlns="http://schemas.microsoft.com/office/spreadsheetml/2009/9/main" objectType="Scroll" dx="16" fmlaLink="$G$3" horiz="1" inc="25" max="750" min="250" page="10" val="300"/>
</file>

<file path=xl/ctrlProps/ctrlProp12.xml><?xml version="1.0" encoding="utf-8"?>
<formControlPr xmlns="http://schemas.microsoft.com/office/spreadsheetml/2009/9/main" objectType="Scroll" dx="16" fmlaLink="$G$4" horiz="1" inc="25" max="200" min="50" page="10" val="100"/>
</file>

<file path=xl/ctrlProps/ctrlProp13.xml><?xml version="1.0" encoding="utf-8"?>
<formControlPr xmlns="http://schemas.microsoft.com/office/spreadsheetml/2009/9/main" objectType="Scroll" dx="16" fmlaLink="$G$5" horiz="1" inc="25" max="1000" min="250" page="10" val="250"/>
</file>

<file path=xl/ctrlProps/ctrlProp14.xml><?xml version="1.0" encoding="utf-8"?>
<formControlPr xmlns="http://schemas.microsoft.com/office/spreadsheetml/2009/9/main" objectType="Scroll" dx="16" fmlaLink="$E$4" horiz="1" max="31" min="10" page="10" val="31"/>
</file>

<file path=xl/ctrlProps/ctrlProp15.xml><?xml version="1.0" encoding="utf-8"?>
<formControlPr xmlns="http://schemas.microsoft.com/office/spreadsheetml/2009/9/main" objectType="Scroll" dx="16" fmlaLink="$M$4" horiz="1" max="2" min="1" page="10" val="2"/>
</file>

<file path=xl/ctrlProps/ctrlProp16.xml><?xml version="1.0" encoding="utf-8"?>
<formControlPr xmlns="http://schemas.microsoft.com/office/spreadsheetml/2009/9/main" objectType="Scroll" dx="16" fmlaLink="$E$3" horiz="1" max="25" min="1" page="10" val="2"/>
</file>

<file path=xl/ctrlProps/ctrlProp17.xml><?xml version="1.0" encoding="utf-8"?>
<formControlPr xmlns="http://schemas.microsoft.com/office/spreadsheetml/2009/9/main" objectType="Scroll" dx="16" fmlaLink="$E$4" horiz="1" max="25" min="1" page="10" val="6"/>
</file>

<file path=xl/ctrlProps/ctrlProp18.xml><?xml version="1.0" encoding="utf-8"?>
<formControlPr xmlns="http://schemas.microsoft.com/office/spreadsheetml/2009/9/main" objectType="Scroll" dx="16" fmlaLink="$E$3" horiz="1" max="25" min="1" page="10" val="3"/>
</file>

<file path=xl/ctrlProps/ctrlProp19.xml><?xml version="1.0" encoding="utf-8"?>
<formControlPr xmlns="http://schemas.microsoft.com/office/spreadsheetml/2009/9/main" objectType="Scroll" dx="16" fmlaLink="$E$4" horiz="1" max="25" min="1" page="10" val="7"/>
</file>

<file path=xl/ctrlProps/ctrlProp2.xml><?xml version="1.0" encoding="utf-8"?>
<formControlPr xmlns="http://schemas.microsoft.com/office/spreadsheetml/2009/9/main" objectType="Scroll" dx="16" fmlaLink="$A$12" horiz="1" max="365" min="1" page="10" val="39"/>
</file>

<file path=xl/ctrlProps/ctrlProp20.xml><?xml version="1.0" encoding="utf-8"?>
<formControlPr xmlns="http://schemas.microsoft.com/office/spreadsheetml/2009/9/main" objectType="Scroll" dx="16" fmlaLink="$D$3" horiz="1" max="10" min="1" page="10" val="4"/>
</file>

<file path=xl/ctrlProps/ctrlProp21.xml><?xml version="1.0" encoding="utf-8"?>
<formControlPr xmlns="http://schemas.microsoft.com/office/spreadsheetml/2009/9/main" objectType="Scroll" dx="16" fmlaLink="$D$5" horiz="1" max="2020" min="2014" page="10" val="2017"/>
</file>

<file path=xl/ctrlProps/ctrlProp22.xml><?xml version="1.0" encoding="utf-8"?>
<formControlPr xmlns="http://schemas.microsoft.com/office/spreadsheetml/2009/9/main" objectType="Scroll" dx="16" fmlaLink="$E$3" horiz="1" max="12" min="1" page="10"/>
</file>

<file path=xl/ctrlProps/ctrlProp3.xml><?xml version="1.0" encoding="utf-8"?>
<formControlPr xmlns="http://schemas.microsoft.com/office/spreadsheetml/2009/9/main" objectType="Scroll" dx="16" fmlaLink="$D$3" horiz="1" max="10" min="1" page="10" val="6"/>
</file>

<file path=xl/ctrlProps/ctrlProp4.xml><?xml version="1.0" encoding="utf-8"?>
<formControlPr xmlns="http://schemas.microsoft.com/office/spreadsheetml/2009/9/main" objectType="Scroll" dx="16" fmlaLink="$D$3" horiz="1" max="10" min="1" page="10"/>
</file>

<file path=xl/ctrlProps/ctrlProp5.xml><?xml version="1.0" encoding="utf-8"?>
<formControlPr xmlns="http://schemas.microsoft.com/office/spreadsheetml/2009/9/main" objectType="Scroll" dx="16" fmlaLink="$D$4" horiz="1" max="10" min="1" page="10" val="2"/>
</file>

<file path=xl/ctrlProps/ctrlProp6.xml><?xml version="1.0" encoding="utf-8"?>
<formControlPr xmlns="http://schemas.microsoft.com/office/spreadsheetml/2009/9/main" objectType="Scroll" dx="16" fmlaLink="$G$5" horiz="1" max="12" min="1" page="10" val="10"/>
</file>

<file path=xl/ctrlProps/ctrlProp7.xml><?xml version="1.0" encoding="utf-8"?>
<formControlPr xmlns="http://schemas.microsoft.com/office/spreadsheetml/2009/9/main" objectType="Radio" checked="Checked" firstButton="1" fmlaLink="$E$10" lockText="1"/>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3.jpg"/></Relationships>
</file>

<file path=xl/drawings/_rels/drawing11.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xdr:from>
      <xdr:col>9</xdr:col>
      <xdr:colOff>85726</xdr:colOff>
      <xdr:row>1</xdr:row>
      <xdr:rowOff>209550</xdr:rowOff>
    </xdr:from>
    <xdr:to>
      <xdr:col>16</xdr:col>
      <xdr:colOff>38100</xdr:colOff>
      <xdr:row>16</xdr:row>
      <xdr:rowOff>0</xdr:rowOff>
    </xdr:to>
    <xdr:graphicFrame macro="">
      <xdr:nvGraphicFramePr>
        <xdr:cNvPr id="2" name="Chart 2">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editAs="oneCell">
    <xdr:from>
      <xdr:col>13</xdr:col>
      <xdr:colOff>180976</xdr:colOff>
      <xdr:row>9</xdr:row>
      <xdr:rowOff>120876</xdr:rowOff>
    </xdr:from>
    <xdr:to>
      <xdr:col>14</xdr:col>
      <xdr:colOff>50312</xdr:colOff>
      <xdr:row>21</xdr:row>
      <xdr:rowOff>76199</xdr:rowOff>
    </xdr:to>
    <xdr:pic>
      <xdr:nvPicPr>
        <xdr:cNvPr id="3" name="Picture 2">
          <a:extLst>
            <a:ext uri="{FF2B5EF4-FFF2-40B4-BE49-F238E27FC236}">
              <a16:creationId xmlns:a16="http://schemas.microsoft.com/office/drawing/2014/main" id="{00000000-0008-0000-1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96201" y="1987776"/>
          <a:ext cx="2764936" cy="2241323"/>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304800</xdr:colOff>
      <xdr:row>2</xdr:row>
      <xdr:rowOff>19050</xdr:rowOff>
    </xdr:from>
    <xdr:to>
      <xdr:col>12</xdr:col>
      <xdr:colOff>0</xdr:colOff>
      <xdr:row>18</xdr:row>
      <xdr:rowOff>152400</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200025</xdr:colOff>
          <xdr:row>2</xdr:row>
          <xdr:rowOff>28575</xdr:rowOff>
        </xdr:from>
        <xdr:to>
          <xdr:col>4</xdr:col>
          <xdr:colOff>685800</xdr:colOff>
          <xdr:row>3</xdr:row>
          <xdr:rowOff>0</xdr:rowOff>
        </xdr:to>
        <xdr:sp macro="" textlink="">
          <xdr:nvSpPr>
            <xdr:cNvPr id="43009" name="Scroll Bar 1" hidden="1">
              <a:extLst>
                <a:ext uri="{63B3BB69-23CF-44E3-9099-C40C66FF867C}">
                  <a14:compatExt spid="_x0000_s43009"/>
                </a:ext>
                <a:ext uri="{FF2B5EF4-FFF2-40B4-BE49-F238E27FC236}">
                  <a16:creationId xmlns:a16="http://schemas.microsoft.com/office/drawing/2014/main" id="{00000000-0008-0000-1400-000001A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3</xdr:row>
          <xdr:rowOff>28575</xdr:rowOff>
        </xdr:from>
        <xdr:to>
          <xdr:col>4</xdr:col>
          <xdr:colOff>685800</xdr:colOff>
          <xdr:row>4</xdr:row>
          <xdr:rowOff>0</xdr:rowOff>
        </xdr:to>
        <xdr:sp macro="" textlink="">
          <xdr:nvSpPr>
            <xdr:cNvPr id="43010" name="Scroll Bar 2" hidden="1">
              <a:extLst>
                <a:ext uri="{63B3BB69-23CF-44E3-9099-C40C66FF867C}">
                  <a14:compatExt spid="_x0000_s43010"/>
                </a:ext>
                <a:ext uri="{FF2B5EF4-FFF2-40B4-BE49-F238E27FC236}">
                  <a16:creationId xmlns:a16="http://schemas.microsoft.com/office/drawing/2014/main" id="{00000000-0008-0000-1400-000002A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4</xdr:row>
          <xdr:rowOff>28575</xdr:rowOff>
        </xdr:from>
        <xdr:to>
          <xdr:col>4</xdr:col>
          <xdr:colOff>685800</xdr:colOff>
          <xdr:row>5</xdr:row>
          <xdr:rowOff>0</xdr:rowOff>
        </xdr:to>
        <xdr:sp macro="" textlink="">
          <xdr:nvSpPr>
            <xdr:cNvPr id="43011" name="Scroll Bar 3" hidden="1">
              <a:extLst>
                <a:ext uri="{63B3BB69-23CF-44E3-9099-C40C66FF867C}">
                  <a14:compatExt spid="_x0000_s43011"/>
                </a:ext>
                <a:ext uri="{FF2B5EF4-FFF2-40B4-BE49-F238E27FC236}">
                  <a16:creationId xmlns:a16="http://schemas.microsoft.com/office/drawing/2014/main" id="{00000000-0008-0000-1400-000003A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390525</xdr:colOff>
          <xdr:row>3</xdr:row>
          <xdr:rowOff>28575</xdr:rowOff>
        </xdr:from>
        <xdr:to>
          <xdr:col>3</xdr:col>
          <xdr:colOff>876300</xdr:colOff>
          <xdr:row>3</xdr:row>
          <xdr:rowOff>190500</xdr:rowOff>
        </xdr:to>
        <xdr:sp macro="" textlink="">
          <xdr:nvSpPr>
            <xdr:cNvPr id="44035" name="Scroll Bar 3" hidden="1">
              <a:extLst>
                <a:ext uri="{63B3BB69-23CF-44E3-9099-C40C66FF867C}">
                  <a14:compatExt spid="_x0000_s44035"/>
                </a:ext>
                <a:ext uri="{FF2B5EF4-FFF2-40B4-BE49-F238E27FC236}">
                  <a16:creationId xmlns:a16="http://schemas.microsoft.com/office/drawing/2014/main" id="{00000000-0008-0000-1500-000003A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xdr:twoCellAnchor>
    <xdr:from>
      <xdr:col>12</xdr:col>
      <xdr:colOff>342900</xdr:colOff>
      <xdr:row>9</xdr:row>
      <xdr:rowOff>19050</xdr:rowOff>
    </xdr:from>
    <xdr:to>
      <xdr:col>12</xdr:col>
      <xdr:colOff>628650</xdr:colOff>
      <xdr:row>9</xdr:row>
      <xdr:rowOff>190500</xdr:rowOff>
    </xdr:to>
    <xdr:sp macro="" textlink="">
      <xdr:nvSpPr>
        <xdr:cNvPr id="2" name="Up Arrow 1">
          <a:extLst>
            <a:ext uri="{FF2B5EF4-FFF2-40B4-BE49-F238E27FC236}">
              <a16:creationId xmlns:a16="http://schemas.microsoft.com/office/drawing/2014/main" id="{00000000-0008-0000-1700-000002000000}"/>
            </a:ext>
          </a:extLst>
        </xdr:cNvPr>
        <xdr:cNvSpPr/>
      </xdr:nvSpPr>
      <xdr:spPr>
        <a:xfrm>
          <a:off x="7658100" y="1733550"/>
          <a:ext cx="266700" cy="171450"/>
        </a:xfrm>
        <a:prstGeom prst="upArrow">
          <a:avLst/>
        </a:prstGeom>
      </xdr:spPr>
      <xdr:style>
        <a:lnRef idx="0">
          <a:schemeClr val="accent2"/>
        </a:lnRef>
        <a:fillRef idx="3">
          <a:schemeClr val="accent2"/>
        </a:fillRef>
        <a:effectRef idx="3">
          <a:schemeClr val="accent2"/>
        </a:effectRef>
        <a:fontRef idx="minor">
          <a:schemeClr val="lt1"/>
        </a:fontRef>
      </xdr:style>
      <xdr:txBody>
        <a:bodyPr rtlCol="0" anchor="ctr"/>
        <a:lstStyle/>
        <a:p>
          <a:pPr algn="ctr"/>
          <a:endParaRPr lang="id-ID" sz="1100"/>
        </a:p>
      </xdr:txBody>
    </xdr:sp>
    <xdr:clientData/>
  </xdr:twoCellAnchor>
  <mc:AlternateContent xmlns:mc="http://schemas.openxmlformats.org/markup-compatibility/2006">
    <mc:Choice xmlns:a14="http://schemas.microsoft.com/office/drawing/2010/main" Requires="a14">
      <xdr:twoCellAnchor editAs="oneCell">
        <xdr:from>
          <xdr:col>8</xdr:col>
          <xdr:colOff>809625</xdr:colOff>
          <xdr:row>4</xdr:row>
          <xdr:rowOff>19050</xdr:rowOff>
        </xdr:from>
        <xdr:to>
          <xdr:col>8</xdr:col>
          <xdr:colOff>1295400</xdr:colOff>
          <xdr:row>4</xdr:row>
          <xdr:rowOff>180975</xdr:rowOff>
        </xdr:to>
        <xdr:sp macro="" textlink="">
          <xdr:nvSpPr>
            <xdr:cNvPr id="102401" name="Scroll Bar 1" hidden="1">
              <a:extLst>
                <a:ext uri="{63B3BB69-23CF-44E3-9099-C40C66FF867C}">
                  <a14:compatExt spid="_x0000_s102401"/>
                </a:ext>
                <a:ext uri="{FF2B5EF4-FFF2-40B4-BE49-F238E27FC236}">
                  <a16:creationId xmlns:a16="http://schemas.microsoft.com/office/drawing/2014/main" id="{00000000-0008-0000-1700-00000190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7</xdr:col>
      <xdr:colOff>114300</xdr:colOff>
      <xdr:row>10</xdr:row>
      <xdr:rowOff>76200</xdr:rowOff>
    </xdr:from>
    <xdr:to>
      <xdr:col>7</xdr:col>
      <xdr:colOff>333375</xdr:colOff>
      <xdr:row>12</xdr:row>
      <xdr:rowOff>161925</xdr:rowOff>
    </xdr:to>
    <xdr:sp macro="" textlink="">
      <xdr:nvSpPr>
        <xdr:cNvPr id="2" name="Left Arrow 1">
          <a:extLst>
            <a:ext uri="{FF2B5EF4-FFF2-40B4-BE49-F238E27FC236}">
              <a16:creationId xmlns:a16="http://schemas.microsoft.com/office/drawing/2014/main" id="{00000000-0008-0000-1800-000002000000}"/>
            </a:ext>
          </a:extLst>
        </xdr:cNvPr>
        <xdr:cNvSpPr/>
      </xdr:nvSpPr>
      <xdr:spPr>
        <a:xfrm>
          <a:off x="4381500" y="1981200"/>
          <a:ext cx="219075" cy="466725"/>
        </a:xfrm>
        <a:prstGeom prst="leftArrow">
          <a:avLst/>
        </a:prstGeom>
      </xdr:spPr>
      <xdr:style>
        <a:lnRef idx="0">
          <a:schemeClr val="accent2"/>
        </a:lnRef>
        <a:fillRef idx="3">
          <a:schemeClr val="accent2"/>
        </a:fillRef>
        <a:effectRef idx="3">
          <a:schemeClr val="accent2"/>
        </a:effectRef>
        <a:fontRef idx="minor">
          <a:schemeClr val="lt1"/>
        </a:fontRef>
      </xdr:style>
      <xdr:txBody>
        <a:bodyPr rtlCol="0" anchor="ctr"/>
        <a:lstStyle/>
        <a:p>
          <a:pPr algn="ctr"/>
          <a:endParaRPr lang="id-ID" sz="1100"/>
        </a:p>
      </xdr:txBody>
    </xdr:sp>
    <xdr:clientData/>
  </xdr:twoCell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2</xdr:row>
          <xdr:rowOff>19050</xdr:rowOff>
        </xdr:from>
        <xdr:to>
          <xdr:col>2</xdr:col>
          <xdr:colOff>542925</xdr:colOff>
          <xdr:row>2</xdr:row>
          <xdr:rowOff>180975</xdr:rowOff>
        </xdr:to>
        <xdr:sp macro="" textlink="">
          <xdr:nvSpPr>
            <xdr:cNvPr id="104449" name="Scroll Bar 1" hidden="1">
              <a:extLst>
                <a:ext uri="{63B3BB69-23CF-44E3-9099-C40C66FF867C}">
                  <a14:compatExt spid="_x0000_s104449"/>
                </a:ext>
                <a:ext uri="{FF2B5EF4-FFF2-40B4-BE49-F238E27FC236}">
                  <a16:creationId xmlns:a16="http://schemas.microsoft.com/office/drawing/2014/main" id="{00000000-0008-0000-1F00-00000198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xdr:row>
          <xdr:rowOff>19050</xdr:rowOff>
        </xdr:from>
        <xdr:to>
          <xdr:col>2</xdr:col>
          <xdr:colOff>542925</xdr:colOff>
          <xdr:row>3</xdr:row>
          <xdr:rowOff>180975</xdr:rowOff>
        </xdr:to>
        <xdr:sp macro="" textlink="">
          <xdr:nvSpPr>
            <xdr:cNvPr id="104450" name="Scroll Bar 2" hidden="1">
              <a:extLst>
                <a:ext uri="{63B3BB69-23CF-44E3-9099-C40C66FF867C}">
                  <a14:compatExt spid="_x0000_s104450"/>
                </a:ext>
                <a:ext uri="{FF2B5EF4-FFF2-40B4-BE49-F238E27FC236}">
                  <a16:creationId xmlns:a16="http://schemas.microsoft.com/office/drawing/2014/main" id="{00000000-0008-0000-1F00-00000298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2</xdr:row>
          <xdr:rowOff>19050</xdr:rowOff>
        </xdr:from>
        <xdr:to>
          <xdr:col>2</xdr:col>
          <xdr:colOff>542925</xdr:colOff>
          <xdr:row>2</xdr:row>
          <xdr:rowOff>180975</xdr:rowOff>
        </xdr:to>
        <xdr:sp macro="" textlink="">
          <xdr:nvSpPr>
            <xdr:cNvPr id="105473" name="Scroll Bar 1" hidden="1">
              <a:extLst>
                <a:ext uri="{63B3BB69-23CF-44E3-9099-C40C66FF867C}">
                  <a14:compatExt spid="_x0000_s105473"/>
                </a:ext>
                <a:ext uri="{FF2B5EF4-FFF2-40B4-BE49-F238E27FC236}">
                  <a16:creationId xmlns:a16="http://schemas.microsoft.com/office/drawing/2014/main" id="{00000000-0008-0000-2000-0000019C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xdr:row>
          <xdr:rowOff>19050</xdr:rowOff>
        </xdr:from>
        <xdr:to>
          <xdr:col>2</xdr:col>
          <xdr:colOff>542925</xdr:colOff>
          <xdr:row>3</xdr:row>
          <xdr:rowOff>180975</xdr:rowOff>
        </xdr:to>
        <xdr:sp macro="" textlink="">
          <xdr:nvSpPr>
            <xdr:cNvPr id="105474" name="Scroll Bar 2" hidden="1">
              <a:extLst>
                <a:ext uri="{63B3BB69-23CF-44E3-9099-C40C66FF867C}">
                  <a14:compatExt spid="_x0000_s105474"/>
                </a:ext>
                <a:ext uri="{FF2B5EF4-FFF2-40B4-BE49-F238E27FC236}">
                  <a16:creationId xmlns:a16="http://schemas.microsoft.com/office/drawing/2014/main" id="{00000000-0008-0000-2000-0000029C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409575</xdr:colOff>
          <xdr:row>2</xdr:row>
          <xdr:rowOff>38100</xdr:rowOff>
        </xdr:from>
        <xdr:to>
          <xdr:col>2</xdr:col>
          <xdr:colOff>895350</xdr:colOff>
          <xdr:row>2</xdr:row>
          <xdr:rowOff>200025</xdr:rowOff>
        </xdr:to>
        <xdr:sp macro="" textlink="">
          <xdr:nvSpPr>
            <xdr:cNvPr id="106497" name="Scroll Bar 1" hidden="1">
              <a:extLst>
                <a:ext uri="{63B3BB69-23CF-44E3-9099-C40C66FF867C}">
                  <a14:compatExt spid="_x0000_s106497"/>
                </a:ext>
                <a:ext uri="{FF2B5EF4-FFF2-40B4-BE49-F238E27FC236}">
                  <a16:creationId xmlns:a16="http://schemas.microsoft.com/office/drawing/2014/main" id="{00000000-0008-0000-2100-000001A0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409575</xdr:colOff>
          <xdr:row>4</xdr:row>
          <xdr:rowOff>19050</xdr:rowOff>
        </xdr:from>
        <xdr:to>
          <xdr:col>2</xdr:col>
          <xdr:colOff>895350</xdr:colOff>
          <xdr:row>4</xdr:row>
          <xdr:rowOff>180975</xdr:rowOff>
        </xdr:to>
        <xdr:sp macro="" textlink="">
          <xdr:nvSpPr>
            <xdr:cNvPr id="106498" name="Scroll Bar 2" hidden="1">
              <a:extLst>
                <a:ext uri="{63B3BB69-23CF-44E3-9099-C40C66FF867C}">
                  <a14:compatExt spid="_x0000_s106498"/>
                </a:ext>
                <a:ext uri="{FF2B5EF4-FFF2-40B4-BE49-F238E27FC236}">
                  <a16:creationId xmlns:a16="http://schemas.microsoft.com/office/drawing/2014/main" id="{00000000-0008-0000-2100-000002A0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409575</xdr:colOff>
          <xdr:row>3</xdr:row>
          <xdr:rowOff>28575</xdr:rowOff>
        </xdr:from>
        <xdr:to>
          <xdr:col>2</xdr:col>
          <xdr:colOff>895350</xdr:colOff>
          <xdr:row>3</xdr:row>
          <xdr:rowOff>190500</xdr:rowOff>
        </xdr:to>
        <xdr:sp macro="" textlink="">
          <xdr:nvSpPr>
            <xdr:cNvPr id="106499" name="Scroll Bar 3" hidden="1">
              <a:extLst>
                <a:ext uri="{63B3BB69-23CF-44E3-9099-C40C66FF867C}">
                  <a14:compatExt spid="_x0000_s106499"/>
                </a:ext>
                <a:ext uri="{FF2B5EF4-FFF2-40B4-BE49-F238E27FC236}">
                  <a16:creationId xmlns:a16="http://schemas.microsoft.com/office/drawing/2014/main" id="{00000000-0008-0000-2100-000003A0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xdr:colOff>
          <xdr:row>11</xdr:row>
          <xdr:rowOff>38100</xdr:rowOff>
        </xdr:from>
        <xdr:to>
          <xdr:col>2</xdr:col>
          <xdr:colOff>600075</xdr:colOff>
          <xdr:row>11</xdr:row>
          <xdr:rowOff>200025</xdr:rowOff>
        </xdr:to>
        <xdr:sp macro="" textlink="">
          <xdr:nvSpPr>
            <xdr:cNvPr id="78849" name="Scroll Bar 1" hidden="1">
              <a:extLst>
                <a:ext uri="{63B3BB69-23CF-44E3-9099-C40C66FF867C}">
                  <a14:compatExt spid="_x0000_s78849"/>
                </a:ext>
                <a:ext uri="{FF2B5EF4-FFF2-40B4-BE49-F238E27FC236}">
                  <a16:creationId xmlns:a16="http://schemas.microsoft.com/office/drawing/2014/main" id="{00000000-0008-0000-0200-0000013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xdr:colOff>
          <xdr:row>11</xdr:row>
          <xdr:rowOff>38100</xdr:rowOff>
        </xdr:from>
        <xdr:to>
          <xdr:col>2</xdr:col>
          <xdr:colOff>600075</xdr:colOff>
          <xdr:row>11</xdr:row>
          <xdr:rowOff>200025</xdr:rowOff>
        </xdr:to>
        <xdr:sp macro="" textlink="">
          <xdr:nvSpPr>
            <xdr:cNvPr id="47105" name="Scroll Bar 1" hidden="1">
              <a:extLst>
                <a:ext uri="{63B3BB69-23CF-44E3-9099-C40C66FF867C}">
                  <a14:compatExt spid="_x0000_s47105"/>
                </a:ext>
                <a:ext uri="{FF2B5EF4-FFF2-40B4-BE49-F238E27FC236}">
                  <a16:creationId xmlns:a16="http://schemas.microsoft.com/office/drawing/2014/main" id="{00000000-0008-0000-0300-000001B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7</xdr:col>
      <xdr:colOff>123825</xdr:colOff>
      <xdr:row>10</xdr:row>
      <xdr:rowOff>142875</xdr:rowOff>
    </xdr:from>
    <xdr:to>
      <xdr:col>7</xdr:col>
      <xdr:colOff>304800</xdr:colOff>
      <xdr:row>12</xdr:row>
      <xdr:rowOff>66675</xdr:rowOff>
    </xdr:to>
    <xdr:sp macro="" textlink="">
      <xdr:nvSpPr>
        <xdr:cNvPr id="2" name="Left Arrow 1">
          <a:extLst>
            <a:ext uri="{FF2B5EF4-FFF2-40B4-BE49-F238E27FC236}">
              <a16:creationId xmlns:a16="http://schemas.microsoft.com/office/drawing/2014/main" id="{00000000-0008-0000-0700-000002000000}"/>
            </a:ext>
          </a:extLst>
        </xdr:cNvPr>
        <xdr:cNvSpPr/>
      </xdr:nvSpPr>
      <xdr:spPr>
        <a:xfrm>
          <a:off x="4991100" y="2162175"/>
          <a:ext cx="180975" cy="304800"/>
        </a:xfrm>
        <a:prstGeom prst="leftArrow">
          <a:avLst/>
        </a:prstGeom>
      </xdr:spPr>
      <xdr:style>
        <a:lnRef idx="0">
          <a:schemeClr val="accent2"/>
        </a:lnRef>
        <a:fillRef idx="3">
          <a:schemeClr val="accent2"/>
        </a:fillRef>
        <a:effectRef idx="3">
          <a:schemeClr val="accent2"/>
        </a:effectRef>
        <a:fontRef idx="minor">
          <a:schemeClr val="lt1"/>
        </a:fontRef>
      </xdr:style>
      <xdr:txBody>
        <a:bodyPr rtlCol="0" anchor="ctr"/>
        <a:lstStyle/>
        <a:p>
          <a:pPr algn="ctr"/>
          <a:endParaRPr lang="id-ID" sz="1100"/>
        </a:p>
      </xdr:txBody>
    </xdr:sp>
    <xdr:clientData/>
  </xdr:twoCellAnchor>
  <mc:AlternateContent xmlns:mc="http://schemas.openxmlformats.org/markup-compatibility/2006">
    <mc:Choice xmlns:a14="http://schemas.microsoft.com/office/drawing/2010/main" Requires="a14">
      <xdr:twoCellAnchor editAs="oneCell">
        <xdr:from>
          <xdr:col>2</xdr:col>
          <xdr:colOff>1066800</xdr:colOff>
          <xdr:row>2</xdr:row>
          <xdr:rowOff>19050</xdr:rowOff>
        </xdr:from>
        <xdr:to>
          <xdr:col>2</xdr:col>
          <xdr:colOff>1552575</xdr:colOff>
          <xdr:row>2</xdr:row>
          <xdr:rowOff>180975</xdr:rowOff>
        </xdr:to>
        <xdr:sp macro="" textlink="">
          <xdr:nvSpPr>
            <xdr:cNvPr id="58369" name="Scroll Bar 1" hidden="1">
              <a:extLst>
                <a:ext uri="{63B3BB69-23CF-44E3-9099-C40C66FF867C}">
                  <a14:compatExt spid="_x0000_s58369"/>
                </a:ext>
                <a:ext uri="{FF2B5EF4-FFF2-40B4-BE49-F238E27FC236}">
                  <a16:creationId xmlns:a16="http://schemas.microsoft.com/office/drawing/2014/main" id="{00000000-0008-0000-0700-000001E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1066800</xdr:colOff>
          <xdr:row>2</xdr:row>
          <xdr:rowOff>19050</xdr:rowOff>
        </xdr:from>
        <xdr:to>
          <xdr:col>2</xdr:col>
          <xdr:colOff>1552575</xdr:colOff>
          <xdr:row>2</xdr:row>
          <xdr:rowOff>180975</xdr:rowOff>
        </xdr:to>
        <xdr:sp macro="" textlink="">
          <xdr:nvSpPr>
            <xdr:cNvPr id="59393" name="Scroll Bar 1" hidden="1">
              <a:extLst>
                <a:ext uri="{63B3BB69-23CF-44E3-9099-C40C66FF867C}">
                  <a14:compatExt spid="_x0000_s59393"/>
                </a:ext>
                <a:ext uri="{FF2B5EF4-FFF2-40B4-BE49-F238E27FC236}">
                  <a16:creationId xmlns:a16="http://schemas.microsoft.com/office/drawing/2014/main" id="{00000000-0008-0000-0800-000001E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1066800</xdr:colOff>
          <xdr:row>3</xdr:row>
          <xdr:rowOff>19050</xdr:rowOff>
        </xdr:from>
        <xdr:to>
          <xdr:col>2</xdr:col>
          <xdr:colOff>1552575</xdr:colOff>
          <xdr:row>3</xdr:row>
          <xdr:rowOff>180975</xdr:rowOff>
        </xdr:to>
        <xdr:sp macro="" textlink="">
          <xdr:nvSpPr>
            <xdr:cNvPr id="59394" name="Scroll Bar 2" hidden="1">
              <a:extLst>
                <a:ext uri="{63B3BB69-23CF-44E3-9099-C40C66FF867C}">
                  <a14:compatExt spid="_x0000_s59394"/>
                </a:ext>
                <a:ext uri="{FF2B5EF4-FFF2-40B4-BE49-F238E27FC236}">
                  <a16:creationId xmlns:a16="http://schemas.microsoft.com/office/drawing/2014/main" id="{00000000-0008-0000-0800-000002E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714375</xdr:colOff>
          <xdr:row>4</xdr:row>
          <xdr:rowOff>9525</xdr:rowOff>
        </xdr:from>
        <xdr:to>
          <xdr:col>6</xdr:col>
          <xdr:colOff>419100</xdr:colOff>
          <xdr:row>4</xdr:row>
          <xdr:rowOff>171450</xdr:rowOff>
        </xdr:to>
        <xdr:sp macro="" textlink="">
          <xdr:nvSpPr>
            <xdr:cNvPr id="61441" name="Scroll Bar 1" hidden="1">
              <a:extLst>
                <a:ext uri="{63B3BB69-23CF-44E3-9099-C40C66FF867C}">
                  <a14:compatExt spid="_x0000_s61441"/>
                </a:ext>
                <a:ext uri="{FF2B5EF4-FFF2-40B4-BE49-F238E27FC236}">
                  <a16:creationId xmlns:a16="http://schemas.microsoft.com/office/drawing/2014/main" id="{00000000-0008-0000-0900-000001F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9</xdr:row>
          <xdr:rowOff>19050</xdr:rowOff>
        </xdr:from>
        <xdr:to>
          <xdr:col>1</xdr:col>
          <xdr:colOff>419100</xdr:colOff>
          <xdr:row>9</xdr:row>
          <xdr:rowOff>238125</xdr:rowOff>
        </xdr:to>
        <xdr:sp macro="" textlink="">
          <xdr:nvSpPr>
            <xdr:cNvPr id="16386" name="Option Button 2" hidden="1">
              <a:extLst>
                <a:ext uri="{63B3BB69-23CF-44E3-9099-C40C66FF867C}">
                  <a14:compatExt spid="_x0000_s16386"/>
                </a:ext>
                <a:ext uri="{FF2B5EF4-FFF2-40B4-BE49-F238E27FC236}">
                  <a16:creationId xmlns:a16="http://schemas.microsoft.com/office/drawing/2014/main" id="{00000000-0008-0000-0D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923925</xdr:colOff>
          <xdr:row>9</xdr:row>
          <xdr:rowOff>19050</xdr:rowOff>
        </xdr:from>
        <xdr:to>
          <xdr:col>2</xdr:col>
          <xdr:colOff>247650</xdr:colOff>
          <xdr:row>9</xdr:row>
          <xdr:rowOff>238125</xdr:rowOff>
        </xdr:to>
        <xdr:sp macro="" textlink="">
          <xdr:nvSpPr>
            <xdr:cNvPr id="16387" name="Option Button 3" hidden="1">
              <a:extLst>
                <a:ext uri="{63B3BB69-23CF-44E3-9099-C40C66FF867C}">
                  <a14:compatExt spid="_x0000_s16387"/>
                </a:ext>
                <a:ext uri="{FF2B5EF4-FFF2-40B4-BE49-F238E27FC236}">
                  <a16:creationId xmlns:a16="http://schemas.microsoft.com/office/drawing/2014/main" id="{00000000-0008-0000-0D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9</xdr:row>
          <xdr:rowOff>19050</xdr:rowOff>
        </xdr:from>
        <xdr:to>
          <xdr:col>3</xdr:col>
          <xdr:colOff>190500</xdr:colOff>
          <xdr:row>9</xdr:row>
          <xdr:rowOff>238125</xdr:rowOff>
        </xdr:to>
        <xdr:sp macro="" textlink="">
          <xdr:nvSpPr>
            <xdr:cNvPr id="16388" name="Option Button 4" hidden="1">
              <a:extLst>
                <a:ext uri="{63B3BB69-23CF-44E3-9099-C40C66FF867C}">
                  <a14:compatExt spid="_x0000_s16388"/>
                </a:ext>
                <a:ext uri="{FF2B5EF4-FFF2-40B4-BE49-F238E27FC236}">
                  <a16:creationId xmlns:a16="http://schemas.microsoft.com/office/drawing/2014/main" id="{00000000-0008-0000-0D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10</xdr:row>
          <xdr:rowOff>38100</xdr:rowOff>
        </xdr:from>
        <xdr:to>
          <xdr:col>2</xdr:col>
          <xdr:colOff>714375</xdr:colOff>
          <xdr:row>10</xdr:row>
          <xdr:rowOff>200025</xdr:rowOff>
        </xdr:to>
        <xdr:sp macro="" textlink="">
          <xdr:nvSpPr>
            <xdr:cNvPr id="16389" name="Scroll Bar 5" hidden="1">
              <a:extLst>
                <a:ext uri="{63B3BB69-23CF-44E3-9099-C40C66FF867C}">
                  <a14:compatExt spid="_x0000_s16389"/>
                </a:ext>
                <a:ext uri="{FF2B5EF4-FFF2-40B4-BE49-F238E27FC236}">
                  <a16:creationId xmlns:a16="http://schemas.microsoft.com/office/drawing/2014/main" id="{00000000-0008-0000-0D00-0000054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editAs="oneCell">
    <xdr:from>
      <xdr:col>5</xdr:col>
      <xdr:colOff>161925</xdr:colOff>
      <xdr:row>2</xdr:row>
      <xdr:rowOff>133351</xdr:rowOff>
    </xdr:from>
    <xdr:to>
      <xdr:col>8</xdr:col>
      <xdr:colOff>390525</xdr:colOff>
      <xdr:row>24</xdr:row>
      <xdr:rowOff>68665</xdr:rowOff>
    </xdr:to>
    <xdr:pic>
      <xdr:nvPicPr>
        <xdr:cNvPr id="3" name="Picture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76950" y="619126"/>
          <a:ext cx="3228975" cy="431681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7</xdr:col>
      <xdr:colOff>85726</xdr:colOff>
      <xdr:row>7</xdr:row>
      <xdr:rowOff>89901</xdr:rowOff>
    </xdr:from>
    <xdr:to>
      <xdr:col>7</xdr:col>
      <xdr:colOff>3499373</xdr:colOff>
      <xdr:row>23</xdr:row>
      <xdr:rowOff>0</xdr:rowOff>
    </xdr:to>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1" y="1528176"/>
          <a:ext cx="3413647" cy="295809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ANIMATE\SECURE\Production\2D_REPNew2.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AB17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AB13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AB17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armas004\books\SE9BOOKS\Chartsmmc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BUKU2016/277%20FUNGSI/SO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BUKU1\150FUNGSI\specialized%20lookup%20examples.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BUKU1/150FUNGSI/specialized%20lookup%20examp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sheetName val="PRODUCTION REPORTS"/>
      <sheetName val="MASTER"/>
      <sheetName val="ANIMATION ONLY"/>
      <sheetName val="CONCEP-STREET"/>
      <sheetName val="ANIMATION COST FORECAST"/>
      <sheetName val="WEEKLY"/>
      <sheetName val="Sheet1"/>
      <sheetName val="EXTERNAL ANIMATION"/>
      <sheetName val="LMA"/>
    </sheetNames>
    <sheetDataSet>
      <sheetData sheetId="0" refreshError="1"/>
      <sheetData sheetId="1" refreshError="1"/>
      <sheetData sheetId="2" refreshError="1">
        <row r="18">
          <cell r="N18" t="str">
            <v>ENGINEERING</v>
          </cell>
          <cell r="Y18" t="str">
            <v>WK Count</v>
          </cell>
          <cell r="Z18" t="str">
            <v>Total Days</v>
          </cell>
        </row>
        <row r="20">
          <cell r="A20" t="str">
            <v>PREP</v>
          </cell>
          <cell r="F20" t="str">
            <v>ANIMATION</v>
          </cell>
          <cell r="I20" t="str">
            <v>INK &amp; PAINT</v>
          </cell>
          <cell r="L20" t="str">
            <v>ALPHA</v>
          </cell>
          <cell r="N20" t="str">
            <v>BETA</v>
          </cell>
          <cell r="P20" t="str">
            <v>RTM</v>
          </cell>
          <cell r="Y20">
            <v>11</v>
          </cell>
          <cell r="Z20">
            <v>77</v>
          </cell>
        </row>
        <row r="31">
          <cell r="A31" t="str">
            <v>Wks</v>
          </cell>
          <cell r="B31" t="str">
            <v>Days</v>
          </cell>
          <cell r="F31" t="str">
            <v>Wks</v>
          </cell>
          <cell r="G31" t="str">
            <v>Days</v>
          </cell>
          <cell r="H31" t="str">
            <v>Frames</v>
          </cell>
          <cell r="I31" t="str">
            <v>Wks</v>
          </cell>
          <cell r="J31" t="str">
            <v>Days</v>
          </cell>
          <cell r="Y31">
            <v>16</v>
          </cell>
          <cell r="Z31">
            <v>110</v>
          </cell>
        </row>
        <row r="32">
          <cell r="A32">
            <v>9</v>
          </cell>
          <cell r="B32">
            <v>77</v>
          </cell>
          <cell r="F32">
            <v>10</v>
          </cell>
          <cell r="G32">
            <v>110</v>
          </cell>
          <cell r="H32">
            <v>4500</v>
          </cell>
          <cell r="I32">
            <v>5</v>
          </cell>
          <cell r="J32">
            <v>49</v>
          </cell>
          <cell r="K32">
            <v>21</v>
          </cell>
          <cell r="M32">
            <v>29</v>
          </cell>
          <cell r="O32">
            <v>29</v>
          </cell>
          <cell r="Q32">
            <v>29</v>
          </cell>
          <cell r="Y32">
            <v>7</v>
          </cell>
          <cell r="Z32">
            <v>49</v>
          </cell>
        </row>
        <row r="45">
          <cell r="Y45">
            <v>154</v>
          </cell>
          <cell r="Z45">
            <v>35</v>
          </cell>
        </row>
        <row r="49">
          <cell r="N49" t="str">
            <v>ENGINEERING</v>
          </cell>
          <cell r="Y49" t="str">
            <v>WK Count</v>
          </cell>
          <cell r="Z49" t="str">
            <v>Total Days</v>
          </cell>
        </row>
        <row r="53">
          <cell r="A53" t="str">
            <v>PREP</v>
          </cell>
          <cell r="F53" t="str">
            <v>ANIMATION</v>
          </cell>
          <cell r="I53" t="str">
            <v>INK &amp; PAINT</v>
          </cell>
          <cell r="L53" t="str">
            <v>ALPHA</v>
          </cell>
          <cell r="N53" t="str">
            <v>BETA</v>
          </cell>
          <cell r="P53" t="str">
            <v>RTM</v>
          </cell>
          <cell r="Y53">
            <v>22</v>
          </cell>
          <cell r="Z53">
            <v>154</v>
          </cell>
        </row>
        <row r="64">
          <cell r="A64" t="str">
            <v>Wks</v>
          </cell>
          <cell r="B64" t="str">
            <v>Days</v>
          </cell>
          <cell r="F64" t="str">
            <v>Wks</v>
          </cell>
          <cell r="G64" t="str">
            <v>Days</v>
          </cell>
          <cell r="H64" t="str">
            <v>Frames</v>
          </cell>
          <cell r="I64" t="str">
            <v>Wks</v>
          </cell>
          <cell r="J64" t="str">
            <v>Days</v>
          </cell>
          <cell r="Y64">
            <v>16</v>
          </cell>
          <cell r="Z64">
            <v>76.666666666666671</v>
          </cell>
        </row>
        <row r="65">
          <cell r="A65">
            <v>20</v>
          </cell>
          <cell r="B65">
            <v>154</v>
          </cell>
          <cell r="F65">
            <v>6.666666666666667</v>
          </cell>
          <cell r="G65">
            <v>76.666666666666671</v>
          </cell>
          <cell r="H65">
            <v>3000</v>
          </cell>
          <cell r="I65">
            <v>3.3333333333333335</v>
          </cell>
          <cell r="J65">
            <v>37.333333333333336</v>
          </cell>
          <cell r="K65">
            <v>21</v>
          </cell>
          <cell r="M65">
            <v>29</v>
          </cell>
          <cell r="O65">
            <v>29</v>
          </cell>
          <cell r="Q65">
            <v>29</v>
          </cell>
          <cell r="Y65">
            <v>9</v>
          </cell>
          <cell r="Z65">
            <v>37.333333333333336</v>
          </cell>
        </row>
        <row r="93">
          <cell r="Y93">
            <v>154</v>
          </cell>
          <cell r="Z93">
            <v>23.333333333333336</v>
          </cell>
        </row>
        <row r="94">
          <cell r="Y94">
            <v>154</v>
          </cell>
          <cell r="Z94">
            <v>23.333333333333336</v>
          </cell>
        </row>
        <row r="97">
          <cell r="N97" t="str">
            <v>ENGINEERING</v>
          </cell>
          <cell r="Y97" t="str">
            <v>WK Count</v>
          </cell>
          <cell r="Z97" t="str">
            <v>Total Days</v>
          </cell>
        </row>
        <row r="98">
          <cell r="N98" t="str">
            <v>ENGINEERING</v>
          </cell>
          <cell r="R98" t="str">
            <v>MULAN STORY STUDIO</v>
          </cell>
          <cell r="V98" t="str">
            <v xml:space="preserve">START </v>
          </cell>
          <cell r="W98" t="str">
            <v>FRAMES</v>
          </cell>
          <cell r="X98">
            <v>5100</v>
          </cell>
          <cell r="Y98" t="str">
            <v>WK Count</v>
          </cell>
          <cell r="Z98" t="str">
            <v>Total Days</v>
          </cell>
          <cell r="AA98">
            <v>0</v>
          </cell>
          <cell r="AB98">
            <v>0</v>
          </cell>
          <cell r="AC98">
            <v>0</v>
          </cell>
          <cell r="AD98">
            <v>0</v>
          </cell>
          <cell r="AE98">
            <v>0</v>
          </cell>
          <cell r="AF98">
            <v>0</v>
          </cell>
          <cell r="AG98">
            <v>0</v>
          </cell>
          <cell r="AH98">
            <v>0</v>
          </cell>
          <cell r="AI98">
            <v>0</v>
          </cell>
          <cell r="AJ98">
            <v>0</v>
          </cell>
          <cell r="AK98">
            <v>0</v>
          </cell>
          <cell r="AL98">
            <v>0</v>
          </cell>
          <cell r="AM98">
            <v>35639</v>
          </cell>
          <cell r="AN98">
            <v>35646</v>
          </cell>
          <cell r="AO98">
            <v>35653</v>
          </cell>
          <cell r="AP98">
            <v>35660</v>
          </cell>
          <cell r="AQ98">
            <v>35667</v>
          </cell>
          <cell r="AR98">
            <v>35674</v>
          </cell>
          <cell r="AS98">
            <v>35681</v>
          </cell>
          <cell r="AT98">
            <v>35688</v>
          </cell>
          <cell r="AU98">
            <v>35695</v>
          </cell>
          <cell r="AV98">
            <v>35702</v>
          </cell>
          <cell r="AW98">
            <v>35709</v>
          </cell>
          <cell r="AX98">
            <v>35716</v>
          </cell>
          <cell r="AY98">
            <v>35723</v>
          </cell>
          <cell r="AZ98">
            <v>35730</v>
          </cell>
          <cell r="BA98">
            <v>0</v>
          </cell>
          <cell r="BB98">
            <v>0</v>
          </cell>
          <cell r="BC98">
            <v>0</v>
          </cell>
          <cell r="BD98">
            <v>0</v>
          </cell>
          <cell r="BE98">
            <v>0</v>
          </cell>
          <cell r="BF98">
            <v>0</v>
          </cell>
          <cell r="BG98">
            <v>0</v>
          </cell>
          <cell r="BH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0</v>
          </cell>
          <cell r="CR98">
            <v>0</v>
          </cell>
          <cell r="CS98">
            <v>0</v>
          </cell>
          <cell r="CT98">
            <v>0</v>
          </cell>
          <cell r="CU98">
            <v>0</v>
          </cell>
          <cell r="CV98">
            <v>0</v>
          </cell>
          <cell r="CW98">
            <v>0</v>
          </cell>
          <cell r="CX98">
            <v>0</v>
          </cell>
          <cell r="CY98">
            <v>0</v>
          </cell>
          <cell r="CZ98">
            <v>0</v>
          </cell>
          <cell r="DA98">
            <v>0</v>
          </cell>
          <cell r="DB98">
            <v>0</v>
          </cell>
          <cell r="DC98">
            <v>0</v>
          </cell>
          <cell r="DD98">
            <v>0</v>
          </cell>
          <cell r="DE98">
            <v>0</v>
          </cell>
          <cell r="DF98">
            <v>0</v>
          </cell>
          <cell r="DG98">
            <v>0</v>
          </cell>
          <cell r="DH98">
            <v>0</v>
          </cell>
          <cell r="DI98">
            <v>0</v>
          </cell>
          <cell r="DJ98">
            <v>0</v>
          </cell>
          <cell r="DK98">
            <v>0</v>
          </cell>
          <cell r="DL98">
            <v>0</v>
          </cell>
          <cell r="DM98">
            <v>0</v>
          </cell>
          <cell r="DN98">
            <v>0</v>
          </cell>
          <cell r="DO98">
            <v>0</v>
          </cell>
          <cell r="DP98">
            <v>0</v>
          </cell>
          <cell r="DQ98">
            <v>0</v>
          </cell>
          <cell r="DR98">
            <v>0</v>
          </cell>
          <cell r="DS98">
            <v>0</v>
          </cell>
          <cell r="DT98">
            <v>0</v>
          </cell>
          <cell r="DU98">
            <v>0</v>
          </cell>
          <cell r="DV98">
            <v>0</v>
          </cell>
          <cell r="DW98">
            <v>0</v>
          </cell>
          <cell r="DX98">
            <v>0</v>
          </cell>
          <cell r="DY98">
            <v>0</v>
          </cell>
          <cell r="DZ98">
            <v>0</v>
          </cell>
          <cell r="EA98">
            <v>0</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row>
        <row r="99">
          <cell r="A99" t="str">
            <v>PREP</v>
          </cell>
          <cell r="F99" t="str">
            <v>ANIMATION</v>
          </cell>
          <cell r="I99" t="str">
            <v>INK &amp; PAINT</v>
          </cell>
          <cell r="L99" t="str">
            <v>ALPHA</v>
          </cell>
          <cell r="N99" t="str">
            <v>BETA</v>
          </cell>
          <cell r="P99" t="str">
            <v>RTM</v>
          </cell>
          <cell r="R99" t="str">
            <v>STREET</v>
          </cell>
          <cell r="T99" t="str">
            <v>Prep Projection</v>
          </cell>
          <cell r="V99" t="str">
            <v xml:space="preserve">START </v>
          </cell>
          <cell r="W99" t="str">
            <v>END</v>
          </cell>
          <cell r="X99">
            <v>500</v>
          </cell>
          <cell r="Y99">
            <v>14</v>
          </cell>
          <cell r="Z99">
            <v>94.5</v>
          </cell>
          <cell r="AA99">
            <v>0</v>
          </cell>
          <cell r="AB99">
            <v>0</v>
          </cell>
          <cell r="AC99">
            <v>0</v>
          </cell>
          <cell r="AD99">
            <v>0</v>
          </cell>
          <cell r="AE99">
            <v>0</v>
          </cell>
          <cell r="AF99">
            <v>0</v>
          </cell>
          <cell r="AG99">
            <v>0</v>
          </cell>
          <cell r="AH99">
            <v>0</v>
          </cell>
          <cell r="AI99">
            <v>0</v>
          </cell>
          <cell r="AJ99">
            <v>0</v>
          </cell>
          <cell r="AK99">
            <v>0</v>
          </cell>
          <cell r="AL99">
            <v>0</v>
          </cell>
          <cell r="AM99">
            <v>35639</v>
          </cell>
          <cell r="AN99">
            <v>35646</v>
          </cell>
          <cell r="AO99">
            <v>35653</v>
          </cell>
          <cell r="AP99">
            <v>35660</v>
          </cell>
          <cell r="AQ99">
            <v>35667</v>
          </cell>
          <cell r="AR99">
            <v>35674</v>
          </cell>
          <cell r="AS99">
            <v>35681</v>
          </cell>
          <cell r="AT99">
            <v>35688</v>
          </cell>
          <cell r="AU99">
            <v>35695</v>
          </cell>
          <cell r="AV99">
            <v>35702</v>
          </cell>
          <cell r="AW99">
            <v>35709</v>
          </cell>
          <cell r="AX99">
            <v>35716</v>
          </cell>
          <cell r="AY99">
            <v>0</v>
          </cell>
          <cell r="AZ99">
            <v>0</v>
          </cell>
          <cell r="BA99">
            <v>0</v>
          </cell>
          <cell r="BB99">
            <v>0</v>
          </cell>
          <cell r="BC99">
            <v>0</v>
          </cell>
          <cell r="BD99">
            <v>0</v>
          </cell>
          <cell r="BE99">
            <v>0</v>
          </cell>
          <cell r="BF99">
            <v>0</v>
          </cell>
          <cell r="BG99">
            <v>0</v>
          </cell>
          <cell r="BH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0</v>
          </cell>
          <cell r="CR99">
            <v>0</v>
          </cell>
          <cell r="CS99">
            <v>0</v>
          </cell>
          <cell r="CT99">
            <v>0</v>
          </cell>
          <cell r="CU99">
            <v>0</v>
          </cell>
          <cell r="CV99">
            <v>0</v>
          </cell>
          <cell r="CW99">
            <v>0</v>
          </cell>
          <cell r="CX99">
            <v>0</v>
          </cell>
          <cell r="CY99">
            <v>0</v>
          </cell>
          <cell r="CZ99">
            <v>0</v>
          </cell>
          <cell r="DA99">
            <v>0</v>
          </cell>
          <cell r="DB99">
            <v>0</v>
          </cell>
          <cell r="DC99">
            <v>0</v>
          </cell>
          <cell r="DD99">
            <v>0</v>
          </cell>
          <cell r="DE99">
            <v>0</v>
          </cell>
          <cell r="DF99">
            <v>0</v>
          </cell>
          <cell r="DG99">
            <v>0</v>
          </cell>
          <cell r="DH99">
            <v>0</v>
          </cell>
          <cell r="DI99">
            <v>0</v>
          </cell>
          <cell r="DJ99">
            <v>0</v>
          </cell>
          <cell r="DK99">
            <v>0</v>
          </cell>
          <cell r="DL99">
            <v>0</v>
          </cell>
          <cell r="DM99">
            <v>0</v>
          </cell>
          <cell r="DN99">
            <v>0</v>
          </cell>
          <cell r="DO99">
            <v>0</v>
          </cell>
          <cell r="DP99">
            <v>0</v>
          </cell>
          <cell r="DQ99">
            <v>0</v>
          </cell>
          <cell r="DR99">
            <v>0</v>
          </cell>
          <cell r="DS99">
            <v>0</v>
          </cell>
          <cell r="DT99">
            <v>0</v>
          </cell>
          <cell r="DU99">
            <v>0</v>
          </cell>
          <cell r="DV99">
            <v>0</v>
          </cell>
          <cell r="DW99">
            <v>0</v>
          </cell>
          <cell r="DX99">
            <v>0</v>
          </cell>
          <cell r="DY99">
            <v>0</v>
          </cell>
          <cell r="DZ99">
            <v>0</v>
          </cell>
          <cell r="EA99">
            <v>0</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row>
        <row r="100">
          <cell r="A100" t="str">
            <v>PREP</v>
          </cell>
          <cell r="F100" t="str">
            <v>ANIMATION</v>
          </cell>
          <cell r="I100" t="str">
            <v>INK &amp; PAINT</v>
          </cell>
          <cell r="L100" t="str">
            <v>ALPHA</v>
          </cell>
          <cell r="N100" t="str">
            <v>BETA</v>
          </cell>
          <cell r="P100" t="str">
            <v>RTM</v>
          </cell>
          <cell r="R100" t="str">
            <v>STREET</v>
          </cell>
          <cell r="S100" t="str">
            <v>PRODUCTION TO DATE</v>
          </cell>
          <cell r="T100" t="str">
            <v>Prep Projection</v>
          </cell>
          <cell r="V100">
            <v>35636</v>
          </cell>
          <cell r="W100">
            <v>35721.4</v>
          </cell>
          <cell r="X100">
            <v>500</v>
          </cell>
          <cell r="Y100">
            <v>12</v>
          </cell>
          <cell r="Z100">
            <v>85.399999999999991</v>
          </cell>
          <cell r="AA100">
            <v>0</v>
          </cell>
          <cell r="AB100">
            <v>0</v>
          </cell>
          <cell r="AC100">
            <v>0</v>
          </cell>
          <cell r="AD100">
            <v>0</v>
          </cell>
          <cell r="AE100">
            <v>0</v>
          </cell>
          <cell r="AF100">
            <v>0</v>
          </cell>
          <cell r="AG100">
            <v>0</v>
          </cell>
          <cell r="AH100">
            <v>0</v>
          </cell>
          <cell r="AI100">
            <v>0</v>
          </cell>
          <cell r="AJ100">
            <v>0</v>
          </cell>
          <cell r="AK100">
            <v>0</v>
          </cell>
          <cell r="AL100">
            <v>0</v>
          </cell>
          <cell r="AM100">
            <v>125</v>
          </cell>
          <cell r="AN100">
            <v>250</v>
          </cell>
          <cell r="AO100">
            <v>375</v>
          </cell>
          <cell r="AP100">
            <v>500</v>
          </cell>
          <cell r="AQ100">
            <v>500</v>
          </cell>
          <cell r="AR100">
            <v>500</v>
          </cell>
          <cell r="AS100">
            <v>500</v>
          </cell>
          <cell r="AT100">
            <v>500</v>
          </cell>
          <cell r="AU100">
            <v>500</v>
          </cell>
          <cell r="AV100">
            <v>500</v>
          </cell>
          <cell r="AW100">
            <v>500</v>
          </cell>
          <cell r="AX100">
            <v>500</v>
          </cell>
          <cell r="AY100">
            <v>0</v>
          </cell>
          <cell r="AZ100">
            <v>0</v>
          </cell>
          <cell r="BA100">
            <v>0</v>
          </cell>
          <cell r="BB100">
            <v>0</v>
          </cell>
          <cell r="BC100">
            <v>0</v>
          </cell>
          <cell r="BD100">
            <v>0</v>
          </cell>
          <cell r="BE100">
            <v>0</v>
          </cell>
          <cell r="BF100">
            <v>0</v>
          </cell>
          <cell r="BG100">
            <v>0</v>
          </cell>
          <cell r="BH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v>0</v>
          </cell>
          <cell r="CR100">
            <v>0</v>
          </cell>
          <cell r="CS100">
            <v>0</v>
          </cell>
          <cell r="CT100">
            <v>0</v>
          </cell>
          <cell r="CU100">
            <v>0</v>
          </cell>
          <cell r="CV100">
            <v>0</v>
          </cell>
          <cell r="CW100">
            <v>0</v>
          </cell>
          <cell r="CX100">
            <v>0</v>
          </cell>
          <cell r="CY100">
            <v>0</v>
          </cell>
          <cell r="CZ100">
            <v>0</v>
          </cell>
          <cell r="DA100">
            <v>0</v>
          </cell>
          <cell r="DB100">
            <v>0</v>
          </cell>
          <cell r="DC100">
            <v>0</v>
          </cell>
          <cell r="DD100">
            <v>0</v>
          </cell>
          <cell r="DE100">
            <v>0</v>
          </cell>
          <cell r="DF100">
            <v>0</v>
          </cell>
          <cell r="DG100">
            <v>0</v>
          </cell>
          <cell r="DH100">
            <v>0</v>
          </cell>
          <cell r="DI100">
            <v>0</v>
          </cell>
          <cell r="DJ100">
            <v>0</v>
          </cell>
          <cell r="DK100">
            <v>0</v>
          </cell>
          <cell r="DL100">
            <v>0</v>
          </cell>
          <cell r="DM100">
            <v>0</v>
          </cell>
          <cell r="DN100">
            <v>0</v>
          </cell>
          <cell r="DO100">
            <v>0</v>
          </cell>
          <cell r="DP100">
            <v>0</v>
          </cell>
          <cell r="DQ100">
            <v>0</v>
          </cell>
          <cell r="DR100">
            <v>0</v>
          </cell>
          <cell r="DS100">
            <v>0</v>
          </cell>
          <cell r="DT100">
            <v>0</v>
          </cell>
          <cell r="DU100">
            <v>0</v>
          </cell>
          <cell r="DV100">
            <v>0</v>
          </cell>
          <cell r="DW100">
            <v>0</v>
          </cell>
          <cell r="DX100">
            <v>0</v>
          </cell>
          <cell r="DY100">
            <v>0</v>
          </cell>
          <cell r="DZ100">
            <v>0</v>
          </cell>
          <cell r="EA100">
            <v>0</v>
          </cell>
          <cell r="EB100">
            <v>0</v>
          </cell>
          <cell r="EC100">
            <v>0</v>
          </cell>
          <cell r="ED100">
            <v>0</v>
          </cell>
          <cell r="EE100">
            <v>0</v>
          </cell>
          <cell r="EF100">
            <v>0</v>
          </cell>
          <cell r="EG100">
            <v>0</v>
          </cell>
          <cell r="EH100">
            <v>0</v>
          </cell>
          <cell r="EI100">
            <v>0</v>
          </cell>
          <cell r="EJ100">
            <v>0</v>
          </cell>
          <cell r="EK100">
            <v>0</v>
          </cell>
          <cell r="EL100">
            <v>0</v>
          </cell>
          <cell r="EM100">
            <v>0</v>
          </cell>
          <cell r="EN100">
            <v>0</v>
          </cell>
          <cell r="EO100">
            <v>0</v>
          </cell>
          <cell r="EP100">
            <v>0</v>
          </cell>
          <cell r="EQ100">
            <v>0</v>
          </cell>
          <cell r="ER100">
            <v>0</v>
          </cell>
          <cell r="ES100">
            <v>0</v>
          </cell>
          <cell r="ET100">
            <v>0</v>
          </cell>
          <cell r="EU100">
            <v>0</v>
          </cell>
          <cell r="EV100">
            <v>0</v>
          </cell>
        </row>
        <row r="101">
          <cell r="S101" t="str">
            <v>PRODUCTION TO DATE</v>
          </cell>
          <cell r="AS101" t="str">
            <v>WK 1</v>
          </cell>
          <cell r="AT101" t="str">
            <v>WK 2</v>
          </cell>
          <cell r="AU101" t="str">
            <v>WK 3</v>
          </cell>
          <cell r="AV101" t="str">
            <v>WK 4</v>
          </cell>
          <cell r="AW101" t="str">
            <v>WK 5</v>
          </cell>
          <cell r="AX101" t="str">
            <v>WK 6</v>
          </cell>
          <cell r="AY101" t="str">
            <v>WK 7</v>
          </cell>
          <cell r="AZ101" t="str">
            <v>WK 8</v>
          </cell>
          <cell r="BA101" t="str">
            <v>WK 9</v>
          </cell>
          <cell r="BB101" t="str">
            <v>WK 10</v>
          </cell>
          <cell r="BC101" t="str">
            <v>WK 11</v>
          </cell>
          <cell r="BD101" t="str">
            <v>WK 12</v>
          </cell>
          <cell r="BE101" t="str">
            <v>WK 13</v>
          </cell>
        </row>
        <row r="102">
          <cell r="T102" t="str">
            <v>Scenes Issued</v>
          </cell>
          <cell r="U102">
            <v>0.87008695652173917</v>
          </cell>
          <cell r="V102">
            <v>5003</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1700</v>
          </cell>
          <cell r="AT102">
            <v>0</v>
          </cell>
          <cell r="AU102">
            <v>568</v>
          </cell>
          <cell r="AV102">
            <v>0</v>
          </cell>
          <cell r="AW102">
            <v>262</v>
          </cell>
          <cell r="AX102">
            <v>864</v>
          </cell>
          <cell r="AY102">
            <v>486</v>
          </cell>
          <cell r="AZ102">
            <v>347</v>
          </cell>
          <cell r="BA102">
            <v>0</v>
          </cell>
          <cell r="BB102">
            <v>666</v>
          </cell>
          <cell r="BC102">
            <v>110</v>
          </cell>
          <cell r="BD102">
            <v>0</v>
          </cell>
          <cell r="BE102">
            <v>0</v>
          </cell>
        </row>
        <row r="103">
          <cell r="T103" t="str">
            <v>Scenes Issued</v>
          </cell>
          <cell r="U103">
            <v>0.98098039215686272</v>
          </cell>
          <cell r="V103">
            <v>5003</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1700</v>
          </cell>
          <cell r="AT103">
            <v>0</v>
          </cell>
          <cell r="AU103">
            <v>568</v>
          </cell>
          <cell r="AV103">
            <v>0</v>
          </cell>
          <cell r="AW103">
            <v>262</v>
          </cell>
          <cell r="AX103">
            <v>864</v>
          </cell>
          <cell r="AY103">
            <v>486</v>
          </cell>
          <cell r="AZ103">
            <v>347</v>
          </cell>
          <cell r="BA103">
            <v>0</v>
          </cell>
          <cell r="BB103">
            <v>666</v>
          </cell>
          <cell r="BC103">
            <v>110</v>
          </cell>
          <cell r="BD103">
            <v>0</v>
          </cell>
          <cell r="BE103">
            <v>0</v>
          </cell>
        </row>
        <row r="104">
          <cell r="T104" t="str">
            <v>Into Rough</v>
          </cell>
          <cell r="U104">
            <v>0.87235294117647055</v>
          </cell>
          <cell r="V104">
            <v>4449</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60</v>
          </cell>
          <cell r="AV104">
            <v>170</v>
          </cell>
          <cell r="AW104">
            <v>527</v>
          </cell>
          <cell r="AX104">
            <v>115</v>
          </cell>
          <cell r="AY104">
            <v>0</v>
          </cell>
          <cell r="AZ104">
            <v>1019</v>
          </cell>
          <cell r="BA104">
            <v>0</v>
          </cell>
          <cell r="BB104">
            <v>593</v>
          </cell>
          <cell r="BC104">
            <v>1148</v>
          </cell>
          <cell r="BD104">
            <v>817</v>
          </cell>
          <cell r="BE104">
            <v>0</v>
          </cell>
        </row>
        <row r="105">
          <cell r="T105" t="str">
            <v>Rough Complete</v>
          </cell>
          <cell r="U105">
            <v>0.81803921568627447</v>
          </cell>
          <cell r="V105">
            <v>4172</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60</v>
          </cell>
          <cell r="AV105">
            <v>65</v>
          </cell>
          <cell r="AW105">
            <v>114</v>
          </cell>
          <cell r="AX105">
            <v>323</v>
          </cell>
          <cell r="AY105">
            <v>352</v>
          </cell>
          <cell r="AZ105">
            <v>121</v>
          </cell>
          <cell r="BA105">
            <v>0</v>
          </cell>
          <cell r="BB105">
            <v>1204</v>
          </cell>
          <cell r="BC105">
            <v>274</v>
          </cell>
          <cell r="BD105">
            <v>1139</v>
          </cell>
          <cell r="BE105">
            <v>520</v>
          </cell>
        </row>
        <row r="106">
          <cell r="T106" t="str">
            <v>Ruff Approved</v>
          </cell>
          <cell r="U106">
            <v>0.7415686274509804</v>
          </cell>
          <cell r="V106">
            <v>3782</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60</v>
          </cell>
          <cell r="AV106">
            <v>65</v>
          </cell>
          <cell r="AW106">
            <v>10</v>
          </cell>
          <cell r="AX106">
            <v>294</v>
          </cell>
          <cell r="AY106">
            <v>294</v>
          </cell>
          <cell r="AZ106">
            <v>157</v>
          </cell>
          <cell r="BA106">
            <v>0</v>
          </cell>
          <cell r="BB106">
            <v>1116</v>
          </cell>
          <cell r="BC106">
            <v>238</v>
          </cell>
          <cell r="BD106">
            <v>1077</v>
          </cell>
          <cell r="BE106">
            <v>471</v>
          </cell>
        </row>
        <row r="107">
          <cell r="T107" t="str">
            <v>Clean Complete</v>
          </cell>
          <cell r="U107">
            <v>0.50901960784313727</v>
          </cell>
          <cell r="V107">
            <v>2596</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3</v>
          </cell>
          <cell r="AV107">
            <v>64</v>
          </cell>
          <cell r="AW107">
            <v>2</v>
          </cell>
          <cell r="AX107">
            <v>18</v>
          </cell>
          <cell r="AY107">
            <v>167</v>
          </cell>
          <cell r="AZ107">
            <v>115</v>
          </cell>
          <cell r="BA107">
            <v>0</v>
          </cell>
          <cell r="BB107">
            <v>600</v>
          </cell>
          <cell r="BC107">
            <v>148</v>
          </cell>
          <cell r="BD107">
            <v>1126</v>
          </cell>
          <cell r="BE107">
            <v>353</v>
          </cell>
        </row>
        <row r="108">
          <cell r="T108" t="str">
            <v>Approved</v>
          </cell>
          <cell r="U108">
            <v>0.40490196078431373</v>
          </cell>
          <cell r="V108">
            <v>2065</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3</v>
          </cell>
          <cell r="AV108">
            <v>53</v>
          </cell>
          <cell r="AW108">
            <v>0</v>
          </cell>
          <cell r="AX108">
            <v>20</v>
          </cell>
          <cell r="AY108">
            <v>150</v>
          </cell>
          <cell r="AZ108">
            <v>188</v>
          </cell>
          <cell r="BA108">
            <v>0</v>
          </cell>
          <cell r="BB108">
            <v>577</v>
          </cell>
          <cell r="BC108">
            <v>486</v>
          </cell>
          <cell r="BD108">
            <v>297</v>
          </cell>
          <cell r="BE108">
            <v>291</v>
          </cell>
        </row>
        <row r="109">
          <cell r="T109" t="str">
            <v>Turned In</v>
          </cell>
          <cell r="U109">
            <v>0.26078431372549021</v>
          </cell>
          <cell r="V109">
            <v>1330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121</v>
          </cell>
          <cell r="BA109">
            <v>0</v>
          </cell>
          <cell r="BB109">
            <v>74</v>
          </cell>
          <cell r="BC109">
            <v>506</v>
          </cell>
          <cell r="BD109">
            <v>0</v>
          </cell>
          <cell r="BE109">
            <v>629</v>
          </cell>
        </row>
        <row r="110">
          <cell r="A110" t="str">
            <v>Wks</v>
          </cell>
          <cell r="B110" t="str">
            <v>Days</v>
          </cell>
          <cell r="F110" t="str">
            <v>Wks</v>
          </cell>
          <cell r="G110" t="str">
            <v>Days</v>
          </cell>
          <cell r="H110" t="str">
            <v>Frames</v>
          </cell>
          <cell r="I110" t="str">
            <v>Wks</v>
          </cell>
          <cell r="J110" t="str">
            <v>Days</v>
          </cell>
          <cell r="R110" t="str">
            <v xml:space="preserve"> </v>
          </cell>
          <cell r="T110" t="str">
            <v>Animation Projection</v>
          </cell>
          <cell r="V110">
            <v>35718</v>
          </cell>
          <cell r="W110">
            <v>35814</v>
          </cell>
          <cell r="X110">
            <v>750</v>
          </cell>
          <cell r="Y110">
            <v>11</v>
          </cell>
          <cell r="Z110">
            <v>83.666666666666671</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187.5</v>
          </cell>
          <cell r="BC110">
            <v>375</v>
          </cell>
          <cell r="BD110">
            <v>562.5</v>
          </cell>
          <cell r="BE110">
            <v>500</v>
          </cell>
          <cell r="BF110">
            <v>500</v>
          </cell>
          <cell r="BG110">
            <v>500</v>
          </cell>
          <cell r="BH110">
            <v>500</v>
          </cell>
          <cell r="BK110">
            <v>500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v>0</v>
          </cell>
          <cell r="CR110">
            <v>0</v>
          </cell>
          <cell r="CS110">
            <v>0</v>
          </cell>
          <cell r="CT110">
            <v>0</v>
          </cell>
          <cell r="CU110">
            <v>0</v>
          </cell>
          <cell r="CV110">
            <v>0</v>
          </cell>
          <cell r="CW110">
            <v>0</v>
          </cell>
          <cell r="CX110">
            <v>0</v>
          </cell>
          <cell r="CY110">
            <v>0</v>
          </cell>
          <cell r="CZ110">
            <v>0</v>
          </cell>
          <cell r="DA110">
            <v>0</v>
          </cell>
          <cell r="DB110">
            <v>0</v>
          </cell>
          <cell r="DC110">
            <v>0</v>
          </cell>
          <cell r="DD110">
            <v>0</v>
          </cell>
          <cell r="DE110">
            <v>0</v>
          </cell>
          <cell r="DF110">
            <v>0</v>
          </cell>
          <cell r="DG110">
            <v>0</v>
          </cell>
          <cell r="DH110">
            <v>0</v>
          </cell>
          <cell r="DI110">
            <v>0</v>
          </cell>
          <cell r="DJ110">
            <v>0</v>
          </cell>
          <cell r="DK110">
            <v>0</v>
          </cell>
          <cell r="DL110">
            <v>0</v>
          </cell>
          <cell r="DM110">
            <v>0</v>
          </cell>
          <cell r="DN110">
            <v>0</v>
          </cell>
          <cell r="DO110">
            <v>0</v>
          </cell>
          <cell r="DP110">
            <v>0</v>
          </cell>
          <cell r="DQ110">
            <v>0</v>
          </cell>
          <cell r="DR110">
            <v>0</v>
          </cell>
          <cell r="DS110">
            <v>0</v>
          </cell>
          <cell r="DT110">
            <v>0</v>
          </cell>
          <cell r="DU110">
            <v>0</v>
          </cell>
          <cell r="DV110">
            <v>0</v>
          </cell>
          <cell r="DW110">
            <v>0</v>
          </cell>
          <cell r="DX110">
            <v>0</v>
          </cell>
          <cell r="DY110">
            <v>0</v>
          </cell>
          <cell r="DZ110">
            <v>0</v>
          </cell>
          <cell r="EA110">
            <v>0</v>
          </cell>
          <cell r="EB110">
            <v>0</v>
          </cell>
          <cell r="EC110">
            <v>0</v>
          </cell>
          <cell r="ED110">
            <v>0</v>
          </cell>
          <cell r="EE110">
            <v>0</v>
          </cell>
          <cell r="EF110">
            <v>0</v>
          </cell>
          <cell r="EG110">
            <v>0</v>
          </cell>
          <cell r="EH110">
            <v>0</v>
          </cell>
          <cell r="EI110">
            <v>0</v>
          </cell>
          <cell r="EJ110">
            <v>0</v>
          </cell>
          <cell r="EK110">
            <v>0</v>
          </cell>
          <cell r="EL110">
            <v>0</v>
          </cell>
          <cell r="EM110">
            <v>0</v>
          </cell>
          <cell r="EN110">
            <v>0</v>
          </cell>
          <cell r="EO110">
            <v>0</v>
          </cell>
          <cell r="EP110">
            <v>0</v>
          </cell>
          <cell r="EQ110">
            <v>0</v>
          </cell>
          <cell r="ER110">
            <v>0</v>
          </cell>
          <cell r="ES110">
            <v>0</v>
          </cell>
          <cell r="ET110">
            <v>0</v>
          </cell>
          <cell r="EU110">
            <v>0</v>
          </cell>
          <cell r="EV110">
            <v>0</v>
          </cell>
        </row>
        <row r="111">
          <cell r="A111" t="str">
            <v>Wks</v>
          </cell>
          <cell r="B111" t="str">
            <v>Days</v>
          </cell>
          <cell r="F111" t="str">
            <v>Wks</v>
          </cell>
          <cell r="G111" t="str">
            <v>Days</v>
          </cell>
          <cell r="H111" t="str">
            <v>Frames</v>
          </cell>
          <cell r="I111" t="str">
            <v>Wks</v>
          </cell>
          <cell r="J111" t="str">
            <v>Days</v>
          </cell>
          <cell r="K111">
            <v>21</v>
          </cell>
          <cell r="M111">
            <v>29</v>
          </cell>
          <cell r="O111">
            <v>29</v>
          </cell>
          <cell r="Q111">
            <v>29</v>
          </cell>
          <cell r="R111" t="str">
            <v xml:space="preserve"> </v>
          </cell>
          <cell r="T111" t="str">
            <v>Animation Projection</v>
          </cell>
          <cell r="V111">
            <v>35718</v>
          </cell>
          <cell r="W111">
            <v>35814</v>
          </cell>
          <cell r="X111">
            <v>750</v>
          </cell>
          <cell r="Y111">
            <v>11</v>
          </cell>
          <cell r="Z111">
            <v>77.599999999999994</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187.5</v>
          </cell>
          <cell r="BC111">
            <v>375</v>
          </cell>
          <cell r="BD111">
            <v>562.5</v>
          </cell>
          <cell r="BE111">
            <v>500</v>
          </cell>
          <cell r="BF111">
            <v>500</v>
          </cell>
          <cell r="BG111">
            <v>500</v>
          </cell>
          <cell r="BH111">
            <v>500</v>
          </cell>
          <cell r="BK111">
            <v>500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v>0</v>
          </cell>
          <cell r="CR111">
            <v>0</v>
          </cell>
          <cell r="CS111">
            <v>0</v>
          </cell>
          <cell r="CT111">
            <v>0</v>
          </cell>
          <cell r="CU111">
            <v>0</v>
          </cell>
          <cell r="CV111">
            <v>0</v>
          </cell>
          <cell r="CW111">
            <v>0</v>
          </cell>
          <cell r="CX111">
            <v>0</v>
          </cell>
          <cell r="CY111">
            <v>0</v>
          </cell>
          <cell r="CZ111">
            <v>0</v>
          </cell>
          <cell r="DA111">
            <v>0</v>
          </cell>
          <cell r="DB111">
            <v>0</v>
          </cell>
          <cell r="DC111">
            <v>0</v>
          </cell>
          <cell r="DD111">
            <v>0</v>
          </cell>
          <cell r="DE111">
            <v>0</v>
          </cell>
          <cell r="DF111">
            <v>0</v>
          </cell>
          <cell r="DG111">
            <v>0</v>
          </cell>
          <cell r="DH111">
            <v>0</v>
          </cell>
          <cell r="DI111">
            <v>0</v>
          </cell>
          <cell r="DJ111">
            <v>0</v>
          </cell>
          <cell r="DK111">
            <v>0</v>
          </cell>
          <cell r="DL111">
            <v>0</v>
          </cell>
          <cell r="DM111">
            <v>0</v>
          </cell>
          <cell r="DN111">
            <v>0</v>
          </cell>
          <cell r="DO111">
            <v>0</v>
          </cell>
          <cell r="DP111">
            <v>0</v>
          </cell>
          <cell r="DQ111">
            <v>0</v>
          </cell>
          <cell r="DR111">
            <v>0</v>
          </cell>
          <cell r="DS111">
            <v>0</v>
          </cell>
          <cell r="DT111">
            <v>0</v>
          </cell>
          <cell r="DU111">
            <v>0</v>
          </cell>
          <cell r="DV111">
            <v>0</v>
          </cell>
          <cell r="DW111">
            <v>0</v>
          </cell>
          <cell r="DX111">
            <v>0</v>
          </cell>
          <cell r="DY111">
            <v>0</v>
          </cell>
          <cell r="DZ111">
            <v>0</v>
          </cell>
          <cell r="EA111">
            <v>0</v>
          </cell>
          <cell r="EB111">
            <v>0</v>
          </cell>
          <cell r="EC111">
            <v>0</v>
          </cell>
          <cell r="ED111">
            <v>0</v>
          </cell>
          <cell r="EE111">
            <v>0</v>
          </cell>
          <cell r="EF111">
            <v>0</v>
          </cell>
          <cell r="EG111">
            <v>0</v>
          </cell>
          <cell r="EH111">
            <v>0</v>
          </cell>
          <cell r="EI111">
            <v>0</v>
          </cell>
          <cell r="EJ111">
            <v>0</v>
          </cell>
          <cell r="EK111">
            <v>0</v>
          </cell>
          <cell r="EL111">
            <v>0</v>
          </cell>
          <cell r="EM111">
            <v>0</v>
          </cell>
          <cell r="EN111">
            <v>0</v>
          </cell>
          <cell r="EO111">
            <v>0</v>
          </cell>
          <cell r="EP111">
            <v>0</v>
          </cell>
          <cell r="EQ111">
            <v>0</v>
          </cell>
          <cell r="ER111">
            <v>0</v>
          </cell>
          <cell r="ES111">
            <v>0</v>
          </cell>
          <cell r="ET111">
            <v>0</v>
          </cell>
          <cell r="EU111">
            <v>0</v>
          </cell>
          <cell r="EV111">
            <v>0</v>
          </cell>
        </row>
        <row r="112">
          <cell r="A112">
            <v>10.199999999999999</v>
          </cell>
          <cell r="B112">
            <v>85.399999999999991</v>
          </cell>
          <cell r="F112">
            <v>6.8</v>
          </cell>
          <cell r="G112">
            <v>77.599999999999994</v>
          </cell>
          <cell r="H112">
            <v>5100</v>
          </cell>
          <cell r="I112">
            <v>5.666666666666667</v>
          </cell>
          <cell r="J112">
            <v>53.666666666666671</v>
          </cell>
          <cell r="K112">
            <v>21</v>
          </cell>
          <cell r="M112">
            <v>29</v>
          </cell>
          <cell r="O112">
            <v>29</v>
          </cell>
          <cell r="Q112">
            <v>29</v>
          </cell>
          <cell r="R112">
            <v>35961</v>
          </cell>
          <cell r="T112" t="str">
            <v>Ink &amp; Paint Projection</v>
          </cell>
          <cell r="V112">
            <v>35774.333333333336</v>
          </cell>
          <cell r="W112">
            <v>35828</v>
          </cell>
          <cell r="X112">
            <v>900</v>
          </cell>
          <cell r="Y112">
            <v>5</v>
          </cell>
          <cell r="Z112">
            <v>53.666666666666671</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225</v>
          </cell>
          <cell r="BH112">
            <v>450</v>
          </cell>
          <cell r="BK112">
            <v>900</v>
          </cell>
          <cell r="BL112">
            <v>900</v>
          </cell>
          <cell r="BM112">
            <v>900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v>0</v>
          </cell>
          <cell r="CR112">
            <v>0</v>
          </cell>
          <cell r="CS112">
            <v>0</v>
          </cell>
          <cell r="CT112">
            <v>0</v>
          </cell>
          <cell r="CU112">
            <v>0</v>
          </cell>
          <cell r="CV112">
            <v>0</v>
          </cell>
          <cell r="CW112">
            <v>0</v>
          </cell>
          <cell r="CX112">
            <v>0</v>
          </cell>
          <cell r="CY112">
            <v>0</v>
          </cell>
          <cell r="CZ112">
            <v>0</v>
          </cell>
          <cell r="DA112">
            <v>0</v>
          </cell>
          <cell r="DB112">
            <v>0</v>
          </cell>
          <cell r="DC112">
            <v>0</v>
          </cell>
          <cell r="DD112">
            <v>0</v>
          </cell>
          <cell r="DE112">
            <v>0</v>
          </cell>
          <cell r="DF112">
            <v>0</v>
          </cell>
          <cell r="DG112">
            <v>0</v>
          </cell>
          <cell r="DH112">
            <v>0</v>
          </cell>
          <cell r="DI112">
            <v>0</v>
          </cell>
          <cell r="DJ112">
            <v>0</v>
          </cell>
          <cell r="DK112">
            <v>0</v>
          </cell>
          <cell r="DL112">
            <v>0</v>
          </cell>
          <cell r="DM112">
            <v>0</v>
          </cell>
          <cell r="DN112">
            <v>0</v>
          </cell>
          <cell r="DO112">
            <v>0</v>
          </cell>
          <cell r="DP112">
            <v>0</v>
          </cell>
          <cell r="DQ112">
            <v>0</v>
          </cell>
          <cell r="DR112">
            <v>0</v>
          </cell>
          <cell r="DS112">
            <v>0</v>
          </cell>
          <cell r="DT112">
            <v>0</v>
          </cell>
          <cell r="DU112">
            <v>0</v>
          </cell>
          <cell r="DV112">
            <v>0</v>
          </cell>
          <cell r="DW112">
            <v>0</v>
          </cell>
          <cell r="DX112">
            <v>0</v>
          </cell>
          <cell r="DY112">
            <v>0</v>
          </cell>
          <cell r="DZ112">
            <v>0</v>
          </cell>
          <cell r="EA112">
            <v>0</v>
          </cell>
          <cell r="EB112">
            <v>0</v>
          </cell>
          <cell r="EC112">
            <v>0</v>
          </cell>
          <cell r="ED112">
            <v>0</v>
          </cell>
          <cell r="EE112">
            <v>0</v>
          </cell>
          <cell r="EF112">
            <v>0</v>
          </cell>
          <cell r="EG112">
            <v>0</v>
          </cell>
          <cell r="EH112">
            <v>0</v>
          </cell>
          <cell r="EI112">
            <v>0</v>
          </cell>
          <cell r="EJ112">
            <v>0</v>
          </cell>
          <cell r="EK112">
            <v>0</v>
          </cell>
          <cell r="EL112">
            <v>0</v>
          </cell>
          <cell r="EM112">
            <v>0</v>
          </cell>
          <cell r="EN112">
            <v>0</v>
          </cell>
          <cell r="EO112">
            <v>0</v>
          </cell>
          <cell r="EP112">
            <v>0</v>
          </cell>
          <cell r="EQ112">
            <v>0</v>
          </cell>
          <cell r="ER112">
            <v>0</v>
          </cell>
          <cell r="ES112">
            <v>0</v>
          </cell>
          <cell r="ET112">
            <v>0</v>
          </cell>
          <cell r="EU112">
            <v>0</v>
          </cell>
          <cell r="EV112">
            <v>0</v>
          </cell>
        </row>
        <row r="114">
          <cell r="T114" t="str">
            <v>BUDGET FORECAST</v>
          </cell>
          <cell r="W114">
            <v>153000</v>
          </cell>
          <cell r="X114">
            <v>40800</v>
          </cell>
          <cell r="AA114">
            <v>0</v>
          </cell>
          <cell r="AB114">
            <v>0</v>
          </cell>
          <cell r="AC114">
            <v>0</v>
          </cell>
          <cell r="AD114">
            <v>0</v>
          </cell>
          <cell r="AE114">
            <v>0</v>
          </cell>
          <cell r="AF114">
            <v>0</v>
          </cell>
          <cell r="AG114">
            <v>0</v>
          </cell>
          <cell r="AH114">
            <v>0</v>
          </cell>
          <cell r="AI114">
            <v>0</v>
          </cell>
          <cell r="AJ114">
            <v>0</v>
          </cell>
          <cell r="AK114">
            <v>0</v>
          </cell>
          <cell r="AL114">
            <v>0</v>
          </cell>
          <cell r="AM114">
            <v>35639</v>
          </cell>
          <cell r="AN114">
            <v>35646</v>
          </cell>
          <cell r="AO114">
            <v>35653</v>
          </cell>
          <cell r="AP114">
            <v>35660</v>
          </cell>
          <cell r="AQ114">
            <v>35667</v>
          </cell>
          <cell r="AR114">
            <v>35674</v>
          </cell>
          <cell r="AS114">
            <v>35681</v>
          </cell>
          <cell r="AT114">
            <v>35688</v>
          </cell>
          <cell r="AU114">
            <v>35695</v>
          </cell>
          <cell r="AV114">
            <v>35702</v>
          </cell>
          <cell r="AW114">
            <v>35709</v>
          </cell>
          <cell r="AX114">
            <v>35716</v>
          </cell>
          <cell r="AY114">
            <v>35723</v>
          </cell>
          <cell r="AZ114">
            <v>35730</v>
          </cell>
        </row>
        <row r="115">
          <cell r="T115" t="str">
            <v>BUDGET FORECAST</v>
          </cell>
          <cell r="V115" t="str">
            <v>PRE PROD</v>
          </cell>
          <cell r="W115">
            <v>765000</v>
          </cell>
          <cell r="X115">
            <v>60000</v>
          </cell>
          <cell r="AA115">
            <v>35555</v>
          </cell>
          <cell r="AB115">
            <v>0</v>
          </cell>
          <cell r="AC115">
            <v>0</v>
          </cell>
          <cell r="AD115">
            <v>0</v>
          </cell>
          <cell r="AE115">
            <v>0</v>
          </cell>
          <cell r="AF115">
            <v>0</v>
          </cell>
          <cell r="AG115">
            <v>0</v>
          </cell>
          <cell r="AH115">
            <v>0</v>
          </cell>
          <cell r="AI115">
            <v>0</v>
          </cell>
          <cell r="AJ115">
            <v>0</v>
          </cell>
          <cell r="AK115">
            <v>0</v>
          </cell>
          <cell r="AL115">
            <v>0</v>
          </cell>
          <cell r="AM115">
            <v>3750</v>
          </cell>
          <cell r="AN115">
            <v>7500</v>
          </cell>
          <cell r="AO115">
            <v>11250</v>
          </cell>
          <cell r="AP115">
            <v>15000</v>
          </cell>
          <cell r="AQ115">
            <v>15000</v>
          </cell>
          <cell r="AR115">
            <v>15000</v>
          </cell>
          <cell r="AS115">
            <v>15000</v>
          </cell>
          <cell r="AT115">
            <v>15000</v>
          </cell>
          <cell r="AU115">
            <v>15000</v>
          </cell>
          <cell r="AV115">
            <v>15000</v>
          </cell>
          <cell r="AW115">
            <v>15000</v>
          </cell>
          <cell r="AX115">
            <v>15000</v>
          </cell>
          <cell r="AY115">
            <v>15000</v>
          </cell>
          <cell r="AZ115">
            <v>15000</v>
          </cell>
          <cell r="BA115">
            <v>0</v>
          </cell>
          <cell r="BB115">
            <v>0</v>
          </cell>
          <cell r="BC115">
            <v>0</v>
          </cell>
          <cell r="BD115">
            <v>0</v>
          </cell>
          <cell r="BE115">
            <v>0</v>
          </cell>
          <cell r="BF115">
            <v>0</v>
          </cell>
          <cell r="BG115">
            <v>0</v>
          </cell>
          <cell r="BH115">
            <v>0</v>
          </cell>
          <cell r="BI115">
            <v>0</v>
          </cell>
          <cell r="BJ115">
            <v>0</v>
          </cell>
          <cell r="BK115">
            <v>0</v>
          </cell>
          <cell r="BL115">
            <v>0</v>
          </cell>
          <cell r="BM115">
            <v>0</v>
          </cell>
        </row>
        <row r="116">
          <cell r="V116" t="str">
            <v>PRE PROD</v>
          </cell>
          <cell r="W116">
            <v>30</v>
          </cell>
          <cell r="X116">
            <v>180000</v>
          </cell>
          <cell r="AA116">
            <v>180000</v>
          </cell>
          <cell r="AB116">
            <v>0</v>
          </cell>
          <cell r="AC116">
            <v>0</v>
          </cell>
          <cell r="AD116">
            <v>0</v>
          </cell>
          <cell r="AE116">
            <v>0</v>
          </cell>
          <cell r="AF116">
            <v>0</v>
          </cell>
          <cell r="AG116">
            <v>0</v>
          </cell>
          <cell r="AH116">
            <v>0</v>
          </cell>
          <cell r="AI116">
            <v>0</v>
          </cell>
          <cell r="AJ116">
            <v>0</v>
          </cell>
          <cell r="AK116">
            <v>0</v>
          </cell>
          <cell r="AL116">
            <v>0</v>
          </cell>
          <cell r="AM116">
            <v>3750</v>
          </cell>
          <cell r="AN116">
            <v>7250</v>
          </cell>
          <cell r="AO116">
            <v>5000</v>
          </cell>
          <cell r="AP116">
            <v>5000</v>
          </cell>
          <cell r="AQ116">
            <v>5000</v>
          </cell>
          <cell r="AR116">
            <v>5000</v>
          </cell>
          <cell r="AS116">
            <v>5000</v>
          </cell>
          <cell r="AT116">
            <v>9000</v>
          </cell>
          <cell r="AU116">
            <v>10000</v>
          </cell>
          <cell r="AV116">
            <v>10000</v>
          </cell>
          <cell r="AW116">
            <v>10000</v>
          </cell>
          <cell r="AX116">
            <v>10000</v>
          </cell>
          <cell r="AY116">
            <v>10000</v>
          </cell>
          <cell r="AZ116">
            <v>10000</v>
          </cell>
          <cell r="BA116">
            <v>15000</v>
          </cell>
          <cell r="BB116">
            <v>15000</v>
          </cell>
          <cell r="BC116">
            <v>15000</v>
          </cell>
          <cell r="BD116">
            <v>15000</v>
          </cell>
          <cell r="BE116">
            <v>15000</v>
          </cell>
          <cell r="BF116">
            <v>35772</v>
          </cell>
          <cell r="BG116">
            <v>35779</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v>0</v>
          </cell>
          <cell r="CR116">
            <v>0</v>
          </cell>
          <cell r="CS116">
            <v>0</v>
          </cell>
          <cell r="CT116">
            <v>0</v>
          </cell>
          <cell r="CU116">
            <v>0</v>
          </cell>
          <cell r="CV116">
            <v>0</v>
          </cell>
          <cell r="CW116">
            <v>0</v>
          </cell>
          <cell r="CX116">
            <v>0</v>
          </cell>
          <cell r="CY116">
            <v>0</v>
          </cell>
          <cell r="CZ116">
            <v>0</v>
          </cell>
          <cell r="DA116">
            <v>0</v>
          </cell>
          <cell r="DB116">
            <v>0</v>
          </cell>
          <cell r="DC116">
            <v>0</v>
          </cell>
          <cell r="DD116">
            <v>0</v>
          </cell>
          <cell r="DE116">
            <v>0</v>
          </cell>
          <cell r="DF116">
            <v>0</v>
          </cell>
          <cell r="DG116">
            <v>0</v>
          </cell>
          <cell r="DH116">
            <v>0</v>
          </cell>
          <cell r="DI116">
            <v>0</v>
          </cell>
          <cell r="DJ116">
            <v>0</v>
          </cell>
          <cell r="DK116">
            <v>0</v>
          </cell>
          <cell r="DL116">
            <v>0</v>
          </cell>
          <cell r="DM116">
            <v>0</v>
          </cell>
          <cell r="DN116">
            <v>0</v>
          </cell>
          <cell r="DO116">
            <v>0</v>
          </cell>
          <cell r="DP116">
            <v>0</v>
          </cell>
          <cell r="DQ116">
            <v>0</v>
          </cell>
          <cell r="DR116">
            <v>0</v>
          </cell>
          <cell r="DS116">
            <v>0</v>
          </cell>
          <cell r="DT116">
            <v>0</v>
          </cell>
          <cell r="DU116">
            <v>0</v>
          </cell>
          <cell r="DV116">
            <v>0</v>
          </cell>
          <cell r="DW116">
            <v>0</v>
          </cell>
          <cell r="DX116">
            <v>0</v>
          </cell>
          <cell r="DY116">
            <v>0</v>
          </cell>
          <cell r="DZ116">
            <v>0</v>
          </cell>
          <cell r="EA116">
            <v>0</v>
          </cell>
          <cell r="EB116">
            <v>0</v>
          </cell>
          <cell r="EC116">
            <v>0</v>
          </cell>
          <cell r="ED116">
            <v>0</v>
          </cell>
          <cell r="EE116">
            <v>0</v>
          </cell>
          <cell r="EF116">
            <v>0</v>
          </cell>
          <cell r="EG116">
            <v>0</v>
          </cell>
          <cell r="EH116">
            <v>0</v>
          </cell>
          <cell r="EI116">
            <v>0</v>
          </cell>
          <cell r="EJ116">
            <v>0</v>
          </cell>
          <cell r="EK116">
            <v>0</v>
          </cell>
          <cell r="EL116">
            <v>0</v>
          </cell>
          <cell r="EM116">
            <v>0</v>
          </cell>
          <cell r="EN116">
            <v>0</v>
          </cell>
          <cell r="EO116">
            <v>0</v>
          </cell>
          <cell r="EP116">
            <v>0</v>
          </cell>
          <cell r="EQ116">
            <v>0</v>
          </cell>
          <cell r="ER116">
            <v>0</v>
          </cell>
          <cell r="ES116">
            <v>0</v>
          </cell>
          <cell r="ET116">
            <v>0</v>
          </cell>
          <cell r="EU116">
            <v>0</v>
          </cell>
          <cell r="EV116">
            <v>0</v>
          </cell>
          <cell r="EW116">
            <v>0</v>
          </cell>
          <cell r="EX116">
            <v>0</v>
          </cell>
          <cell r="EY116">
            <v>0</v>
          </cell>
          <cell r="EZ116">
            <v>0</v>
          </cell>
          <cell r="FA116">
            <v>0</v>
          </cell>
          <cell r="FB116">
            <v>0</v>
          </cell>
          <cell r="FC116">
            <v>0</v>
          </cell>
          <cell r="FD116">
            <v>0</v>
          </cell>
          <cell r="FE116">
            <v>0</v>
          </cell>
          <cell r="FF116">
            <v>0</v>
          </cell>
          <cell r="FG116">
            <v>0</v>
          </cell>
          <cell r="FH116">
            <v>0</v>
          </cell>
          <cell r="FI116">
            <v>0</v>
          </cell>
        </row>
        <row r="117">
          <cell r="V117" t="str">
            <v>BACKGROUNDS</v>
          </cell>
          <cell r="W117">
            <v>12</v>
          </cell>
          <cell r="X117">
            <v>60000</v>
          </cell>
          <cell r="AA117">
            <v>59999.974293795312</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1732.0178636821199</v>
          </cell>
          <cell r="AS117">
            <v>1875.9564301131923</v>
          </cell>
          <cell r="AT117">
            <v>4392</v>
          </cell>
          <cell r="AU117">
            <v>7000</v>
          </cell>
          <cell r="AV117">
            <v>7000</v>
          </cell>
          <cell r="AW117">
            <v>7000</v>
          </cell>
          <cell r="AX117">
            <v>7000</v>
          </cell>
          <cell r="AY117">
            <v>7000</v>
          </cell>
          <cell r="AZ117">
            <v>7000</v>
          </cell>
          <cell r="BA117">
            <v>10000</v>
          </cell>
          <cell r="BB117">
            <v>28125</v>
          </cell>
          <cell r="BC117">
            <v>56250</v>
          </cell>
          <cell r="BD117">
            <v>84375</v>
          </cell>
          <cell r="BE117">
            <v>75000</v>
          </cell>
          <cell r="BF117">
            <v>75000</v>
          </cell>
          <cell r="BG117">
            <v>75000</v>
          </cell>
          <cell r="BH117">
            <v>75000</v>
          </cell>
          <cell r="BI117">
            <v>0</v>
          </cell>
          <cell r="BJ117">
            <v>75000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v>0</v>
          </cell>
          <cell r="CR117">
            <v>0</v>
          </cell>
          <cell r="CS117">
            <v>0</v>
          </cell>
          <cell r="CT117">
            <v>0</v>
          </cell>
          <cell r="CU117">
            <v>0</v>
          </cell>
          <cell r="CV117">
            <v>0</v>
          </cell>
          <cell r="CW117">
            <v>0</v>
          </cell>
          <cell r="CX117">
            <v>0</v>
          </cell>
          <cell r="CY117">
            <v>0</v>
          </cell>
          <cell r="CZ117">
            <v>0</v>
          </cell>
          <cell r="DA117">
            <v>0</v>
          </cell>
          <cell r="DB117">
            <v>0</v>
          </cell>
          <cell r="DC117">
            <v>0</v>
          </cell>
          <cell r="DD117">
            <v>0</v>
          </cell>
          <cell r="DE117">
            <v>0</v>
          </cell>
          <cell r="DF117">
            <v>0</v>
          </cell>
          <cell r="DG117">
            <v>0</v>
          </cell>
          <cell r="DH117">
            <v>0</v>
          </cell>
          <cell r="DI117">
            <v>0</v>
          </cell>
          <cell r="DJ117">
            <v>0</v>
          </cell>
          <cell r="DK117">
            <v>0</v>
          </cell>
          <cell r="DL117">
            <v>0</v>
          </cell>
          <cell r="DM117">
            <v>0</v>
          </cell>
          <cell r="DN117">
            <v>0</v>
          </cell>
          <cell r="DO117">
            <v>0</v>
          </cell>
          <cell r="DP117">
            <v>0</v>
          </cell>
          <cell r="DQ117">
            <v>0</v>
          </cell>
          <cell r="DR117">
            <v>0</v>
          </cell>
          <cell r="DS117">
            <v>0</v>
          </cell>
          <cell r="DT117">
            <v>0</v>
          </cell>
          <cell r="DU117">
            <v>0</v>
          </cell>
          <cell r="DV117">
            <v>0</v>
          </cell>
          <cell r="DW117">
            <v>0</v>
          </cell>
          <cell r="DX117">
            <v>0</v>
          </cell>
          <cell r="DY117">
            <v>0</v>
          </cell>
          <cell r="DZ117">
            <v>0</v>
          </cell>
          <cell r="EA117">
            <v>0</v>
          </cell>
          <cell r="EB117">
            <v>0</v>
          </cell>
          <cell r="EC117">
            <v>0</v>
          </cell>
          <cell r="ED117">
            <v>0</v>
          </cell>
          <cell r="EE117">
            <v>0</v>
          </cell>
          <cell r="EF117">
            <v>0</v>
          </cell>
          <cell r="EG117">
            <v>0</v>
          </cell>
          <cell r="EH117">
            <v>0</v>
          </cell>
          <cell r="EI117">
            <v>0</v>
          </cell>
          <cell r="EJ117">
            <v>0</v>
          </cell>
          <cell r="EK117">
            <v>0</v>
          </cell>
          <cell r="EL117">
            <v>0</v>
          </cell>
          <cell r="EM117">
            <v>0</v>
          </cell>
          <cell r="EN117">
            <v>0</v>
          </cell>
          <cell r="EO117">
            <v>0</v>
          </cell>
          <cell r="EP117">
            <v>0</v>
          </cell>
          <cell r="EQ117">
            <v>0</v>
          </cell>
          <cell r="ER117">
            <v>0</v>
          </cell>
          <cell r="ES117">
            <v>0</v>
          </cell>
          <cell r="ET117">
            <v>0</v>
          </cell>
          <cell r="EU117">
            <v>0</v>
          </cell>
          <cell r="EV117">
            <v>0</v>
          </cell>
          <cell r="EW117">
            <v>0</v>
          </cell>
          <cell r="EX117">
            <v>0</v>
          </cell>
          <cell r="EY117">
            <v>0</v>
          </cell>
          <cell r="EZ117">
            <v>0</v>
          </cell>
          <cell r="FA117">
            <v>0</v>
          </cell>
          <cell r="FB117">
            <v>0</v>
          </cell>
          <cell r="FC117">
            <v>0</v>
          </cell>
          <cell r="FD117">
            <v>0</v>
          </cell>
          <cell r="FE117">
            <v>0</v>
          </cell>
          <cell r="FF117">
            <v>0</v>
          </cell>
          <cell r="FG117">
            <v>0</v>
          </cell>
          <cell r="FH117">
            <v>0</v>
          </cell>
          <cell r="FI117">
            <v>0</v>
          </cell>
        </row>
        <row r="118">
          <cell r="V118" t="str">
            <v>PRODUCTION</v>
          </cell>
          <cell r="W118">
            <v>150</v>
          </cell>
          <cell r="X118">
            <v>950000</v>
          </cell>
          <cell r="AA118">
            <v>950000.03</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10000</v>
          </cell>
          <cell r="BC118">
            <v>75714.289999999994</v>
          </cell>
          <cell r="BD118">
            <v>75714.289999999994</v>
          </cell>
          <cell r="BE118">
            <v>105714.29</v>
          </cell>
          <cell r="BF118">
            <v>115714.29</v>
          </cell>
          <cell r="BG118">
            <v>135714.29</v>
          </cell>
          <cell r="BH118">
            <v>145714.29</v>
          </cell>
          <cell r="BI118">
            <v>0</v>
          </cell>
          <cell r="BJ118">
            <v>155714.29</v>
          </cell>
          <cell r="BK118">
            <v>130000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v>0</v>
          </cell>
          <cell r="CR118">
            <v>0</v>
          </cell>
          <cell r="CS118">
            <v>0</v>
          </cell>
          <cell r="CT118">
            <v>0</v>
          </cell>
          <cell r="CU118">
            <v>0</v>
          </cell>
          <cell r="CV118">
            <v>0</v>
          </cell>
          <cell r="CW118">
            <v>0</v>
          </cell>
          <cell r="CX118">
            <v>0</v>
          </cell>
          <cell r="CY118">
            <v>0</v>
          </cell>
          <cell r="CZ118">
            <v>0</v>
          </cell>
          <cell r="DA118">
            <v>0</v>
          </cell>
          <cell r="DB118">
            <v>0</v>
          </cell>
          <cell r="DC118">
            <v>0</v>
          </cell>
          <cell r="DD118">
            <v>0</v>
          </cell>
          <cell r="DE118">
            <v>0</v>
          </cell>
          <cell r="DF118">
            <v>0</v>
          </cell>
          <cell r="DG118">
            <v>0</v>
          </cell>
          <cell r="DH118">
            <v>0</v>
          </cell>
          <cell r="DI118">
            <v>0</v>
          </cell>
          <cell r="DJ118">
            <v>0</v>
          </cell>
          <cell r="DK118">
            <v>0</v>
          </cell>
          <cell r="DL118">
            <v>0</v>
          </cell>
          <cell r="DM118">
            <v>0</v>
          </cell>
          <cell r="DN118">
            <v>0</v>
          </cell>
          <cell r="DO118">
            <v>0</v>
          </cell>
          <cell r="DP118">
            <v>0</v>
          </cell>
          <cell r="DQ118">
            <v>0</v>
          </cell>
          <cell r="DR118">
            <v>0</v>
          </cell>
          <cell r="DS118">
            <v>0</v>
          </cell>
          <cell r="DT118">
            <v>0</v>
          </cell>
          <cell r="DU118">
            <v>0</v>
          </cell>
          <cell r="DV118">
            <v>0</v>
          </cell>
          <cell r="DW118">
            <v>0</v>
          </cell>
          <cell r="DX118">
            <v>0</v>
          </cell>
          <cell r="DY118">
            <v>0</v>
          </cell>
          <cell r="DZ118">
            <v>0</v>
          </cell>
          <cell r="EA118">
            <v>0</v>
          </cell>
          <cell r="EB118">
            <v>0</v>
          </cell>
          <cell r="EC118">
            <v>0</v>
          </cell>
          <cell r="ED118">
            <v>0</v>
          </cell>
          <cell r="EE118">
            <v>0</v>
          </cell>
          <cell r="EF118">
            <v>0</v>
          </cell>
          <cell r="EG118">
            <v>0</v>
          </cell>
          <cell r="EH118">
            <v>0</v>
          </cell>
          <cell r="EI118">
            <v>0</v>
          </cell>
          <cell r="EJ118">
            <v>0</v>
          </cell>
          <cell r="EK118">
            <v>0</v>
          </cell>
          <cell r="EL118">
            <v>0</v>
          </cell>
          <cell r="EM118">
            <v>0</v>
          </cell>
          <cell r="EN118">
            <v>0</v>
          </cell>
          <cell r="EO118">
            <v>0</v>
          </cell>
          <cell r="EP118">
            <v>0</v>
          </cell>
          <cell r="EQ118">
            <v>0</v>
          </cell>
          <cell r="ER118">
            <v>0</v>
          </cell>
          <cell r="ES118">
            <v>0</v>
          </cell>
          <cell r="ET118">
            <v>0</v>
          </cell>
          <cell r="EU118">
            <v>0</v>
          </cell>
          <cell r="EV118">
            <v>0</v>
          </cell>
          <cell r="EW118">
            <v>0</v>
          </cell>
          <cell r="EX118">
            <v>0</v>
          </cell>
          <cell r="EY118">
            <v>0</v>
          </cell>
          <cell r="EZ118">
            <v>0</v>
          </cell>
          <cell r="FA118">
            <v>0</v>
          </cell>
          <cell r="FB118">
            <v>0</v>
          </cell>
          <cell r="FC118">
            <v>0</v>
          </cell>
          <cell r="FD118">
            <v>0</v>
          </cell>
          <cell r="FE118">
            <v>0</v>
          </cell>
          <cell r="FF118">
            <v>0</v>
          </cell>
          <cell r="FG118">
            <v>0</v>
          </cell>
          <cell r="FH118">
            <v>0</v>
          </cell>
          <cell r="FI118">
            <v>0</v>
          </cell>
        </row>
        <row r="119">
          <cell r="V119" t="str">
            <v>INK &amp; PAINT</v>
          </cell>
          <cell r="W119">
            <v>8</v>
          </cell>
          <cell r="X119">
            <v>32400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0</v>
          </cell>
          <cell r="BD119">
            <v>0</v>
          </cell>
          <cell r="BE119">
            <v>0</v>
          </cell>
          <cell r="BF119">
            <v>1800</v>
          </cell>
          <cell r="BG119">
            <v>3600</v>
          </cell>
          <cell r="BH119">
            <v>5400</v>
          </cell>
          <cell r="BI119">
            <v>0</v>
          </cell>
          <cell r="BJ119">
            <v>7200</v>
          </cell>
          <cell r="BK119">
            <v>7200</v>
          </cell>
          <cell r="BL119">
            <v>7200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v>0</v>
          </cell>
          <cell r="CR119">
            <v>0</v>
          </cell>
          <cell r="CS119">
            <v>0</v>
          </cell>
          <cell r="CT119">
            <v>0</v>
          </cell>
          <cell r="CU119">
            <v>0</v>
          </cell>
          <cell r="CV119">
            <v>0</v>
          </cell>
          <cell r="CW119">
            <v>0</v>
          </cell>
          <cell r="CX119">
            <v>0</v>
          </cell>
          <cell r="CY119">
            <v>0</v>
          </cell>
          <cell r="CZ119">
            <v>0</v>
          </cell>
          <cell r="DA119">
            <v>0</v>
          </cell>
          <cell r="DB119">
            <v>0</v>
          </cell>
          <cell r="DC119">
            <v>0</v>
          </cell>
          <cell r="DD119">
            <v>0</v>
          </cell>
          <cell r="DE119">
            <v>0</v>
          </cell>
          <cell r="DF119">
            <v>0</v>
          </cell>
          <cell r="DG119">
            <v>0</v>
          </cell>
          <cell r="DH119">
            <v>0</v>
          </cell>
          <cell r="DI119">
            <v>0</v>
          </cell>
          <cell r="DJ119">
            <v>0</v>
          </cell>
          <cell r="DK119">
            <v>0</v>
          </cell>
          <cell r="DL119">
            <v>0</v>
          </cell>
          <cell r="DM119">
            <v>0</v>
          </cell>
          <cell r="DN119">
            <v>0</v>
          </cell>
          <cell r="DO119">
            <v>0</v>
          </cell>
          <cell r="DP119">
            <v>0</v>
          </cell>
          <cell r="DQ119">
            <v>0</v>
          </cell>
          <cell r="DR119">
            <v>0</v>
          </cell>
          <cell r="DS119">
            <v>0</v>
          </cell>
          <cell r="DT119">
            <v>0</v>
          </cell>
          <cell r="DU119">
            <v>0</v>
          </cell>
          <cell r="DV119">
            <v>0</v>
          </cell>
          <cell r="DW119">
            <v>0</v>
          </cell>
          <cell r="DX119">
            <v>0</v>
          </cell>
          <cell r="DY119">
            <v>0</v>
          </cell>
          <cell r="DZ119">
            <v>0</v>
          </cell>
          <cell r="EA119">
            <v>0</v>
          </cell>
          <cell r="EB119">
            <v>0</v>
          </cell>
          <cell r="EC119">
            <v>0</v>
          </cell>
          <cell r="ED119">
            <v>0</v>
          </cell>
          <cell r="EE119">
            <v>0</v>
          </cell>
          <cell r="EF119">
            <v>0</v>
          </cell>
          <cell r="EG119">
            <v>0</v>
          </cell>
          <cell r="EH119">
            <v>0</v>
          </cell>
          <cell r="EI119">
            <v>0</v>
          </cell>
          <cell r="EJ119">
            <v>0</v>
          </cell>
          <cell r="EK119">
            <v>0</v>
          </cell>
          <cell r="EL119">
            <v>0</v>
          </cell>
          <cell r="EM119">
            <v>0</v>
          </cell>
          <cell r="EN119">
            <v>0</v>
          </cell>
          <cell r="EO119">
            <v>0</v>
          </cell>
          <cell r="EP119">
            <v>0</v>
          </cell>
          <cell r="EQ119">
            <v>0</v>
          </cell>
          <cell r="ER119">
            <v>0</v>
          </cell>
          <cell r="ES119">
            <v>0</v>
          </cell>
          <cell r="ET119">
            <v>0</v>
          </cell>
          <cell r="EU119">
            <v>0</v>
          </cell>
          <cell r="EV119">
            <v>0</v>
          </cell>
          <cell r="EW119">
            <v>0</v>
          </cell>
          <cell r="EX119">
            <v>0</v>
          </cell>
          <cell r="EY119">
            <v>0</v>
          </cell>
          <cell r="EZ119">
            <v>0</v>
          </cell>
          <cell r="FA119">
            <v>0</v>
          </cell>
          <cell r="FB119">
            <v>0</v>
          </cell>
          <cell r="FC119">
            <v>0</v>
          </cell>
          <cell r="FD119">
            <v>0</v>
          </cell>
          <cell r="FE119">
            <v>0</v>
          </cell>
          <cell r="FF119">
            <v>0</v>
          </cell>
          <cell r="FG119">
            <v>0</v>
          </cell>
          <cell r="FH119">
            <v>0</v>
          </cell>
          <cell r="FI119">
            <v>0</v>
          </cell>
        </row>
        <row r="120">
          <cell r="V120" t="str">
            <v>INK &amp; PAINT</v>
          </cell>
          <cell r="W120">
            <v>8</v>
          </cell>
          <cell r="X120">
            <v>72000</v>
          </cell>
          <cell r="AA120">
            <v>72000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0</v>
          </cell>
          <cell r="BD120">
            <v>0</v>
          </cell>
          <cell r="BE120">
            <v>0</v>
          </cell>
          <cell r="BF120">
            <v>0</v>
          </cell>
          <cell r="BG120">
            <v>8000</v>
          </cell>
          <cell r="BH120">
            <v>10000</v>
          </cell>
          <cell r="BI120">
            <v>0</v>
          </cell>
          <cell r="BJ120">
            <v>14000</v>
          </cell>
          <cell r="BK120">
            <v>15000</v>
          </cell>
          <cell r="BL120">
            <v>15000</v>
          </cell>
          <cell r="BM120">
            <v>10000</v>
          </cell>
        </row>
        <row r="121">
          <cell r="X121">
            <v>1262000</v>
          </cell>
          <cell r="AA121">
            <v>0</v>
          </cell>
          <cell r="AB121">
            <v>0</v>
          </cell>
          <cell r="AC121">
            <v>0</v>
          </cell>
          <cell r="AD121">
            <v>0</v>
          </cell>
          <cell r="AE121">
            <v>0</v>
          </cell>
          <cell r="AF121">
            <v>0</v>
          </cell>
          <cell r="AG121">
            <v>0</v>
          </cell>
          <cell r="AH121">
            <v>0</v>
          </cell>
          <cell r="AI121">
            <v>0</v>
          </cell>
          <cell r="AJ121">
            <v>0</v>
          </cell>
          <cell r="AK121">
            <v>0</v>
          </cell>
          <cell r="AL121">
            <v>0</v>
          </cell>
          <cell r="AM121">
            <v>3750</v>
          </cell>
          <cell r="AN121">
            <v>7500</v>
          </cell>
          <cell r="AO121">
            <v>11250</v>
          </cell>
          <cell r="AP121">
            <v>15000</v>
          </cell>
          <cell r="AQ121">
            <v>15000</v>
          </cell>
          <cell r="AR121">
            <v>15000</v>
          </cell>
          <cell r="AS121">
            <v>15000</v>
          </cell>
          <cell r="AT121">
            <v>15000</v>
          </cell>
          <cell r="AU121">
            <v>15000</v>
          </cell>
          <cell r="AV121">
            <v>15000</v>
          </cell>
          <cell r="AW121">
            <v>15000</v>
          </cell>
          <cell r="AX121">
            <v>15000</v>
          </cell>
          <cell r="AY121">
            <v>15000</v>
          </cell>
          <cell r="AZ121">
            <v>15000</v>
          </cell>
          <cell r="BA121">
            <v>0</v>
          </cell>
          <cell r="BB121">
            <v>28125</v>
          </cell>
          <cell r="BC121">
            <v>56250</v>
          </cell>
          <cell r="BD121">
            <v>84375</v>
          </cell>
          <cell r="BE121">
            <v>75000</v>
          </cell>
          <cell r="BF121">
            <v>76800</v>
          </cell>
          <cell r="BG121">
            <v>78600</v>
          </cell>
          <cell r="BH121">
            <v>80400</v>
          </cell>
          <cell r="BI121">
            <v>0</v>
          </cell>
          <cell r="BJ121">
            <v>82200</v>
          </cell>
          <cell r="BK121">
            <v>7200</v>
          </cell>
          <cell r="BL121">
            <v>7200</v>
          </cell>
          <cell r="BM121">
            <v>0</v>
          </cell>
        </row>
        <row r="122">
          <cell r="X122" t="str">
            <v>cost</v>
          </cell>
          <cell r="AA122">
            <v>0</v>
          </cell>
          <cell r="AB122">
            <v>0</v>
          </cell>
          <cell r="AC122">
            <v>0</v>
          </cell>
          <cell r="AD122">
            <v>0</v>
          </cell>
          <cell r="AE122">
            <v>0</v>
          </cell>
          <cell r="AF122">
            <v>0</v>
          </cell>
          <cell r="AG122">
            <v>0</v>
          </cell>
          <cell r="AH122">
            <v>0</v>
          </cell>
          <cell r="AI122">
            <v>0</v>
          </cell>
          <cell r="AJ122">
            <v>0</v>
          </cell>
          <cell r="AK122">
            <v>0</v>
          </cell>
          <cell r="AL122">
            <v>0</v>
          </cell>
          <cell r="AM122">
            <v>3750</v>
          </cell>
          <cell r="AN122">
            <v>7250</v>
          </cell>
          <cell r="AO122">
            <v>5000</v>
          </cell>
          <cell r="AP122">
            <v>5000</v>
          </cell>
          <cell r="AQ122">
            <v>5000</v>
          </cell>
          <cell r="AR122">
            <v>6732.0178636821202</v>
          </cell>
          <cell r="AS122">
            <v>6875.9564301131923</v>
          </cell>
          <cell r="AT122">
            <v>13392</v>
          </cell>
          <cell r="AU122">
            <v>17000</v>
          </cell>
          <cell r="AV122">
            <v>17000</v>
          </cell>
          <cell r="AW122">
            <v>17000</v>
          </cell>
          <cell r="AX122">
            <v>17000</v>
          </cell>
          <cell r="AY122">
            <v>17000</v>
          </cell>
          <cell r="AZ122">
            <v>17000</v>
          </cell>
          <cell r="BA122">
            <v>25000</v>
          </cell>
          <cell r="BB122">
            <v>25000</v>
          </cell>
          <cell r="BC122">
            <v>90714.29</v>
          </cell>
          <cell r="BD122">
            <v>90714.29</v>
          </cell>
          <cell r="BE122">
            <v>120714.29</v>
          </cell>
          <cell r="BF122">
            <v>115714.29</v>
          </cell>
          <cell r="BG122">
            <v>143714.29</v>
          </cell>
          <cell r="BH122">
            <v>155714.29</v>
          </cell>
          <cell r="BI122">
            <v>0</v>
          </cell>
          <cell r="BJ122">
            <v>169714.29</v>
          </cell>
          <cell r="BK122">
            <v>145000</v>
          </cell>
          <cell r="BL122">
            <v>15000</v>
          </cell>
          <cell r="BM122">
            <v>10000</v>
          </cell>
        </row>
        <row r="123">
          <cell r="T123" t="str">
            <v>ACTUAL COST TO DATE</v>
          </cell>
          <cell r="X123" t="str">
            <v>cumulative</v>
          </cell>
          <cell r="AA123">
            <v>0</v>
          </cell>
          <cell r="AB123">
            <v>0</v>
          </cell>
          <cell r="AC123">
            <v>0</v>
          </cell>
          <cell r="AD123">
            <v>0</v>
          </cell>
          <cell r="AE123">
            <v>0</v>
          </cell>
          <cell r="AF123">
            <v>0</v>
          </cell>
          <cell r="AG123">
            <v>0</v>
          </cell>
          <cell r="AH123">
            <v>0</v>
          </cell>
          <cell r="AI123">
            <v>0</v>
          </cell>
          <cell r="AJ123">
            <v>0</v>
          </cell>
          <cell r="AK123">
            <v>0</v>
          </cell>
          <cell r="AL123">
            <v>0</v>
          </cell>
          <cell r="AM123">
            <v>3750</v>
          </cell>
          <cell r="AN123">
            <v>11000</v>
          </cell>
          <cell r="AO123">
            <v>16000</v>
          </cell>
          <cell r="AP123">
            <v>21000</v>
          </cell>
          <cell r="AQ123">
            <v>26000</v>
          </cell>
          <cell r="AR123">
            <v>32732.017863682122</v>
          </cell>
          <cell r="AS123">
            <v>39607.974293795312</v>
          </cell>
          <cell r="AT123">
            <v>52999.974293795312</v>
          </cell>
          <cell r="AU123">
            <v>69999.974293795312</v>
          </cell>
          <cell r="AV123">
            <v>86999.974293795312</v>
          </cell>
          <cell r="AW123">
            <v>103999.97429379531</v>
          </cell>
          <cell r="AX123">
            <v>120999.97429379531</v>
          </cell>
          <cell r="AY123">
            <v>137999.9742937953</v>
          </cell>
          <cell r="AZ123">
            <v>154999.9742937953</v>
          </cell>
          <cell r="BA123">
            <v>179999.9742937953</v>
          </cell>
          <cell r="BB123">
            <v>204999.9742937953</v>
          </cell>
          <cell r="BC123">
            <v>295714.26429379528</v>
          </cell>
          <cell r="BD123">
            <v>386428.55429379526</v>
          </cell>
          <cell r="BE123">
            <v>507142.84429379523</v>
          </cell>
          <cell r="BF123">
            <v>622857.13429379521</v>
          </cell>
          <cell r="BG123">
            <v>766571.42429379525</v>
          </cell>
          <cell r="BH123">
            <v>922285.71429379529</v>
          </cell>
          <cell r="BI123">
            <v>922285.71429379529</v>
          </cell>
          <cell r="BJ123">
            <v>1092000.0042937952</v>
          </cell>
          <cell r="BK123">
            <v>1237000.0042937952</v>
          </cell>
          <cell r="BL123">
            <v>1252000.0042937952</v>
          </cell>
          <cell r="BM123">
            <v>1262000.0042937952</v>
          </cell>
          <cell r="DL123">
            <v>0</v>
          </cell>
          <cell r="DM123">
            <v>0</v>
          </cell>
          <cell r="DN123">
            <v>0</v>
          </cell>
          <cell r="DO123">
            <v>0</v>
          </cell>
          <cell r="DP123">
            <v>0</v>
          </cell>
          <cell r="DQ123">
            <v>0</v>
          </cell>
          <cell r="DR123">
            <v>0</v>
          </cell>
          <cell r="DS123">
            <v>0</v>
          </cell>
          <cell r="DT123">
            <v>0</v>
          </cell>
          <cell r="DU123">
            <v>0</v>
          </cell>
          <cell r="DV123">
            <v>0</v>
          </cell>
          <cell r="DW123">
            <v>0</v>
          </cell>
          <cell r="DX123">
            <v>0</v>
          </cell>
          <cell r="DY123">
            <v>0</v>
          </cell>
          <cell r="DZ123">
            <v>0</v>
          </cell>
          <cell r="EA123">
            <v>0</v>
          </cell>
          <cell r="EB123">
            <v>0</v>
          </cell>
          <cell r="EC123">
            <v>0</v>
          </cell>
          <cell r="ED123">
            <v>0</v>
          </cell>
          <cell r="EE123">
            <v>0</v>
          </cell>
          <cell r="EF123">
            <v>0</v>
          </cell>
          <cell r="EG123">
            <v>0</v>
          </cell>
          <cell r="EH123">
            <v>0</v>
          </cell>
          <cell r="EI123">
            <v>0</v>
          </cell>
          <cell r="EJ123">
            <v>0</v>
          </cell>
          <cell r="EK123">
            <v>0</v>
          </cell>
          <cell r="EL123">
            <v>0</v>
          </cell>
          <cell r="EM123">
            <v>0</v>
          </cell>
          <cell r="EN123">
            <v>0</v>
          </cell>
          <cell r="EO123">
            <v>0</v>
          </cell>
          <cell r="EP123">
            <v>0</v>
          </cell>
          <cell r="EQ123">
            <v>0</v>
          </cell>
          <cell r="ER123">
            <v>0</v>
          </cell>
          <cell r="ES123">
            <v>0</v>
          </cell>
          <cell r="ET123">
            <v>0</v>
          </cell>
          <cell r="EU123">
            <v>0</v>
          </cell>
          <cell r="EV123">
            <v>0</v>
          </cell>
        </row>
        <row r="124">
          <cell r="S124" t="str">
            <v>COST TO DATE</v>
          </cell>
          <cell r="T124" t="str">
            <v>ACTUAL COST TO DATE</v>
          </cell>
          <cell r="V124" t="str">
            <v>DIRECT TO DATE</v>
          </cell>
          <cell r="W124" t="str">
            <v>BUDGET</v>
          </cell>
          <cell r="AC124" t="str">
            <v>ADJ</v>
          </cell>
          <cell r="DL124">
            <v>0</v>
          </cell>
          <cell r="DM124">
            <v>0</v>
          </cell>
          <cell r="DN124">
            <v>0</v>
          </cell>
          <cell r="DO124">
            <v>0</v>
          </cell>
          <cell r="DP124">
            <v>0</v>
          </cell>
          <cell r="DQ124">
            <v>0</v>
          </cell>
          <cell r="DR124">
            <v>0</v>
          </cell>
          <cell r="DS124">
            <v>0</v>
          </cell>
          <cell r="DT124">
            <v>0</v>
          </cell>
          <cell r="DU124">
            <v>0</v>
          </cell>
          <cell r="DV124">
            <v>0</v>
          </cell>
          <cell r="DW124">
            <v>0</v>
          </cell>
          <cell r="DX124">
            <v>0</v>
          </cell>
          <cell r="DY124">
            <v>0</v>
          </cell>
          <cell r="DZ124">
            <v>0</v>
          </cell>
          <cell r="EA124">
            <v>0</v>
          </cell>
          <cell r="EB124">
            <v>0</v>
          </cell>
          <cell r="EC124">
            <v>0</v>
          </cell>
          <cell r="ED124">
            <v>0</v>
          </cell>
          <cell r="EE124">
            <v>0</v>
          </cell>
          <cell r="EF124">
            <v>0</v>
          </cell>
          <cell r="EG124">
            <v>0</v>
          </cell>
          <cell r="EH124">
            <v>0</v>
          </cell>
          <cell r="EI124">
            <v>0</v>
          </cell>
          <cell r="EJ124">
            <v>0</v>
          </cell>
          <cell r="EK124">
            <v>0</v>
          </cell>
          <cell r="EL124">
            <v>0</v>
          </cell>
          <cell r="EM124">
            <v>0</v>
          </cell>
          <cell r="EN124">
            <v>0</v>
          </cell>
          <cell r="EO124">
            <v>0</v>
          </cell>
          <cell r="EP124">
            <v>0</v>
          </cell>
          <cell r="EQ124">
            <v>0</v>
          </cell>
          <cell r="ER124">
            <v>0</v>
          </cell>
          <cell r="ES124">
            <v>0</v>
          </cell>
          <cell r="ET124">
            <v>0</v>
          </cell>
          <cell r="EU124">
            <v>0</v>
          </cell>
          <cell r="EV124">
            <v>0</v>
          </cell>
        </row>
        <row r="125">
          <cell r="S125" t="str">
            <v>COST TO DATE</v>
          </cell>
          <cell r="T125" t="str">
            <v>DEVELOPMENT</v>
          </cell>
          <cell r="V125" t="str">
            <v>DIRECT TO DATE</v>
          </cell>
          <cell r="W125" t="str">
            <v>BUDGET</v>
          </cell>
          <cell r="AA125">
            <v>0</v>
          </cell>
          <cell r="AB125">
            <v>0</v>
          </cell>
          <cell r="AC125" t="str">
            <v>ADJ</v>
          </cell>
          <cell r="AD125">
            <v>0</v>
          </cell>
          <cell r="AE125">
            <v>556</v>
          </cell>
          <cell r="AF125">
            <v>0</v>
          </cell>
          <cell r="AG125">
            <v>0</v>
          </cell>
          <cell r="AH125">
            <v>225.55794045076053</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v>0</v>
          </cell>
          <cell r="BC125">
            <v>0</v>
          </cell>
          <cell r="BD125">
            <v>0</v>
          </cell>
          <cell r="BE125">
            <v>0</v>
          </cell>
          <cell r="BF125">
            <v>0</v>
          </cell>
          <cell r="BG125">
            <v>0</v>
          </cell>
          <cell r="BH125">
            <v>0</v>
          </cell>
          <cell r="BJ125">
            <v>0</v>
          </cell>
          <cell r="BK125">
            <v>0</v>
          </cell>
        </row>
        <row r="126">
          <cell r="T126" t="str">
            <v>DEVELOPMENT</v>
          </cell>
          <cell r="U126">
            <v>0.37622265856429798</v>
          </cell>
          <cell r="V126">
            <v>781.5579404507605</v>
          </cell>
          <cell r="W126">
            <v>257500</v>
          </cell>
          <cell r="AA126">
            <v>0</v>
          </cell>
          <cell r="AB126">
            <v>0</v>
          </cell>
          <cell r="AC126">
            <v>0</v>
          </cell>
          <cell r="AD126">
            <v>0</v>
          </cell>
          <cell r="AE126">
            <v>556</v>
          </cell>
          <cell r="AF126">
            <v>0</v>
          </cell>
          <cell r="AG126">
            <v>0</v>
          </cell>
          <cell r="AH126">
            <v>225.55794045076053</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v>0</v>
          </cell>
          <cell r="BC126">
            <v>0</v>
          </cell>
          <cell r="BD126">
            <v>0</v>
          </cell>
          <cell r="BE126">
            <v>0</v>
          </cell>
          <cell r="BF126">
            <v>0</v>
          </cell>
          <cell r="BG126">
            <v>0</v>
          </cell>
          <cell r="BH126">
            <v>0</v>
          </cell>
          <cell r="BJ126">
            <v>0</v>
          </cell>
          <cell r="BK126">
            <v>0</v>
          </cell>
        </row>
        <row r="127">
          <cell r="T127" t="str">
            <v>PRE PRODUCTION</v>
          </cell>
          <cell r="U127">
            <v>0.67267656191281877</v>
          </cell>
          <cell r="V127">
            <v>121081.78114430739</v>
          </cell>
          <cell r="W127">
            <v>180000</v>
          </cell>
          <cell r="AA127">
            <v>0</v>
          </cell>
          <cell r="AB127">
            <v>0</v>
          </cell>
          <cell r="AC127">
            <v>0</v>
          </cell>
          <cell r="AD127">
            <v>0</v>
          </cell>
          <cell r="AE127">
            <v>0</v>
          </cell>
          <cell r="AF127">
            <v>0</v>
          </cell>
          <cell r="AG127">
            <v>0</v>
          </cell>
          <cell r="AH127">
            <v>0</v>
          </cell>
          <cell r="AI127">
            <v>0</v>
          </cell>
          <cell r="AJ127">
            <v>225.55628575430856</v>
          </cell>
          <cell r="AK127">
            <v>0</v>
          </cell>
          <cell r="AL127">
            <v>74.922477898637339</v>
          </cell>
          <cell r="AM127">
            <v>0</v>
          </cell>
          <cell r="AN127">
            <v>614.32809706842977</v>
          </cell>
          <cell r="AO127">
            <v>0</v>
          </cell>
          <cell r="AP127">
            <v>2915.9174162648774</v>
          </cell>
          <cell r="AQ127">
            <v>7867.1733779534479</v>
          </cell>
          <cell r="AR127">
            <v>4064.0451453240603</v>
          </cell>
          <cell r="AS127">
            <v>9041.3607883394416</v>
          </cell>
          <cell r="AT127">
            <v>11006.794436358707</v>
          </cell>
          <cell r="AU127">
            <v>11571.463629061991</v>
          </cell>
          <cell r="AV127">
            <v>9189.0230686597188</v>
          </cell>
          <cell r="AW127">
            <v>8134.0665271506159</v>
          </cell>
          <cell r="AX127">
            <v>9010.5715878441351</v>
          </cell>
          <cell r="AY127">
            <v>7642.9955473019645</v>
          </cell>
          <cell r="AZ127">
            <v>9370.5950551100541</v>
          </cell>
          <cell r="BA127">
            <v>6148.5211402163377</v>
          </cell>
          <cell r="BB127">
            <v>5646.163868004558</v>
          </cell>
          <cell r="BC127">
            <v>9356.6533685899794</v>
          </cell>
          <cell r="BD127">
            <v>4752.2</v>
          </cell>
          <cell r="BE127">
            <v>4449.4293274061238</v>
          </cell>
          <cell r="BF127">
            <v>0</v>
          </cell>
          <cell r="BG127">
            <v>0</v>
          </cell>
          <cell r="BH127">
            <v>0</v>
          </cell>
          <cell r="BJ127">
            <v>0</v>
          </cell>
          <cell r="BK127">
            <v>0</v>
          </cell>
        </row>
        <row r="128">
          <cell r="T128" t="str">
            <v>PRE DOWNTIME</v>
          </cell>
          <cell r="V128">
            <v>0</v>
          </cell>
          <cell r="W128">
            <v>60000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0</v>
          </cell>
          <cell r="BD128">
            <v>0</v>
          </cell>
          <cell r="BE128">
            <v>0</v>
          </cell>
          <cell r="BF128">
            <v>0</v>
          </cell>
          <cell r="BG128">
            <v>0</v>
          </cell>
          <cell r="BH128">
            <v>0</v>
          </cell>
          <cell r="BJ128">
            <v>0</v>
          </cell>
          <cell r="BK128">
            <v>0</v>
          </cell>
        </row>
        <row r="129">
          <cell r="T129" t="str">
            <v>BACKGROUNDS</v>
          </cell>
          <cell r="V129">
            <v>44274.066319164602</v>
          </cell>
          <cell r="W129">
            <v>60000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2168.5116182725365</v>
          </cell>
          <cell r="AV129">
            <v>4029.8235921001065</v>
          </cell>
          <cell r="AW129">
            <v>2928.7536192926427</v>
          </cell>
          <cell r="AX129">
            <v>3228.8156868971791</v>
          </cell>
          <cell r="AY129">
            <v>3195.1259861679241</v>
          </cell>
          <cell r="AZ129">
            <v>2118.903449655686</v>
          </cell>
          <cell r="BA129">
            <v>11760.823760630472</v>
          </cell>
          <cell r="BB129">
            <v>2853.6236495778326</v>
          </cell>
          <cell r="BC129">
            <v>3389.8502404685496</v>
          </cell>
          <cell r="BD129">
            <v>4416.6223200000004</v>
          </cell>
          <cell r="BE129">
            <v>4183.2123961016732</v>
          </cell>
          <cell r="BF129">
            <v>0</v>
          </cell>
          <cell r="BG129">
            <v>0</v>
          </cell>
          <cell r="BH129">
            <v>0</v>
          </cell>
          <cell r="BJ129">
            <v>0</v>
          </cell>
          <cell r="BK129">
            <v>0</v>
          </cell>
        </row>
        <row r="130">
          <cell r="T130" t="str">
            <v>LAYOUTS</v>
          </cell>
          <cell r="U130">
            <v>9.9009759709437734E-2</v>
          </cell>
          <cell r="V130">
            <v>80208.475269764909</v>
          </cell>
          <cell r="W130">
            <v>1130400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1732.0178636821199</v>
          </cell>
          <cell r="AS130">
            <v>1875.9564301131923</v>
          </cell>
          <cell r="AT130">
            <v>5843.2364341781531</v>
          </cell>
          <cell r="AU130">
            <v>7583.6296806897026</v>
          </cell>
          <cell r="AV130">
            <v>5923.5718655284209</v>
          </cell>
          <cell r="AW130">
            <v>4518.7292942670792</v>
          </cell>
          <cell r="AX130">
            <v>5840.3874759042837</v>
          </cell>
          <cell r="AY130">
            <v>5645.4544799682171</v>
          </cell>
          <cell r="AZ130">
            <v>6719.7171195349429</v>
          </cell>
          <cell r="BA130">
            <v>6979.9810585183259</v>
          </cell>
          <cell r="BB130">
            <v>6557.5817166642018</v>
          </cell>
          <cell r="BC130">
            <v>6364.3577685364307</v>
          </cell>
          <cell r="BD130">
            <v>6253.8630000000003</v>
          </cell>
          <cell r="BE130">
            <v>8369.9910821798203</v>
          </cell>
          <cell r="BF130">
            <v>0</v>
          </cell>
          <cell r="BG130">
            <v>0</v>
          </cell>
          <cell r="BH130">
            <v>0</v>
          </cell>
          <cell r="BJ130">
            <v>0</v>
          </cell>
          <cell r="BK130">
            <v>0</v>
          </cell>
        </row>
        <row r="131">
          <cell r="T131" t="str">
            <v>PRODUCTION</v>
          </cell>
          <cell r="U131">
            <v>0.22292725679671649</v>
          </cell>
          <cell r="V131">
            <v>211870.06485959934</v>
          </cell>
          <cell r="W131">
            <v>950400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3518.3407847338499</v>
          </cell>
          <cell r="AW131">
            <v>7515.9846155627492</v>
          </cell>
          <cell r="AX131">
            <v>7704.9188252708136</v>
          </cell>
          <cell r="AY131">
            <v>21635.664197121168</v>
          </cell>
          <cell r="AZ131">
            <v>11261.879070113606</v>
          </cell>
          <cell r="BA131">
            <v>23127.379132341266</v>
          </cell>
          <cell r="BB131">
            <v>14543.835027283996</v>
          </cell>
          <cell r="BC131">
            <v>26073.366907773368</v>
          </cell>
          <cell r="BD131">
            <v>35523.176160000003</v>
          </cell>
          <cell r="BE131">
            <v>60965.520139398541</v>
          </cell>
          <cell r="BF131">
            <v>0</v>
          </cell>
          <cell r="BG131">
            <v>0</v>
          </cell>
          <cell r="BH131">
            <v>0</v>
          </cell>
          <cell r="BJ131">
            <v>0</v>
          </cell>
          <cell r="BK131">
            <v>0</v>
          </cell>
        </row>
        <row r="132">
          <cell r="T132" t="str">
            <v>INK &amp; PAINT</v>
          </cell>
          <cell r="V132">
            <v>0</v>
          </cell>
          <cell r="W132">
            <v>72000</v>
          </cell>
          <cell r="AA132">
            <v>0</v>
          </cell>
          <cell r="AB132">
            <v>0</v>
          </cell>
          <cell r="AC132">
            <v>0</v>
          </cell>
          <cell r="AD132">
            <v>0</v>
          </cell>
          <cell r="AE132">
            <v>556</v>
          </cell>
          <cell r="AF132">
            <v>0</v>
          </cell>
          <cell r="AG132">
            <v>0</v>
          </cell>
          <cell r="AH132">
            <v>225.55794045076053</v>
          </cell>
          <cell r="AI132">
            <v>0</v>
          </cell>
          <cell r="AJ132">
            <v>225.55628575430856</v>
          </cell>
          <cell r="AK132">
            <v>0</v>
          </cell>
          <cell r="AL132">
            <v>74.922477898637339</v>
          </cell>
          <cell r="AM132">
            <v>0</v>
          </cell>
          <cell r="AN132">
            <v>614.32809706842977</v>
          </cell>
          <cell r="AO132">
            <v>0</v>
          </cell>
          <cell r="AP132">
            <v>2915.9174162648774</v>
          </cell>
          <cell r="AQ132">
            <v>7867.1733779534479</v>
          </cell>
          <cell r="AR132">
            <v>5796.0630090061804</v>
          </cell>
          <cell r="AS132">
            <v>10917.317218452634</v>
          </cell>
          <cell r="AT132">
            <v>16850.030870536859</v>
          </cell>
          <cell r="AU132">
            <v>21323.60492802423</v>
          </cell>
          <cell r="AV132">
            <v>22660.759311022095</v>
          </cell>
          <cell r="AW132">
            <v>23097.534056273085</v>
          </cell>
          <cell r="AX132">
            <v>25784.693575916412</v>
          </cell>
          <cell r="AY132">
            <v>38119.240210559277</v>
          </cell>
          <cell r="AZ132">
            <v>29471.094694414289</v>
          </cell>
          <cell r="BA132">
            <v>48016.705091706404</v>
          </cell>
          <cell r="BB132">
            <v>8165.0692360868397</v>
          </cell>
          <cell r="BC132">
            <v>20644.313154318137</v>
          </cell>
          <cell r="BF132">
            <v>0</v>
          </cell>
          <cell r="BG132">
            <v>0</v>
          </cell>
          <cell r="BH132">
            <v>0</v>
          </cell>
          <cell r="BJ132">
            <v>0</v>
          </cell>
          <cell r="BK132">
            <v>0</v>
          </cell>
        </row>
        <row r="133">
          <cell r="T133" t="str">
            <v>TOTAL DIRECT</v>
          </cell>
          <cell r="V133">
            <v>458215.94553328701</v>
          </cell>
          <cell r="X133" t="str">
            <v>DIRECT</v>
          </cell>
          <cell r="AA133">
            <v>0</v>
          </cell>
          <cell r="AB133">
            <v>0</v>
          </cell>
          <cell r="AC133">
            <v>0</v>
          </cell>
          <cell r="AD133">
            <v>0</v>
          </cell>
          <cell r="AE133">
            <v>556</v>
          </cell>
          <cell r="AF133">
            <v>0</v>
          </cell>
          <cell r="AG133">
            <v>0</v>
          </cell>
          <cell r="AH133">
            <v>225.55794045076053</v>
          </cell>
          <cell r="AI133">
            <v>0</v>
          </cell>
          <cell r="AJ133">
            <v>225.55628575430856</v>
          </cell>
          <cell r="AK133">
            <v>0</v>
          </cell>
          <cell r="AL133">
            <v>74.922477898637339</v>
          </cell>
          <cell r="AM133">
            <v>0</v>
          </cell>
          <cell r="AN133">
            <v>614.32809706842977</v>
          </cell>
          <cell r="AO133">
            <v>0</v>
          </cell>
          <cell r="AP133">
            <v>2915.9174162648774</v>
          </cell>
          <cell r="AQ133">
            <v>7867.1733779534479</v>
          </cell>
          <cell r="AR133">
            <v>5796.0630090061804</v>
          </cell>
          <cell r="AS133">
            <v>10917.317218452634</v>
          </cell>
          <cell r="AT133">
            <v>16850.030870536859</v>
          </cell>
          <cell r="AU133">
            <v>21323.60492802423</v>
          </cell>
          <cell r="AV133">
            <v>22660.759311022095</v>
          </cell>
          <cell r="AW133">
            <v>23097.534056273085</v>
          </cell>
          <cell r="AX133">
            <v>25784.693575916412</v>
          </cell>
          <cell r="AY133">
            <v>38119.240210559277</v>
          </cell>
          <cell r="AZ133">
            <v>29471.094694414289</v>
          </cell>
          <cell r="BA133">
            <v>48016.705091706404</v>
          </cell>
          <cell r="BB133">
            <v>29601.204261530587</v>
          </cell>
          <cell r="BC133">
            <v>45184.228285368328</v>
          </cell>
          <cell r="BD133">
            <v>50945.861480000007</v>
          </cell>
          <cell r="BE133">
            <v>77968.152945086156</v>
          </cell>
        </row>
        <row r="134">
          <cell r="T134" t="str">
            <v>"L"TOTAL TO DATE</v>
          </cell>
          <cell r="V134">
            <v>397899.75224877341</v>
          </cell>
          <cell r="W134">
            <v>1519900</v>
          </cell>
          <cell r="X134" t="str">
            <v>DIRECT</v>
          </cell>
          <cell r="AA134">
            <v>0</v>
          </cell>
          <cell r="AB134">
            <v>0</v>
          </cell>
          <cell r="AC134">
            <v>0</v>
          </cell>
          <cell r="AD134">
            <v>0</v>
          </cell>
          <cell r="AE134">
            <v>556</v>
          </cell>
          <cell r="AF134">
            <v>556</v>
          </cell>
          <cell r="AG134">
            <v>556</v>
          </cell>
          <cell r="AH134">
            <v>781.5579404507605</v>
          </cell>
          <cell r="AI134">
            <v>781.5579404507605</v>
          </cell>
          <cell r="AJ134">
            <v>1007.114226205069</v>
          </cell>
          <cell r="AK134">
            <v>1007.114226205069</v>
          </cell>
          <cell r="AL134">
            <v>1082.0367041037064</v>
          </cell>
          <cell r="AM134">
            <v>1082.0367041037064</v>
          </cell>
          <cell r="AN134">
            <v>1696.3648011721361</v>
          </cell>
          <cell r="AO134">
            <v>1696.3648011721361</v>
          </cell>
          <cell r="AP134">
            <v>4612.282217437014</v>
          </cell>
          <cell r="AQ134">
            <v>12479.455595390462</v>
          </cell>
          <cell r="AR134">
            <v>18275.518604396642</v>
          </cell>
          <cell r="AS134">
            <v>29192.835822849276</v>
          </cell>
          <cell r="AT134">
            <v>46042.866693386139</v>
          </cell>
          <cell r="AU134">
            <v>67366.471621410368</v>
          </cell>
          <cell r="AV134">
            <v>90027.23093243246</v>
          </cell>
          <cell r="AW134">
            <v>113124.76498870554</v>
          </cell>
          <cell r="AX134">
            <v>138909.45856462195</v>
          </cell>
          <cell r="AY134">
            <v>177028.69877518123</v>
          </cell>
          <cell r="AZ134">
            <v>206499.79346959552</v>
          </cell>
          <cell r="BA134">
            <v>254516.49856130191</v>
          </cell>
          <cell r="BB134">
            <v>284117.70282283251</v>
          </cell>
          <cell r="BC134">
            <v>329301.93110820081</v>
          </cell>
          <cell r="BD134">
            <v>380247.79258820083</v>
          </cell>
          <cell r="BE134">
            <v>458215.94553328701</v>
          </cell>
        </row>
        <row r="135">
          <cell r="T135" t="str">
            <v>"L"TOTAL TO DATE</v>
          </cell>
          <cell r="V135">
            <v>595680.72919327312</v>
          </cell>
          <cell r="W135">
            <v>1262400</v>
          </cell>
          <cell r="X135" t="str">
            <v>cumulative</v>
          </cell>
          <cell r="AA135">
            <v>0</v>
          </cell>
          <cell r="AB135">
            <v>0</v>
          </cell>
          <cell r="AC135">
            <v>0</v>
          </cell>
          <cell r="AD135">
            <v>0</v>
          </cell>
          <cell r="AE135">
            <v>722.8</v>
          </cell>
          <cell r="AF135">
            <v>722.8</v>
          </cell>
          <cell r="AG135">
            <v>722.8</v>
          </cell>
          <cell r="AH135">
            <v>1016.0253225859886</v>
          </cell>
          <cell r="AI135">
            <v>1016.0253225859886</v>
          </cell>
          <cell r="AJ135">
            <v>1309.2484940665897</v>
          </cell>
          <cell r="AK135">
            <v>1309.2484940665897</v>
          </cell>
          <cell r="AL135">
            <v>1406.6477153348183</v>
          </cell>
          <cell r="AM135">
            <v>1406.6477153348183</v>
          </cell>
          <cell r="AN135">
            <v>2205.2742415237772</v>
          </cell>
          <cell r="AO135">
            <v>2205.2742415237772</v>
          </cell>
          <cell r="AP135">
            <v>5995.9668826681182</v>
          </cell>
          <cell r="AQ135">
            <v>16223.292274007599</v>
          </cell>
          <cell r="AR135">
            <v>23758.174185715634</v>
          </cell>
          <cell r="AS135">
            <v>37950.686569704063</v>
          </cell>
          <cell r="AT135">
            <v>59855.726701401982</v>
          </cell>
          <cell r="AU135">
            <v>87576.413107833476</v>
          </cell>
          <cell r="AV135">
            <v>117035.4002121622</v>
          </cell>
          <cell r="AW135">
            <v>147062.19448531722</v>
          </cell>
          <cell r="AX135">
            <v>180582.29613400853</v>
          </cell>
          <cell r="AY135">
            <v>230137.3084077356</v>
          </cell>
          <cell r="AZ135">
            <v>268449.73151047417</v>
          </cell>
          <cell r="BA135">
            <v>330871.44812969246</v>
          </cell>
          <cell r="BB135">
            <v>369353.01366968226</v>
          </cell>
          <cell r="BC135">
            <v>428092.51044066105</v>
          </cell>
          <cell r="BD135">
            <v>494322.1303646611</v>
          </cell>
          <cell r="BE135">
            <v>595680.72919327312</v>
          </cell>
        </row>
        <row r="136">
          <cell r="V136" t="str">
            <v>PROJECTED RTM</v>
          </cell>
          <cell r="X136">
            <v>35907</v>
          </cell>
          <cell r="Y136">
            <v>119</v>
          </cell>
          <cell r="Z136">
            <v>44.722222222222229</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v>0</v>
          </cell>
          <cell r="BC136">
            <v>0</v>
          </cell>
          <cell r="BD136">
            <v>0</v>
          </cell>
          <cell r="BE136">
            <v>0</v>
          </cell>
          <cell r="BF136">
            <v>0</v>
          </cell>
          <cell r="BG136">
            <v>0</v>
          </cell>
          <cell r="BH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row>
        <row r="137">
          <cell r="V137" t="str">
            <v>PROJECTED RTM</v>
          </cell>
          <cell r="X137">
            <v>35907</v>
          </cell>
          <cell r="Y137">
            <v>119</v>
          </cell>
          <cell r="Z137">
            <v>39.666666666666671</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BA137">
            <v>0</v>
          </cell>
          <cell r="BB137">
            <v>0</v>
          </cell>
          <cell r="BC137">
            <v>0</v>
          </cell>
          <cell r="BD137">
            <v>0</v>
          </cell>
          <cell r="BE137">
            <v>0</v>
          </cell>
          <cell r="BF137">
            <v>0</v>
          </cell>
          <cell r="BG137">
            <v>0</v>
          </cell>
          <cell r="BH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row>
        <row r="138">
          <cell r="V138" t="str">
            <v>PROJECTED STREET</v>
          </cell>
          <cell r="X138">
            <v>35936</v>
          </cell>
        </row>
        <row r="139">
          <cell r="V139" t="str">
            <v>+ or - Scheduled Date</v>
          </cell>
          <cell r="X139">
            <v>25</v>
          </cell>
        </row>
        <row r="141">
          <cell r="N141" t="str">
            <v>ENGINEERING</v>
          </cell>
          <cell r="R141" t="str">
            <v>MAGOO FEATURE FILM</v>
          </cell>
          <cell r="W141" t="str">
            <v>FRAMES</v>
          </cell>
          <cell r="X141">
            <v>3000</v>
          </cell>
          <cell r="Y141" t="str">
            <v>WK Count</v>
          </cell>
          <cell r="Z141" t="str">
            <v>Total Days</v>
          </cell>
        </row>
        <row r="142">
          <cell r="N142" t="str">
            <v>ENGINEERING</v>
          </cell>
          <cell r="R142" t="str">
            <v>MAGOO FEATURE FILM</v>
          </cell>
          <cell r="V142" t="str">
            <v xml:space="preserve">START </v>
          </cell>
          <cell r="W142" t="str">
            <v>FRAMES</v>
          </cell>
          <cell r="X142">
            <v>3000</v>
          </cell>
          <cell r="Y142" t="str">
            <v>WK Count</v>
          </cell>
          <cell r="Z142" t="str">
            <v>Total Days</v>
          </cell>
          <cell r="CE142">
            <v>0</v>
          </cell>
          <cell r="CF142">
            <v>0</v>
          </cell>
          <cell r="CG142">
            <v>0</v>
          </cell>
          <cell r="CH142">
            <v>0</v>
          </cell>
          <cell r="CI142">
            <v>0</v>
          </cell>
          <cell r="CJ142">
            <v>0</v>
          </cell>
          <cell r="CK142">
            <v>0</v>
          </cell>
          <cell r="CL142">
            <v>0</v>
          </cell>
          <cell r="CM142">
            <v>0</v>
          </cell>
          <cell r="CN142">
            <v>0</v>
          </cell>
          <cell r="CO142">
            <v>0</v>
          </cell>
          <cell r="CP142">
            <v>0</v>
          </cell>
          <cell r="CQ142">
            <v>0</v>
          </cell>
          <cell r="CR142">
            <v>0</v>
          </cell>
          <cell r="CS142">
            <v>0</v>
          </cell>
          <cell r="CT142">
            <v>0</v>
          </cell>
          <cell r="CU142">
            <v>0</v>
          </cell>
          <cell r="CV142">
            <v>0</v>
          </cell>
          <cell r="CW142">
            <v>0</v>
          </cell>
          <cell r="CX142">
            <v>0</v>
          </cell>
          <cell r="CY142">
            <v>0</v>
          </cell>
          <cell r="CZ142">
            <v>0</v>
          </cell>
          <cell r="DA142">
            <v>0</v>
          </cell>
          <cell r="DB142">
            <v>0</v>
          </cell>
          <cell r="DC142">
            <v>0</v>
          </cell>
          <cell r="DD142">
            <v>0</v>
          </cell>
          <cell r="DE142">
            <v>0</v>
          </cell>
          <cell r="DF142">
            <v>0</v>
          </cell>
          <cell r="DG142">
            <v>0</v>
          </cell>
          <cell r="DH142">
            <v>0</v>
          </cell>
          <cell r="DI142">
            <v>0</v>
          </cell>
          <cell r="DJ142">
            <v>0</v>
          </cell>
          <cell r="DK142">
            <v>0</v>
          </cell>
          <cell r="DL142">
            <v>0</v>
          </cell>
          <cell r="DM142">
            <v>0</v>
          </cell>
          <cell r="DN142">
            <v>0</v>
          </cell>
          <cell r="DO142">
            <v>0</v>
          </cell>
          <cell r="DP142">
            <v>0</v>
          </cell>
          <cell r="DQ142">
            <v>0</v>
          </cell>
          <cell r="DR142">
            <v>0</v>
          </cell>
          <cell r="DS142">
            <v>0</v>
          </cell>
          <cell r="DT142">
            <v>0</v>
          </cell>
          <cell r="DU142">
            <v>0</v>
          </cell>
          <cell r="DV142">
            <v>0</v>
          </cell>
          <cell r="DW142">
            <v>0</v>
          </cell>
          <cell r="DX142">
            <v>0</v>
          </cell>
          <cell r="DY142">
            <v>0</v>
          </cell>
          <cell r="DZ142">
            <v>0</v>
          </cell>
          <cell r="EA142">
            <v>0</v>
          </cell>
          <cell r="EB142">
            <v>0</v>
          </cell>
          <cell r="EC142">
            <v>0</v>
          </cell>
          <cell r="ED142">
            <v>0</v>
          </cell>
          <cell r="EE142">
            <v>0</v>
          </cell>
          <cell r="EF142">
            <v>0</v>
          </cell>
          <cell r="EG142">
            <v>0</v>
          </cell>
          <cell r="EH142">
            <v>0</v>
          </cell>
          <cell r="EI142">
            <v>0</v>
          </cell>
          <cell r="EJ142">
            <v>0</v>
          </cell>
          <cell r="EK142">
            <v>0</v>
          </cell>
          <cell r="EL142">
            <v>0</v>
          </cell>
          <cell r="EM142">
            <v>0</v>
          </cell>
          <cell r="EN142">
            <v>0</v>
          </cell>
          <cell r="EO142">
            <v>0</v>
          </cell>
          <cell r="EP142">
            <v>0</v>
          </cell>
          <cell r="EQ142">
            <v>0</v>
          </cell>
          <cell r="ER142">
            <v>0</v>
          </cell>
          <cell r="ES142">
            <v>0</v>
          </cell>
          <cell r="ET142">
            <v>0</v>
          </cell>
          <cell r="EU142">
            <v>0</v>
          </cell>
          <cell r="EV142">
            <v>0</v>
          </cell>
        </row>
        <row r="143">
          <cell r="A143" t="str">
            <v>PREP</v>
          </cell>
          <cell r="F143" t="str">
            <v>ANIMATION</v>
          </cell>
          <cell r="I143" t="str">
            <v>INK &amp; PAINT</v>
          </cell>
          <cell r="L143" t="str">
            <v>ALPHA</v>
          </cell>
          <cell r="N143" t="str">
            <v>BETA</v>
          </cell>
          <cell r="P143" t="str">
            <v>RTM</v>
          </cell>
          <cell r="R143" t="str">
            <v>STREET</v>
          </cell>
          <cell r="T143" t="str">
            <v>Story Boards</v>
          </cell>
          <cell r="V143" t="str">
            <v xml:space="preserve">START </v>
          </cell>
          <cell r="W143" t="str">
            <v>END</v>
          </cell>
          <cell r="X143" t="str">
            <v>Billed As</v>
          </cell>
          <cell r="Y143">
            <v>0</v>
          </cell>
          <cell r="Z143" t="e">
            <v>#REF!</v>
          </cell>
          <cell r="CE143">
            <v>0</v>
          </cell>
          <cell r="CF143">
            <v>0</v>
          </cell>
          <cell r="CG143">
            <v>0</v>
          </cell>
          <cell r="CH143">
            <v>0</v>
          </cell>
          <cell r="CI143">
            <v>0</v>
          </cell>
          <cell r="CJ143">
            <v>0</v>
          </cell>
          <cell r="CK143">
            <v>0</v>
          </cell>
          <cell r="CL143">
            <v>0</v>
          </cell>
          <cell r="CM143">
            <v>0</v>
          </cell>
          <cell r="CN143">
            <v>0</v>
          </cell>
          <cell r="CO143">
            <v>0</v>
          </cell>
          <cell r="CP143">
            <v>0</v>
          </cell>
          <cell r="CQ143">
            <v>0</v>
          </cell>
          <cell r="CR143">
            <v>0</v>
          </cell>
          <cell r="CS143">
            <v>0</v>
          </cell>
          <cell r="CT143">
            <v>0</v>
          </cell>
          <cell r="CU143">
            <v>0</v>
          </cell>
          <cell r="CV143">
            <v>0</v>
          </cell>
          <cell r="CW143">
            <v>0</v>
          </cell>
          <cell r="CX143">
            <v>0</v>
          </cell>
          <cell r="CY143">
            <v>0</v>
          </cell>
          <cell r="CZ143">
            <v>0</v>
          </cell>
          <cell r="DA143">
            <v>0</v>
          </cell>
          <cell r="DB143">
            <v>0</v>
          </cell>
          <cell r="DC143">
            <v>0</v>
          </cell>
          <cell r="DD143">
            <v>0</v>
          </cell>
          <cell r="DE143">
            <v>0</v>
          </cell>
          <cell r="DF143">
            <v>0</v>
          </cell>
          <cell r="DG143">
            <v>0</v>
          </cell>
          <cell r="DH143">
            <v>0</v>
          </cell>
          <cell r="DI143">
            <v>0</v>
          </cell>
          <cell r="DJ143">
            <v>0</v>
          </cell>
          <cell r="DK143">
            <v>0</v>
          </cell>
          <cell r="DL143">
            <v>0</v>
          </cell>
          <cell r="DM143">
            <v>0</v>
          </cell>
          <cell r="DN143">
            <v>0</v>
          </cell>
          <cell r="DO143">
            <v>0</v>
          </cell>
          <cell r="DP143">
            <v>0</v>
          </cell>
          <cell r="DQ143">
            <v>0</v>
          </cell>
          <cell r="DR143">
            <v>0</v>
          </cell>
          <cell r="DS143">
            <v>0</v>
          </cell>
          <cell r="DT143">
            <v>0</v>
          </cell>
          <cell r="DU143">
            <v>0</v>
          </cell>
          <cell r="DV143">
            <v>0</v>
          </cell>
          <cell r="DW143">
            <v>0</v>
          </cell>
          <cell r="DX143">
            <v>0</v>
          </cell>
          <cell r="DY143">
            <v>0</v>
          </cell>
          <cell r="DZ143">
            <v>0</v>
          </cell>
          <cell r="EA143">
            <v>0</v>
          </cell>
          <cell r="EB143">
            <v>0</v>
          </cell>
          <cell r="EC143">
            <v>0</v>
          </cell>
          <cell r="ED143">
            <v>0</v>
          </cell>
          <cell r="EE143">
            <v>0</v>
          </cell>
          <cell r="EF143">
            <v>0</v>
          </cell>
          <cell r="EG143">
            <v>0</v>
          </cell>
          <cell r="EH143">
            <v>0</v>
          </cell>
          <cell r="EI143">
            <v>0</v>
          </cell>
          <cell r="EJ143">
            <v>0</v>
          </cell>
          <cell r="EK143">
            <v>0</v>
          </cell>
          <cell r="EL143">
            <v>0</v>
          </cell>
          <cell r="EM143">
            <v>0</v>
          </cell>
          <cell r="EN143">
            <v>0</v>
          </cell>
          <cell r="EO143">
            <v>0</v>
          </cell>
          <cell r="EP143">
            <v>0</v>
          </cell>
          <cell r="EQ143">
            <v>0</v>
          </cell>
          <cell r="ER143">
            <v>0</v>
          </cell>
          <cell r="ES143">
            <v>0</v>
          </cell>
          <cell r="ET143">
            <v>0</v>
          </cell>
          <cell r="EU143">
            <v>0</v>
          </cell>
          <cell r="EV143">
            <v>0</v>
          </cell>
        </row>
        <row r="144">
          <cell r="A144" t="str">
            <v>PREP</v>
          </cell>
          <cell r="F144" t="str">
            <v>ANIMATION</v>
          </cell>
          <cell r="I144" t="str">
            <v>INK &amp; PAINT</v>
          </cell>
          <cell r="L144" t="str">
            <v>ALPHA</v>
          </cell>
          <cell r="N144" t="str">
            <v>BETA</v>
          </cell>
          <cell r="P144" t="str">
            <v>RTM</v>
          </cell>
          <cell r="R144" t="str">
            <v>STREET</v>
          </cell>
          <cell r="S144" t="str">
            <v>PRODUCTION TO DATE</v>
          </cell>
          <cell r="T144" t="str">
            <v>Story Boards</v>
          </cell>
          <cell r="W144">
            <v>35697</v>
          </cell>
          <cell r="X144" t="str">
            <v>TEST</v>
          </cell>
          <cell r="Y144">
            <v>0</v>
          </cell>
          <cell r="Z144" t="e">
            <v>#REF!</v>
          </cell>
          <cell r="CE144">
            <v>0</v>
          </cell>
          <cell r="CF144">
            <v>0</v>
          </cell>
          <cell r="CG144">
            <v>0</v>
          </cell>
          <cell r="CH144">
            <v>0</v>
          </cell>
          <cell r="CI144">
            <v>0</v>
          </cell>
          <cell r="CJ144">
            <v>0</v>
          </cell>
          <cell r="CK144">
            <v>0</v>
          </cell>
          <cell r="CL144">
            <v>0</v>
          </cell>
          <cell r="CM144">
            <v>0</v>
          </cell>
          <cell r="CN144">
            <v>0</v>
          </cell>
          <cell r="CO144">
            <v>0</v>
          </cell>
          <cell r="CP144">
            <v>0</v>
          </cell>
          <cell r="CQ144">
            <v>0</v>
          </cell>
          <cell r="CR144">
            <v>0</v>
          </cell>
          <cell r="CS144">
            <v>0</v>
          </cell>
          <cell r="CT144">
            <v>0</v>
          </cell>
          <cell r="CU144">
            <v>0</v>
          </cell>
          <cell r="CV144">
            <v>0</v>
          </cell>
          <cell r="CW144">
            <v>0</v>
          </cell>
          <cell r="CX144">
            <v>0</v>
          </cell>
          <cell r="CY144">
            <v>0</v>
          </cell>
          <cell r="CZ144">
            <v>0</v>
          </cell>
          <cell r="DA144">
            <v>0</v>
          </cell>
          <cell r="DB144">
            <v>0</v>
          </cell>
          <cell r="DC144">
            <v>0</v>
          </cell>
          <cell r="DD144">
            <v>0</v>
          </cell>
          <cell r="DE144">
            <v>0</v>
          </cell>
          <cell r="DF144">
            <v>0</v>
          </cell>
          <cell r="DG144">
            <v>0</v>
          </cell>
          <cell r="DH144">
            <v>0</v>
          </cell>
          <cell r="DI144">
            <v>0</v>
          </cell>
          <cell r="DJ144">
            <v>0</v>
          </cell>
          <cell r="DK144">
            <v>0</v>
          </cell>
          <cell r="DL144">
            <v>0</v>
          </cell>
          <cell r="DM144">
            <v>0</v>
          </cell>
          <cell r="DN144">
            <v>0</v>
          </cell>
          <cell r="DO144">
            <v>0</v>
          </cell>
          <cell r="DP144">
            <v>0</v>
          </cell>
          <cell r="DQ144">
            <v>0</v>
          </cell>
          <cell r="DR144">
            <v>0</v>
          </cell>
          <cell r="DS144">
            <v>0</v>
          </cell>
          <cell r="DT144">
            <v>0</v>
          </cell>
          <cell r="DU144">
            <v>0</v>
          </cell>
          <cell r="DV144">
            <v>0</v>
          </cell>
          <cell r="DW144">
            <v>0</v>
          </cell>
          <cell r="DX144">
            <v>0</v>
          </cell>
          <cell r="DY144">
            <v>0</v>
          </cell>
          <cell r="DZ144">
            <v>0</v>
          </cell>
          <cell r="EA144">
            <v>0</v>
          </cell>
          <cell r="EB144">
            <v>0</v>
          </cell>
          <cell r="EC144">
            <v>0</v>
          </cell>
          <cell r="ED144">
            <v>0</v>
          </cell>
          <cell r="EE144">
            <v>0</v>
          </cell>
          <cell r="EF144">
            <v>0</v>
          </cell>
          <cell r="EG144">
            <v>0</v>
          </cell>
          <cell r="EH144">
            <v>0</v>
          </cell>
          <cell r="EI144">
            <v>0</v>
          </cell>
          <cell r="EJ144">
            <v>0</v>
          </cell>
          <cell r="EK144">
            <v>0</v>
          </cell>
          <cell r="EL144">
            <v>0</v>
          </cell>
          <cell r="EM144">
            <v>0</v>
          </cell>
          <cell r="EN144">
            <v>0</v>
          </cell>
          <cell r="EO144">
            <v>0</v>
          </cell>
          <cell r="EP144">
            <v>0</v>
          </cell>
          <cell r="EQ144">
            <v>0</v>
          </cell>
          <cell r="ER144">
            <v>0</v>
          </cell>
          <cell r="ES144">
            <v>0</v>
          </cell>
          <cell r="ET144">
            <v>0</v>
          </cell>
          <cell r="EU144">
            <v>0</v>
          </cell>
          <cell r="EV144">
            <v>0</v>
          </cell>
        </row>
        <row r="145">
          <cell r="S145" t="str">
            <v>PRODUCTION TO DATE</v>
          </cell>
          <cell r="T145" t="str">
            <v>Film &amp; Animatic</v>
          </cell>
          <cell r="V145">
            <v>35702</v>
          </cell>
          <cell r="W145">
            <v>35699</v>
          </cell>
          <cell r="X145" t="str">
            <v>TEST</v>
          </cell>
        </row>
        <row r="146">
          <cell r="T146" t="str">
            <v>Finalize StoryBoards</v>
          </cell>
          <cell r="V146">
            <v>35702</v>
          </cell>
          <cell r="W146">
            <v>35706</v>
          </cell>
          <cell r="X146" t="str">
            <v>TEST</v>
          </cell>
        </row>
        <row r="147">
          <cell r="T147" t="str">
            <v>LAYOUTS</v>
          </cell>
          <cell r="V147">
            <v>35709</v>
          </cell>
          <cell r="W147">
            <v>35727</v>
          </cell>
          <cell r="X147" t="str">
            <v>LAYOUT</v>
          </cell>
        </row>
        <row r="148">
          <cell r="T148" t="str">
            <v>2D ANIMATION</v>
          </cell>
          <cell r="V148">
            <v>35716</v>
          </cell>
          <cell r="W148">
            <v>35741</v>
          </cell>
          <cell r="X148" t="str">
            <v>2D</v>
          </cell>
        </row>
        <row r="149">
          <cell r="T149" t="str">
            <v>3D ANIMATION</v>
          </cell>
          <cell r="V149">
            <v>35716</v>
          </cell>
          <cell r="W149">
            <v>35746</v>
          </cell>
          <cell r="X149" t="str">
            <v>3D</v>
          </cell>
        </row>
        <row r="150">
          <cell r="T150" t="str">
            <v>CLEANUP</v>
          </cell>
          <cell r="V150">
            <v>35723</v>
          </cell>
          <cell r="W150">
            <v>35746</v>
          </cell>
          <cell r="X150" t="str">
            <v>2D</v>
          </cell>
        </row>
        <row r="151">
          <cell r="T151" t="str">
            <v>CHECKING</v>
          </cell>
          <cell r="V151">
            <v>35737</v>
          </cell>
          <cell r="W151">
            <v>35750</v>
          </cell>
          <cell r="X151" t="str">
            <v>2D</v>
          </cell>
        </row>
        <row r="152">
          <cell r="T152" t="str">
            <v>DIP &amp; COMPOSITE</v>
          </cell>
          <cell r="V152">
            <v>35744</v>
          </cell>
          <cell r="W152">
            <v>35760</v>
          </cell>
          <cell r="X152" t="str">
            <v>POST</v>
          </cell>
        </row>
        <row r="153">
          <cell r="T153" t="str">
            <v>FINAL LAB</v>
          </cell>
          <cell r="V153">
            <v>35760</v>
          </cell>
          <cell r="W153">
            <v>35765</v>
          </cell>
          <cell r="X153" t="str">
            <v>FINAL LAB</v>
          </cell>
          <cell r="CE153">
            <v>0</v>
          </cell>
          <cell r="CF153">
            <v>0</v>
          </cell>
          <cell r="CG153">
            <v>0</v>
          </cell>
          <cell r="CH153">
            <v>0</v>
          </cell>
          <cell r="CI153">
            <v>0</v>
          </cell>
          <cell r="CJ153">
            <v>0</v>
          </cell>
          <cell r="CK153">
            <v>0</v>
          </cell>
          <cell r="CL153">
            <v>0</v>
          </cell>
          <cell r="CM153">
            <v>0</v>
          </cell>
          <cell r="CN153">
            <v>0</v>
          </cell>
          <cell r="CO153">
            <v>0</v>
          </cell>
          <cell r="CP153">
            <v>0</v>
          </cell>
          <cell r="CQ153">
            <v>0</v>
          </cell>
          <cell r="CR153">
            <v>0</v>
          </cell>
          <cell r="CS153">
            <v>0</v>
          </cell>
          <cell r="CT153">
            <v>0</v>
          </cell>
          <cell r="CU153">
            <v>0</v>
          </cell>
          <cell r="CV153">
            <v>0</v>
          </cell>
          <cell r="CW153">
            <v>0</v>
          </cell>
          <cell r="CX153">
            <v>0</v>
          </cell>
          <cell r="CY153">
            <v>0</v>
          </cell>
          <cell r="CZ153">
            <v>0</v>
          </cell>
          <cell r="DA153">
            <v>0</v>
          </cell>
          <cell r="DB153">
            <v>0</v>
          </cell>
          <cell r="DC153">
            <v>0</v>
          </cell>
          <cell r="DD153">
            <v>0</v>
          </cell>
          <cell r="DE153">
            <v>0</v>
          </cell>
          <cell r="DF153">
            <v>0</v>
          </cell>
          <cell r="DG153">
            <v>0</v>
          </cell>
          <cell r="DH153">
            <v>0</v>
          </cell>
          <cell r="DI153">
            <v>0</v>
          </cell>
          <cell r="DJ153">
            <v>0</v>
          </cell>
          <cell r="DK153">
            <v>0</v>
          </cell>
          <cell r="DL153">
            <v>0</v>
          </cell>
          <cell r="DM153">
            <v>0</v>
          </cell>
          <cell r="DN153">
            <v>0</v>
          </cell>
          <cell r="DO153">
            <v>0</v>
          </cell>
          <cell r="DP153">
            <v>0</v>
          </cell>
          <cell r="DQ153">
            <v>0</v>
          </cell>
          <cell r="DR153">
            <v>0</v>
          </cell>
          <cell r="DS153">
            <v>0</v>
          </cell>
          <cell r="DT153">
            <v>0</v>
          </cell>
          <cell r="DU153">
            <v>0</v>
          </cell>
          <cell r="DV153">
            <v>0</v>
          </cell>
          <cell r="DW153">
            <v>0</v>
          </cell>
          <cell r="DX153">
            <v>0</v>
          </cell>
          <cell r="DY153">
            <v>0</v>
          </cell>
          <cell r="DZ153">
            <v>0</v>
          </cell>
          <cell r="EA153">
            <v>0</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row>
        <row r="154">
          <cell r="S154" t="str">
            <v>COST TO DATE</v>
          </cell>
          <cell r="V154" t="str">
            <v>DIRECT TO DATE</v>
          </cell>
          <cell r="CE154">
            <v>0</v>
          </cell>
          <cell r="CF154">
            <v>0</v>
          </cell>
          <cell r="CG154">
            <v>0</v>
          </cell>
          <cell r="CH154">
            <v>0</v>
          </cell>
          <cell r="CI154">
            <v>0</v>
          </cell>
          <cell r="CJ154">
            <v>0</v>
          </cell>
          <cell r="CK154">
            <v>0</v>
          </cell>
          <cell r="CL154">
            <v>0</v>
          </cell>
          <cell r="CM154">
            <v>0</v>
          </cell>
          <cell r="CN154">
            <v>0</v>
          </cell>
          <cell r="CO154">
            <v>0</v>
          </cell>
          <cell r="CP154">
            <v>0</v>
          </cell>
          <cell r="CQ154">
            <v>0</v>
          </cell>
          <cell r="CR154">
            <v>0</v>
          </cell>
          <cell r="CS154">
            <v>0</v>
          </cell>
          <cell r="CT154">
            <v>0</v>
          </cell>
          <cell r="CU154">
            <v>0</v>
          </cell>
          <cell r="CV154">
            <v>0</v>
          </cell>
          <cell r="CW154">
            <v>0</v>
          </cell>
          <cell r="CX154">
            <v>0</v>
          </cell>
          <cell r="CY154">
            <v>0</v>
          </cell>
          <cell r="CZ154">
            <v>0</v>
          </cell>
          <cell r="DA154">
            <v>0</v>
          </cell>
          <cell r="DB154">
            <v>0</v>
          </cell>
          <cell r="DC154">
            <v>0</v>
          </cell>
          <cell r="DD154">
            <v>0</v>
          </cell>
          <cell r="DE154">
            <v>0</v>
          </cell>
          <cell r="DF154">
            <v>0</v>
          </cell>
          <cell r="DG154">
            <v>0</v>
          </cell>
          <cell r="DH154">
            <v>0</v>
          </cell>
          <cell r="DI154">
            <v>0</v>
          </cell>
          <cell r="DJ154">
            <v>0</v>
          </cell>
          <cell r="DK154">
            <v>0</v>
          </cell>
          <cell r="DL154">
            <v>0</v>
          </cell>
          <cell r="DM154">
            <v>0</v>
          </cell>
          <cell r="DN154">
            <v>0</v>
          </cell>
          <cell r="DO154">
            <v>0</v>
          </cell>
          <cell r="DP154">
            <v>0</v>
          </cell>
          <cell r="DQ154">
            <v>0</v>
          </cell>
          <cell r="DR154">
            <v>0</v>
          </cell>
          <cell r="DS154">
            <v>0</v>
          </cell>
          <cell r="DT154">
            <v>0</v>
          </cell>
          <cell r="DU154">
            <v>0</v>
          </cell>
          <cell r="DV154">
            <v>0</v>
          </cell>
          <cell r="DW154">
            <v>0</v>
          </cell>
          <cell r="DX154">
            <v>0</v>
          </cell>
          <cell r="DY154">
            <v>0</v>
          </cell>
          <cell r="DZ154">
            <v>0</v>
          </cell>
          <cell r="EA154">
            <v>0</v>
          </cell>
          <cell r="EB154">
            <v>0</v>
          </cell>
          <cell r="EC154">
            <v>0</v>
          </cell>
          <cell r="ED154">
            <v>0</v>
          </cell>
          <cell r="EE154">
            <v>0</v>
          </cell>
          <cell r="EF154">
            <v>0</v>
          </cell>
          <cell r="EG154">
            <v>0</v>
          </cell>
          <cell r="EH154">
            <v>0</v>
          </cell>
          <cell r="EI154">
            <v>0</v>
          </cell>
          <cell r="EJ154">
            <v>0</v>
          </cell>
          <cell r="EK154">
            <v>0</v>
          </cell>
          <cell r="EL154">
            <v>0</v>
          </cell>
          <cell r="EM154">
            <v>0</v>
          </cell>
          <cell r="EN154">
            <v>0</v>
          </cell>
          <cell r="EO154">
            <v>0</v>
          </cell>
          <cell r="EP154">
            <v>0</v>
          </cell>
          <cell r="EQ154">
            <v>0</v>
          </cell>
          <cell r="ER154">
            <v>0</v>
          </cell>
          <cell r="ES154">
            <v>0</v>
          </cell>
          <cell r="ET154">
            <v>0</v>
          </cell>
          <cell r="EU154">
            <v>0</v>
          </cell>
          <cell r="EV154">
            <v>0</v>
          </cell>
        </row>
        <row r="155">
          <cell r="S155" t="str">
            <v>COST TO DATE</v>
          </cell>
          <cell r="T155" t="str">
            <v>TEST</v>
          </cell>
          <cell r="V155" t="str">
            <v>DIRECT TO DATE</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21030.803483748608</v>
          </cell>
          <cell r="AW155">
            <v>14839.647470976515</v>
          </cell>
          <cell r="AX155">
            <v>22.73</v>
          </cell>
          <cell r="AY155">
            <v>718.75</v>
          </cell>
          <cell r="AZ155">
            <v>0</v>
          </cell>
          <cell r="BA155">
            <v>0</v>
          </cell>
          <cell r="BB155">
            <v>0</v>
          </cell>
          <cell r="BC155">
            <v>0</v>
          </cell>
          <cell r="BD155">
            <v>0</v>
          </cell>
          <cell r="BE155">
            <v>0</v>
          </cell>
          <cell r="BF155">
            <v>0</v>
          </cell>
          <cell r="BG155">
            <v>0</v>
          </cell>
          <cell r="BH155">
            <v>0</v>
          </cell>
          <cell r="BJ155">
            <v>0</v>
          </cell>
          <cell r="BK155">
            <v>0</v>
          </cell>
          <cell r="BL155">
            <v>0</v>
          </cell>
          <cell r="BM155">
            <v>0</v>
          </cell>
          <cell r="BN155">
            <v>0</v>
          </cell>
          <cell r="BO155">
            <v>0</v>
          </cell>
          <cell r="BP155">
            <v>0</v>
          </cell>
          <cell r="BQ155">
            <v>0</v>
          </cell>
        </row>
        <row r="156">
          <cell r="T156" t="str">
            <v>TEST</v>
          </cell>
          <cell r="V156">
            <v>36611.930954725125</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21030.803483748608</v>
          </cell>
          <cell r="AW156">
            <v>14839.647470976515</v>
          </cell>
          <cell r="AX156">
            <v>22.73</v>
          </cell>
          <cell r="AY156">
            <v>718.75</v>
          </cell>
          <cell r="AZ156">
            <v>0</v>
          </cell>
          <cell r="BA156">
            <v>0</v>
          </cell>
          <cell r="BB156">
            <v>0</v>
          </cell>
          <cell r="BC156">
            <v>0</v>
          </cell>
          <cell r="BD156">
            <v>0</v>
          </cell>
          <cell r="BE156">
            <v>0</v>
          </cell>
          <cell r="BF156">
            <v>0</v>
          </cell>
          <cell r="BG156">
            <v>0</v>
          </cell>
          <cell r="BH156">
            <v>0</v>
          </cell>
          <cell r="BJ156">
            <v>0</v>
          </cell>
          <cell r="BK156">
            <v>0</v>
          </cell>
          <cell r="BL156">
            <v>0</v>
          </cell>
          <cell r="BM156">
            <v>0</v>
          </cell>
          <cell r="BN156">
            <v>0</v>
          </cell>
          <cell r="BO156">
            <v>0</v>
          </cell>
          <cell r="BP156">
            <v>0</v>
          </cell>
          <cell r="BQ156">
            <v>0</v>
          </cell>
        </row>
        <row r="157">
          <cell r="T157" t="str">
            <v>LAYOUTS</v>
          </cell>
          <cell r="V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0</v>
          </cell>
          <cell r="BC157">
            <v>0</v>
          </cell>
          <cell r="BD157">
            <v>0</v>
          </cell>
          <cell r="BE157">
            <v>0</v>
          </cell>
          <cell r="BF157">
            <v>0</v>
          </cell>
          <cell r="BG157">
            <v>0</v>
          </cell>
          <cell r="BH157">
            <v>0</v>
          </cell>
          <cell r="BJ157">
            <v>0</v>
          </cell>
          <cell r="BK157">
            <v>0</v>
          </cell>
          <cell r="BL157">
            <v>0</v>
          </cell>
          <cell r="BM157">
            <v>0</v>
          </cell>
          <cell r="BN157">
            <v>0</v>
          </cell>
          <cell r="BO157">
            <v>0</v>
          </cell>
          <cell r="BP157">
            <v>0</v>
          </cell>
          <cell r="BQ157">
            <v>0</v>
          </cell>
        </row>
        <row r="158">
          <cell r="T158" t="str">
            <v>2D ANIMATION</v>
          </cell>
          <cell r="V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0</v>
          </cell>
          <cell r="BC158">
            <v>0</v>
          </cell>
          <cell r="BD158">
            <v>0</v>
          </cell>
          <cell r="BE158">
            <v>0</v>
          </cell>
          <cell r="BF158">
            <v>0</v>
          </cell>
          <cell r="BG158">
            <v>0</v>
          </cell>
          <cell r="BH158">
            <v>0</v>
          </cell>
          <cell r="BJ158">
            <v>0</v>
          </cell>
          <cell r="BK158">
            <v>0</v>
          </cell>
          <cell r="BL158">
            <v>0</v>
          </cell>
          <cell r="BM158">
            <v>0</v>
          </cell>
          <cell r="BN158">
            <v>0</v>
          </cell>
          <cell r="BO158">
            <v>0</v>
          </cell>
          <cell r="BP158">
            <v>0</v>
          </cell>
          <cell r="BQ158">
            <v>0</v>
          </cell>
        </row>
        <row r="159">
          <cell r="T159" t="str">
            <v>3D ANIMATION</v>
          </cell>
          <cell r="V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0</v>
          </cell>
          <cell r="BC159">
            <v>0</v>
          </cell>
          <cell r="BD159">
            <v>0</v>
          </cell>
          <cell r="BE159">
            <v>0</v>
          </cell>
          <cell r="BF159">
            <v>0</v>
          </cell>
          <cell r="BG159">
            <v>0</v>
          </cell>
          <cell r="BH159">
            <v>0</v>
          </cell>
          <cell r="BJ159">
            <v>0</v>
          </cell>
          <cell r="BK159">
            <v>0</v>
          </cell>
          <cell r="BL159">
            <v>0</v>
          </cell>
          <cell r="BM159">
            <v>0</v>
          </cell>
          <cell r="BN159">
            <v>0</v>
          </cell>
          <cell r="BO159">
            <v>0</v>
          </cell>
          <cell r="BP159">
            <v>0</v>
          </cell>
          <cell r="BQ159">
            <v>0</v>
          </cell>
        </row>
        <row r="160">
          <cell r="T160" t="str">
            <v>POST</v>
          </cell>
          <cell r="V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0</v>
          </cell>
          <cell r="BC160">
            <v>0</v>
          </cell>
          <cell r="BD160">
            <v>0</v>
          </cell>
          <cell r="BE160">
            <v>0</v>
          </cell>
          <cell r="BF160">
            <v>0</v>
          </cell>
          <cell r="BG160">
            <v>0</v>
          </cell>
          <cell r="BH160">
            <v>0</v>
          </cell>
          <cell r="BJ160">
            <v>0</v>
          </cell>
          <cell r="BK160">
            <v>0</v>
          </cell>
          <cell r="BL160">
            <v>0</v>
          </cell>
          <cell r="BM160">
            <v>0</v>
          </cell>
          <cell r="BN160">
            <v>0</v>
          </cell>
          <cell r="BO160">
            <v>0</v>
          </cell>
          <cell r="BP160">
            <v>0</v>
          </cell>
          <cell r="BQ160">
            <v>0</v>
          </cell>
        </row>
        <row r="161">
          <cell r="T161" t="str">
            <v>FINAL LAB</v>
          </cell>
          <cell r="V161">
            <v>14978.465132694124</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4724.5948103852506</v>
          </cell>
          <cell r="AY161">
            <v>4955.8712437185713</v>
          </cell>
          <cell r="AZ161">
            <v>2629.7578282211111</v>
          </cell>
          <cell r="BA161">
            <v>2519.2112503691919</v>
          </cell>
          <cell r="BB161">
            <v>0</v>
          </cell>
          <cell r="BC161">
            <v>0</v>
          </cell>
          <cell r="BD161">
            <v>0</v>
          </cell>
          <cell r="BE161">
            <v>149.03</v>
          </cell>
          <cell r="BF161">
            <v>0</v>
          </cell>
          <cell r="BG161">
            <v>0</v>
          </cell>
          <cell r="BH161">
            <v>0</v>
          </cell>
          <cell r="BJ161">
            <v>0</v>
          </cell>
          <cell r="BK161">
            <v>0</v>
          </cell>
          <cell r="BL161">
            <v>0</v>
          </cell>
          <cell r="BM161">
            <v>0</v>
          </cell>
          <cell r="BN161">
            <v>0</v>
          </cell>
          <cell r="BO161">
            <v>0</v>
          </cell>
          <cell r="BP161">
            <v>0</v>
          </cell>
          <cell r="BQ161">
            <v>0</v>
          </cell>
        </row>
        <row r="162">
          <cell r="T162" t="str">
            <v>TOTAL COST</v>
          </cell>
          <cell r="V162">
            <v>14978.465132694124</v>
          </cell>
          <cell r="X162" t="str">
            <v>WEEKLY COST</v>
          </cell>
          <cell r="AE162">
            <v>0</v>
          </cell>
          <cell r="AF162">
            <v>0</v>
          </cell>
          <cell r="AG162">
            <v>0</v>
          </cell>
          <cell r="AH162">
            <v>0</v>
          </cell>
          <cell r="AI162">
            <v>0</v>
          </cell>
          <cell r="AJ162">
            <v>0</v>
          </cell>
          <cell r="AK162">
            <v>0</v>
          </cell>
          <cell r="AL162">
            <v>0</v>
          </cell>
          <cell r="AM162">
            <v>0</v>
          </cell>
          <cell r="AN162">
            <v>0</v>
          </cell>
          <cell r="AO162">
            <v>0</v>
          </cell>
          <cell r="AP162">
            <v>0</v>
          </cell>
          <cell r="AQ162">
            <v>0</v>
          </cell>
          <cell r="AR162">
            <v>0</v>
          </cell>
          <cell r="AS162">
            <v>0</v>
          </cell>
          <cell r="AT162">
            <v>0</v>
          </cell>
          <cell r="AU162">
            <v>0</v>
          </cell>
          <cell r="AV162">
            <v>0</v>
          </cell>
          <cell r="AW162">
            <v>0</v>
          </cell>
          <cell r="AX162">
            <v>4724.5948103852506</v>
          </cell>
          <cell r="AY162">
            <v>4955.8712437185713</v>
          </cell>
          <cell r="AZ162">
            <v>2629.7578282211111</v>
          </cell>
          <cell r="BA162">
            <v>2519.2112503691919</v>
          </cell>
          <cell r="BB162">
            <v>0</v>
          </cell>
          <cell r="BC162">
            <v>0</v>
          </cell>
          <cell r="BD162">
            <v>0</v>
          </cell>
          <cell r="BE162">
            <v>149.03</v>
          </cell>
          <cell r="BF162">
            <v>0</v>
          </cell>
          <cell r="BG162">
            <v>0</v>
          </cell>
          <cell r="BH162">
            <v>0</v>
          </cell>
          <cell r="BJ162">
            <v>0</v>
          </cell>
          <cell r="BK162">
            <v>0</v>
          </cell>
          <cell r="BL162">
            <v>0</v>
          </cell>
          <cell r="BM162">
            <v>0</v>
          </cell>
          <cell r="BN162">
            <v>0</v>
          </cell>
          <cell r="BO162">
            <v>0</v>
          </cell>
          <cell r="BP162">
            <v>0</v>
          </cell>
          <cell r="BQ162">
            <v>0</v>
          </cell>
        </row>
        <row r="163">
          <cell r="V163">
            <v>20761.209185771775</v>
          </cell>
          <cell r="X163" t="str">
            <v>WEEKLY COST</v>
          </cell>
          <cell r="AE163">
            <v>0</v>
          </cell>
          <cell r="AF163">
            <v>0</v>
          </cell>
          <cell r="AG163">
            <v>0</v>
          </cell>
          <cell r="AH163">
            <v>0</v>
          </cell>
          <cell r="AI163">
            <v>0</v>
          </cell>
          <cell r="AJ163">
            <v>0</v>
          </cell>
          <cell r="AK163">
            <v>0</v>
          </cell>
          <cell r="AL163">
            <v>0</v>
          </cell>
          <cell r="AM163">
            <v>0</v>
          </cell>
          <cell r="AN163">
            <v>0</v>
          </cell>
          <cell r="AO163">
            <v>0</v>
          </cell>
          <cell r="AP163">
            <v>0</v>
          </cell>
          <cell r="AQ163">
            <v>0</v>
          </cell>
          <cell r="AR163">
            <v>0</v>
          </cell>
          <cell r="AS163">
            <v>0</v>
          </cell>
          <cell r="AT163">
            <v>0</v>
          </cell>
          <cell r="AU163">
            <v>0</v>
          </cell>
          <cell r="AV163">
            <v>0</v>
          </cell>
          <cell r="AW163">
            <v>0</v>
          </cell>
          <cell r="AX163">
            <v>4724.5948103852506</v>
          </cell>
          <cell r="AY163">
            <v>4955.8712437185713</v>
          </cell>
          <cell r="AZ163">
            <v>2629.7578282211111</v>
          </cell>
          <cell r="BA163">
            <v>2519.2112503691919</v>
          </cell>
          <cell r="BB163">
            <v>0</v>
          </cell>
          <cell r="BC163">
            <v>0</v>
          </cell>
          <cell r="BD163">
            <v>0</v>
          </cell>
          <cell r="BE163">
            <v>149.03</v>
          </cell>
          <cell r="BF163">
            <v>0</v>
          </cell>
          <cell r="BG163">
            <v>0</v>
          </cell>
          <cell r="BH163">
            <v>0</v>
          </cell>
          <cell r="BJ163">
            <v>0</v>
          </cell>
          <cell r="BK163">
            <v>0</v>
          </cell>
          <cell r="BL163">
            <v>0</v>
          </cell>
          <cell r="BM163">
            <v>0</v>
          </cell>
          <cell r="BN163">
            <v>0</v>
          </cell>
          <cell r="BO163">
            <v>0</v>
          </cell>
          <cell r="BP163">
            <v>0</v>
          </cell>
          <cell r="BQ163">
            <v>0</v>
          </cell>
        </row>
        <row r="164">
          <cell r="V164">
            <v>20969.851185771775</v>
          </cell>
          <cell r="X164" t="str">
            <v>CUMULATIVE</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6614.4327345393513</v>
          </cell>
          <cell r="AY164">
            <v>6938.2197412059995</v>
          </cell>
          <cell r="AZ164">
            <v>3681.6609595095556</v>
          </cell>
          <cell r="BA164">
            <v>3526.8957505168687</v>
          </cell>
          <cell r="BB164">
            <v>0</v>
          </cell>
          <cell r="BC164">
            <v>0</v>
          </cell>
          <cell r="BD164">
            <v>0</v>
          </cell>
          <cell r="BE164">
            <v>208.642</v>
          </cell>
          <cell r="BF164">
            <v>0</v>
          </cell>
          <cell r="BG164">
            <v>0</v>
          </cell>
          <cell r="BH164">
            <v>0</v>
          </cell>
          <cell r="BJ164">
            <v>0</v>
          </cell>
          <cell r="BK164">
            <v>0</v>
          </cell>
          <cell r="BL164">
            <v>0</v>
          </cell>
          <cell r="BM164">
            <v>0</v>
          </cell>
          <cell r="BN164">
            <v>0</v>
          </cell>
          <cell r="BO164">
            <v>0</v>
          </cell>
          <cell r="BP164">
            <v>0</v>
          </cell>
          <cell r="BQ164">
            <v>0</v>
          </cell>
        </row>
        <row r="165">
          <cell r="V165" t="str">
            <v>PROJECTED RTM</v>
          </cell>
          <cell r="Y165" t="e">
            <v>#REF!</v>
          </cell>
          <cell r="Z165" t="e">
            <v>#REF!</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428.57142857142856</v>
          </cell>
          <cell r="AZ165">
            <v>428.57142857142856</v>
          </cell>
          <cell r="BA165">
            <v>428.57142857142856</v>
          </cell>
          <cell r="BB165">
            <v>428.57142857142856</v>
          </cell>
          <cell r="BC165">
            <v>428.57142857142856</v>
          </cell>
          <cell r="BD165">
            <v>0</v>
          </cell>
          <cell r="BE165">
            <v>0</v>
          </cell>
          <cell r="BF165">
            <v>0</v>
          </cell>
          <cell r="BG165">
            <v>0</v>
          </cell>
          <cell r="BH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row>
        <row r="166">
          <cell r="V166" t="str">
            <v>PROJECTED RTM</v>
          </cell>
          <cell r="Y166" t="e">
            <v>#REF!</v>
          </cell>
          <cell r="Z166" t="e">
            <v>#REF!</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BD166">
            <v>0</v>
          </cell>
          <cell r="BE166">
            <v>0</v>
          </cell>
          <cell r="BF166">
            <v>0</v>
          </cell>
          <cell r="BG166">
            <v>0</v>
          </cell>
          <cell r="BH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row>
        <row r="167">
          <cell r="V167" t="str">
            <v>PROJECTED STREET</v>
          </cell>
        </row>
        <row r="168">
          <cell r="V168" t="str">
            <v>+ or - Scheduled Date</v>
          </cell>
        </row>
        <row r="169">
          <cell r="N169" t="str">
            <v>ENGINEERING</v>
          </cell>
          <cell r="R169" t="str">
            <v>ALADDIN READING</v>
          </cell>
          <cell r="W169" t="str">
            <v>FRAMES</v>
          </cell>
          <cell r="X169">
            <v>2956.22</v>
          </cell>
          <cell r="Y169" t="str">
            <v>WK Count</v>
          </cell>
          <cell r="Z169" t="str">
            <v>Total Days</v>
          </cell>
        </row>
        <row r="170">
          <cell r="N170" t="str">
            <v>ENGINEERING</v>
          </cell>
          <cell r="R170" t="str">
            <v>ALADDIN READING</v>
          </cell>
          <cell r="V170" t="str">
            <v xml:space="preserve">START </v>
          </cell>
          <cell r="W170" t="str">
            <v>FRAMES</v>
          </cell>
          <cell r="X170">
            <v>2956.22</v>
          </cell>
          <cell r="Y170" t="str">
            <v>WK Count</v>
          </cell>
          <cell r="Z170" t="str">
            <v>Total Days</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35730</v>
          </cell>
          <cell r="BA170">
            <v>35737</v>
          </cell>
          <cell r="BB170">
            <v>35744</v>
          </cell>
          <cell r="BC170">
            <v>35751</v>
          </cell>
          <cell r="BD170">
            <v>35758</v>
          </cell>
          <cell r="BE170">
            <v>35765</v>
          </cell>
          <cell r="BF170">
            <v>35772</v>
          </cell>
          <cell r="BG170">
            <v>35779</v>
          </cell>
          <cell r="BH170">
            <v>35786</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v>0</v>
          </cell>
          <cell r="CR170">
            <v>0</v>
          </cell>
          <cell r="CS170">
            <v>0</v>
          </cell>
          <cell r="CT170">
            <v>0</v>
          </cell>
          <cell r="CU170">
            <v>0</v>
          </cell>
          <cell r="CV170">
            <v>0</v>
          </cell>
          <cell r="CW170">
            <v>0</v>
          </cell>
          <cell r="CX170">
            <v>0</v>
          </cell>
          <cell r="CY170">
            <v>0</v>
          </cell>
          <cell r="CZ170">
            <v>0</v>
          </cell>
          <cell r="DA170">
            <v>0</v>
          </cell>
          <cell r="DB170">
            <v>0</v>
          </cell>
          <cell r="DC170">
            <v>0</v>
          </cell>
          <cell r="DD170">
            <v>0</v>
          </cell>
          <cell r="DE170">
            <v>0</v>
          </cell>
          <cell r="DF170">
            <v>0</v>
          </cell>
          <cell r="DG170">
            <v>0</v>
          </cell>
          <cell r="DH170">
            <v>0</v>
          </cell>
          <cell r="DI170">
            <v>0</v>
          </cell>
          <cell r="DJ170">
            <v>0</v>
          </cell>
          <cell r="DK170">
            <v>0</v>
          </cell>
          <cell r="DL170">
            <v>0</v>
          </cell>
          <cell r="DM170">
            <v>0</v>
          </cell>
          <cell r="DN170">
            <v>0</v>
          </cell>
          <cell r="DO170">
            <v>0</v>
          </cell>
          <cell r="DP170">
            <v>0</v>
          </cell>
          <cell r="DQ170">
            <v>0</v>
          </cell>
          <cell r="DR170">
            <v>0</v>
          </cell>
          <cell r="DS170">
            <v>0</v>
          </cell>
          <cell r="DT170">
            <v>0</v>
          </cell>
          <cell r="DU170">
            <v>0</v>
          </cell>
          <cell r="DV170">
            <v>0</v>
          </cell>
          <cell r="DW170">
            <v>0</v>
          </cell>
          <cell r="DX170">
            <v>0</v>
          </cell>
          <cell r="DY170">
            <v>0</v>
          </cell>
          <cell r="DZ170">
            <v>0</v>
          </cell>
          <cell r="EA170">
            <v>0</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row>
        <row r="171">
          <cell r="A171" t="str">
            <v>PREP</v>
          </cell>
          <cell r="F171" t="str">
            <v>ANIMATION</v>
          </cell>
          <cell r="I171" t="str">
            <v>INK &amp; PAINT</v>
          </cell>
          <cell r="L171" t="str">
            <v>ALPHA</v>
          </cell>
          <cell r="N171" t="str">
            <v>BETA</v>
          </cell>
          <cell r="P171" t="str">
            <v>RTM</v>
          </cell>
          <cell r="R171" t="str">
            <v>STREET</v>
          </cell>
          <cell r="T171" t="str">
            <v>Prep Projection</v>
          </cell>
          <cell r="V171" t="str">
            <v xml:space="preserve">START </v>
          </cell>
          <cell r="W171" t="str">
            <v>END</v>
          </cell>
          <cell r="X171">
            <v>400</v>
          </cell>
          <cell r="Y171">
            <v>9</v>
          </cell>
          <cell r="Z171">
            <v>65.73384999999999</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cell r="AO171">
            <v>0</v>
          </cell>
          <cell r="AP171">
            <v>0</v>
          </cell>
          <cell r="AQ171">
            <v>0</v>
          </cell>
          <cell r="AR171">
            <v>0</v>
          </cell>
          <cell r="AS171">
            <v>0</v>
          </cell>
          <cell r="AT171">
            <v>0</v>
          </cell>
          <cell r="AU171">
            <v>0</v>
          </cell>
          <cell r="AV171">
            <v>0</v>
          </cell>
          <cell r="AW171">
            <v>0</v>
          </cell>
          <cell r="AX171">
            <v>0</v>
          </cell>
          <cell r="AY171">
            <v>0</v>
          </cell>
          <cell r="AZ171">
            <v>35730</v>
          </cell>
          <cell r="BA171">
            <v>35737</v>
          </cell>
          <cell r="BB171">
            <v>35744</v>
          </cell>
          <cell r="BC171">
            <v>35751</v>
          </cell>
          <cell r="BD171">
            <v>35758</v>
          </cell>
          <cell r="BE171">
            <v>35765</v>
          </cell>
          <cell r="BF171">
            <v>35772</v>
          </cell>
          <cell r="BG171">
            <v>35779</v>
          </cell>
          <cell r="BH171">
            <v>35786</v>
          </cell>
          <cell r="BI171">
            <v>0</v>
          </cell>
          <cell r="BJ171">
            <v>0</v>
          </cell>
          <cell r="BK171">
            <v>0</v>
          </cell>
          <cell r="BL171">
            <v>0</v>
          </cell>
          <cell r="BM171">
            <v>0</v>
          </cell>
          <cell r="BN171">
            <v>0</v>
          </cell>
          <cell r="BO171">
            <v>0</v>
          </cell>
          <cell r="BP171">
            <v>0</v>
          </cell>
          <cell r="BQ171">
            <v>0</v>
          </cell>
          <cell r="BR171">
            <v>0</v>
          </cell>
          <cell r="BS171">
            <v>0</v>
          </cell>
          <cell r="BT171">
            <v>0</v>
          </cell>
          <cell r="BU171">
            <v>0</v>
          </cell>
          <cell r="BV171">
            <v>0</v>
          </cell>
          <cell r="BW171">
            <v>0</v>
          </cell>
          <cell r="BX171">
            <v>0</v>
          </cell>
          <cell r="BY171">
            <v>0</v>
          </cell>
          <cell r="BZ171">
            <v>0</v>
          </cell>
          <cell r="CA171">
            <v>0</v>
          </cell>
          <cell r="CB171">
            <v>0</v>
          </cell>
          <cell r="CC171">
            <v>0</v>
          </cell>
          <cell r="CD171">
            <v>0</v>
          </cell>
          <cell r="CE171">
            <v>0</v>
          </cell>
          <cell r="CF171">
            <v>0</v>
          </cell>
          <cell r="CG171">
            <v>0</v>
          </cell>
          <cell r="CH171">
            <v>0</v>
          </cell>
          <cell r="CI171">
            <v>0</v>
          </cell>
          <cell r="CJ171">
            <v>0</v>
          </cell>
          <cell r="CK171">
            <v>0</v>
          </cell>
          <cell r="CL171">
            <v>0</v>
          </cell>
          <cell r="CM171">
            <v>0</v>
          </cell>
          <cell r="CN171">
            <v>0</v>
          </cell>
          <cell r="CO171">
            <v>0</v>
          </cell>
          <cell r="CP171">
            <v>0</v>
          </cell>
          <cell r="CQ171">
            <v>0</v>
          </cell>
          <cell r="CR171">
            <v>0</v>
          </cell>
          <cell r="CS171">
            <v>0</v>
          </cell>
          <cell r="CT171">
            <v>0</v>
          </cell>
          <cell r="CU171">
            <v>0</v>
          </cell>
          <cell r="CV171">
            <v>0</v>
          </cell>
          <cell r="CW171">
            <v>0</v>
          </cell>
          <cell r="CX171">
            <v>0</v>
          </cell>
          <cell r="CY171">
            <v>0</v>
          </cell>
          <cell r="CZ171">
            <v>0</v>
          </cell>
          <cell r="DA171">
            <v>0</v>
          </cell>
          <cell r="DB171">
            <v>0</v>
          </cell>
          <cell r="DC171">
            <v>0</v>
          </cell>
          <cell r="DD171">
            <v>0</v>
          </cell>
          <cell r="DE171">
            <v>0</v>
          </cell>
          <cell r="DF171">
            <v>0</v>
          </cell>
          <cell r="DG171">
            <v>0</v>
          </cell>
          <cell r="DH171">
            <v>0</v>
          </cell>
          <cell r="DI171">
            <v>0</v>
          </cell>
          <cell r="DJ171">
            <v>0</v>
          </cell>
          <cell r="DK171">
            <v>0</v>
          </cell>
          <cell r="DL171">
            <v>0</v>
          </cell>
          <cell r="DM171">
            <v>0</v>
          </cell>
          <cell r="DN171">
            <v>0</v>
          </cell>
          <cell r="DO171">
            <v>0</v>
          </cell>
          <cell r="DP171">
            <v>0</v>
          </cell>
          <cell r="DQ171">
            <v>0</v>
          </cell>
          <cell r="DR171">
            <v>0</v>
          </cell>
          <cell r="DS171">
            <v>0</v>
          </cell>
          <cell r="DT171">
            <v>0</v>
          </cell>
          <cell r="DU171">
            <v>0</v>
          </cell>
          <cell r="DV171">
            <v>0</v>
          </cell>
          <cell r="DW171">
            <v>0</v>
          </cell>
          <cell r="DX171">
            <v>0</v>
          </cell>
          <cell r="DY171">
            <v>0</v>
          </cell>
          <cell r="DZ171">
            <v>0</v>
          </cell>
          <cell r="EA171">
            <v>0</v>
          </cell>
          <cell r="EB171">
            <v>0</v>
          </cell>
          <cell r="EC171">
            <v>0</v>
          </cell>
          <cell r="ED171">
            <v>0</v>
          </cell>
          <cell r="EE171">
            <v>0</v>
          </cell>
          <cell r="EF171">
            <v>0</v>
          </cell>
          <cell r="EG171">
            <v>0</v>
          </cell>
          <cell r="EH171">
            <v>0</v>
          </cell>
          <cell r="EI171">
            <v>0</v>
          </cell>
          <cell r="EJ171">
            <v>0</v>
          </cell>
          <cell r="EK171">
            <v>0</v>
          </cell>
          <cell r="EL171">
            <v>0</v>
          </cell>
          <cell r="EM171">
            <v>0</v>
          </cell>
          <cell r="EN171">
            <v>0</v>
          </cell>
          <cell r="EO171">
            <v>0</v>
          </cell>
          <cell r="EP171">
            <v>0</v>
          </cell>
          <cell r="EQ171">
            <v>0</v>
          </cell>
          <cell r="ER171">
            <v>0</v>
          </cell>
          <cell r="ES171">
            <v>0</v>
          </cell>
          <cell r="ET171">
            <v>0</v>
          </cell>
          <cell r="EU171">
            <v>0</v>
          </cell>
          <cell r="EV171">
            <v>0</v>
          </cell>
          <cell r="EW171">
            <v>0</v>
          </cell>
        </row>
        <row r="172">
          <cell r="A172" t="str">
            <v>PREP</v>
          </cell>
          <cell r="F172" t="str">
            <v>ANIMATION</v>
          </cell>
          <cell r="I172" t="str">
            <v>INK &amp; PAINT</v>
          </cell>
          <cell r="L172" t="str">
            <v>ALPHA</v>
          </cell>
          <cell r="N172" t="str">
            <v>BETA</v>
          </cell>
          <cell r="P172" t="str">
            <v>RTM</v>
          </cell>
          <cell r="R172" t="str">
            <v>STREET</v>
          </cell>
          <cell r="S172" t="str">
            <v>PRODUCTION TO DATE</v>
          </cell>
          <cell r="T172" t="str">
            <v>Prep Projection</v>
          </cell>
          <cell r="V172">
            <v>35727</v>
          </cell>
          <cell r="W172">
            <v>35811</v>
          </cell>
          <cell r="X172">
            <v>400</v>
          </cell>
          <cell r="Y172">
            <v>9</v>
          </cell>
          <cell r="Z172">
            <v>65.73384999999999</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100</v>
          </cell>
          <cell r="BA172">
            <v>200</v>
          </cell>
          <cell r="BB172">
            <v>300</v>
          </cell>
          <cell r="BC172">
            <v>400</v>
          </cell>
          <cell r="BD172">
            <v>400</v>
          </cell>
          <cell r="BE172">
            <v>400</v>
          </cell>
          <cell r="BF172">
            <v>400</v>
          </cell>
          <cell r="BG172">
            <v>400</v>
          </cell>
          <cell r="BH172">
            <v>400</v>
          </cell>
          <cell r="BI172">
            <v>0</v>
          </cell>
          <cell r="BJ172">
            <v>0</v>
          </cell>
          <cell r="BK172">
            <v>0</v>
          </cell>
          <cell r="BL172">
            <v>0</v>
          </cell>
          <cell r="BM172">
            <v>0</v>
          </cell>
          <cell r="BN172">
            <v>0</v>
          </cell>
          <cell r="BP172">
            <v>0</v>
          </cell>
          <cell r="BQ172">
            <v>0</v>
          </cell>
          <cell r="BR172">
            <v>0</v>
          </cell>
          <cell r="BS172">
            <v>0</v>
          </cell>
          <cell r="BT172">
            <v>0</v>
          </cell>
          <cell r="BU172">
            <v>0</v>
          </cell>
          <cell r="BV172">
            <v>0</v>
          </cell>
          <cell r="BW172">
            <v>0</v>
          </cell>
          <cell r="BX172">
            <v>0</v>
          </cell>
          <cell r="BY172">
            <v>0</v>
          </cell>
          <cell r="BZ172">
            <v>0</v>
          </cell>
          <cell r="CA172">
            <v>0</v>
          </cell>
          <cell r="CB172">
            <v>0</v>
          </cell>
          <cell r="CC172">
            <v>0</v>
          </cell>
          <cell r="CD172">
            <v>0</v>
          </cell>
          <cell r="CE172">
            <v>0</v>
          </cell>
          <cell r="CF172">
            <v>0</v>
          </cell>
          <cell r="CG172">
            <v>0</v>
          </cell>
          <cell r="CH172">
            <v>0</v>
          </cell>
          <cell r="CI172">
            <v>0</v>
          </cell>
          <cell r="CJ172">
            <v>0</v>
          </cell>
          <cell r="CK172">
            <v>0</v>
          </cell>
          <cell r="CL172">
            <v>0</v>
          </cell>
          <cell r="CM172">
            <v>0</v>
          </cell>
          <cell r="CN172">
            <v>0</v>
          </cell>
          <cell r="CO172">
            <v>0</v>
          </cell>
          <cell r="CP172">
            <v>0</v>
          </cell>
          <cell r="CQ172">
            <v>0</v>
          </cell>
          <cell r="CR172">
            <v>0</v>
          </cell>
          <cell r="CS172">
            <v>0</v>
          </cell>
          <cell r="CT172">
            <v>0</v>
          </cell>
          <cell r="CU172">
            <v>0</v>
          </cell>
          <cell r="CV172">
            <v>0</v>
          </cell>
          <cell r="CW172">
            <v>0</v>
          </cell>
          <cell r="CX172">
            <v>0</v>
          </cell>
          <cell r="CY172">
            <v>0</v>
          </cell>
          <cell r="CZ172">
            <v>0</v>
          </cell>
          <cell r="DA172">
            <v>0</v>
          </cell>
          <cell r="DB172">
            <v>0</v>
          </cell>
          <cell r="DC172">
            <v>0</v>
          </cell>
          <cell r="DD172">
            <v>0</v>
          </cell>
          <cell r="DE172">
            <v>0</v>
          </cell>
          <cell r="DF172">
            <v>0</v>
          </cell>
          <cell r="DG172">
            <v>0</v>
          </cell>
          <cell r="DH172">
            <v>0</v>
          </cell>
          <cell r="DI172">
            <v>0</v>
          </cell>
          <cell r="DJ172">
            <v>0</v>
          </cell>
          <cell r="DK172">
            <v>0</v>
          </cell>
          <cell r="DL172">
            <v>0</v>
          </cell>
          <cell r="DM172">
            <v>0</v>
          </cell>
          <cell r="DN172">
            <v>0</v>
          </cell>
          <cell r="DO172">
            <v>0</v>
          </cell>
          <cell r="DP172">
            <v>0</v>
          </cell>
          <cell r="DQ172">
            <v>0</v>
          </cell>
          <cell r="DR172">
            <v>0</v>
          </cell>
          <cell r="DS172">
            <v>0</v>
          </cell>
          <cell r="DT172">
            <v>0</v>
          </cell>
          <cell r="DU172">
            <v>0</v>
          </cell>
          <cell r="DV172">
            <v>0</v>
          </cell>
          <cell r="DW172">
            <v>0</v>
          </cell>
          <cell r="DX172">
            <v>0</v>
          </cell>
          <cell r="DY172">
            <v>0</v>
          </cell>
          <cell r="DZ172">
            <v>0</v>
          </cell>
          <cell r="EA172">
            <v>0</v>
          </cell>
          <cell r="EB172">
            <v>0</v>
          </cell>
          <cell r="EC172">
            <v>0</v>
          </cell>
          <cell r="ED172">
            <v>0</v>
          </cell>
          <cell r="EE172">
            <v>0</v>
          </cell>
          <cell r="EF172">
            <v>0</v>
          </cell>
          <cell r="EG172">
            <v>0</v>
          </cell>
          <cell r="EH172">
            <v>0</v>
          </cell>
          <cell r="EI172">
            <v>0</v>
          </cell>
          <cell r="EJ172">
            <v>0</v>
          </cell>
          <cell r="EK172">
            <v>0</v>
          </cell>
          <cell r="EL172">
            <v>0</v>
          </cell>
          <cell r="EM172">
            <v>0</v>
          </cell>
          <cell r="EN172">
            <v>0</v>
          </cell>
          <cell r="EO172">
            <v>0</v>
          </cell>
          <cell r="EP172">
            <v>0</v>
          </cell>
          <cell r="EQ172">
            <v>0</v>
          </cell>
          <cell r="ER172">
            <v>0</v>
          </cell>
          <cell r="ES172">
            <v>0</v>
          </cell>
          <cell r="ET172">
            <v>0</v>
          </cell>
          <cell r="EU172">
            <v>0</v>
          </cell>
          <cell r="EV172">
            <v>0</v>
          </cell>
          <cell r="EW172">
            <v>0</v>
          </cell>
        </row>
        <row r="173">
          <cell r="S173" t="str">
            <v>PRODUCTION TO DATE</v>
          </cell>
        </row>
        <row r="174">
          <cell r="T174" t="str">
            <v>Scenes Issued</v>
          </cell>
          <cell r="V174">
            <v>0</v>
          </cell>
          <cell r="AA174">
            <v>0</v>
          </cell>
          <cell r="AB174">
            <v>0</v>
          </cell>
          <cell r="AC174">
            <v>0</v>
          </cell>
          <cell r="AD174">
            <v>0</v>
          </cell>
          <cell r="AE174">
            <v>0</v>
          </cell>
          <cell r="AF174">
            <v>0</v>
          </cell>
          <cell r="AG174">
            <v>0</v>
          </cell>
          <cell r="AH174">
            <v>0</v>
          </cell>
          <cell r="AI174">
            <v>0</v>
          </cell>
          <cell r="AJ174">
            <v>0</v>
          </cell>
          <cell r="AK174">
            <v>0</v>
          </cell>
          <cell r="AL174">
            <v>0</v>
          </cell>
          <cell r="AM174">
            <v>0</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v>0</v>
          </cell>
          <cell r="BB174">
            <v>0</v>
          </cell>
          <cell r="BC174">
            <v>0</v>
          </cell>
          <cell r="BD174">
            <v>0</v>
          </cell>
          <cell r="BE174">
            <v>0</v>
          </cell>
        </row>
        <row r="175">
          <cell r="T175" t="str">
            <v>Scenes Issued</v>
          </cell>
          <cell r="V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v>0</v>
          </cell>
          <cell r="BB175">
            <v>0</v>
          </cell>
          <cell r="BC175">
            <v>0</v>
          </cell>
          <cell r="BD175">
            <v>0</v>
          </cell>
          <cell r="BE175">
            <v>0</v>
          </cell>
        </row>
        <row r="176">
          <cell r="T176" t="str">
            <v>Into Rough</v>
          </cell>
          <cell r="V176">
            <v>0</v>
          </cell>
          <cell r="AA176">
            <v>0</v>
          </cell>
          <cell r="AB176">
            <v>0</v>
          </cell>
          <cell r="AC176">
            <v>0</v>
          </cell>
          <cell r="AD176">
            <v>0</v>
          </cell>
          <cell r="AE176">
            <v>0</v>
          </cell>
          <cell r="AF176">
            <v>0</v>
          </cell>
          <cell r="AG176">
            <v>0</v>
          </cell>
          <cell r="AH176">
            <v>0</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v>0</v>
          </cell>
          <cell r="BB176">
            <v>0</v>
          </cell>
          <cell r="BC176">
            <v>0</v>
          </cell>
          <cell r="BD176">
            <v>0</v>
          </cell>
          <cell r="BE176">
            <v>0</v>
          </cell>
        </row>
        <row r="177">
          <cell r="T177" t="str">
            <v>Rough Complete</v>
          </cell>
          <cell r="V177">
            <v>0</v>
          </cell>
          <cell r="AA177">
            <v>0</v>
          </cell>
          <cell r="AB177">
            <v>0</v>
          </cell>
          <cell r="AC177">
            <v>0</v>
          </cell>
          <cell r="AD177">
            <v>0</v>
          </cell>
          <cell r="AE177">
            <v>0</v>
          </cell>
          <cell r="AF177">
            <v>0</v>
          </cell>
          <cell r="AG177">
            <v>0</v>
          </cell>
          <cell r="AH177">
            <v>0</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v>0</v>
          </cell>
          <cell r="BB177">
            <v>0</v>
          </cell>
          <cell r="BC177">
            <v>0</v>
          </cell>
          <cell r="BD177">
            <v>0</v>
          </cell>
          <cell r="BE177">
            <v>0</v>
          </cell>
        </row>
        <row r="178">
          <cell r="T178" t="str">
            <v>Ruff Approved</v>
          </cell>
          <cell r="V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v>0</v>
          </cell>
          <cell r="BB178">
            <v>0</v>
          </cell>
          <cell r="BC178">
            <v>0</v>
          </cell>
          <cell r="BD178">
            <v>0</v>
          </cell>
          <cell r="BE178">
            <v>0</v>
          </cell>
        </row>
        <row r="179">
          <cell r="T179" t="str">
            <v>Clean Complete</v>
          </cell>
          <cell r="V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v>0</v>
          </cell>
          <cell r="BB179">
            <v>0</v>
          </cell>
          <cell r="BC179">
            <v>0</v>
          </cell>
          <cell r="BD179">
            <v>0</v>
          </cell>
          <cell r="BE179">
            <v>0</v>
          </cell>
        </row>
        <row r="180">
          <cell r="T180" t="str">
            <v>Approved</v>
          </cell>
          <cell r="V180">
            <v>0</v>
          </cell>
          <cell r="AA180">
            <v>0</v>
          </cell>
          <cell r="AB180">
            <v>0</v>
          </cell>
          <cell r="AC180">
            <v>0</v>
          </cell>
          <cell r="AD180">
            <v>0</v>
          </cell>
          <cell r="AE180">
            <v>0</v>
          </cell>
          <cell r="AF180">
            <v>0</v>
          </cell>
          <cell r="AG180">
            <v>0</v>
          </cell>
          <cell r="AH180">
            <v>0</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v>0</v>
          </cell>
          <cell r="BB180">
            <v>0</v>
          </cell>
          <cell r="BC180">
            <v>0</v>
          </cell>
          <cell r="BD180">
            <v>0</v>
          </cell>
          <cell r="BE180">
            <v>0</v>
          </cell>
        </row>
        <row r="181">
          <cell r="T181" t="str">
            <v>Turned In</v>
          </cell>
          <cell r="V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v>0</v>
          </cell>
          <cell r="BB181">
            <v>0</v>
          </cell>
          <cell r="BC181">
            <v>0</v>
          </cell>
          <cell r="BD181">
            <v>0</v>
          </cell>
          <cell r="BE181">
            <v>0</v>
          </cell>
        </row>
        <row r="182">
          <cell r="A182" t="str">
            <v>Wks</v>
          </cell>
          <cell r="B182" t="str">
            <v>Days</v>
          </cell>
          <cell r="F182" t="str">
            <v>Wks</v>
          </cell>
          <cell r="G182" t="str">
            <v>Days</v>
          </cell>
          <cell r="H182" t="str">
            <v>Frames</v>
          </cell>
          <cell r="I182" t="str">
            <v>Wks</v>
          </cell>
          <cell r="J182" t="str">
            <v>Days</v>
          </cell>
          <cell r="T182" t="str">
            <v>Animation Projection</v>
          </cell>
          <cell r="V182">
            <v>35786</v>
          </cell>
          <cell r="W182">
            <v>35853</v>
          </cell>
          <cell r="X182">
            <v>750</v>
          </cell>
          <cell r="Y182">
            <v>12</v>
          </cell>
          <cell r="Z182">
            <v>57.591386666666665</v>
          </cell>
          <cell r="AA182">
            <v>0</v>
          </cell>
          <cell r="AB182">
            <v>0</v>
          </cell>
          <cell r="AC182">
            <v>0</v>
          </cell>
          <cell r="AD182">
            <v>0</v>
          </cell>
          <cell r="AE182">
            <v>0</v>
          </cell>
          <cell r="AF182">
            <v>0</v>
          </cell>
          <cell r="AG182">
            <v>0</v>
          </cell>
          <cell r="AH182">
            <v>0</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v>0</v>
          </cell>
          <cell r="BC182">
            <v>0</v>
          </cell>
          <cell r="BD182">
            <v>0</v>
          </cell>
          <cell r="BE182">
            <v>0</v>
          </cell>
          <cell r="BF182">
            <v>0</v>
          </cell>
          <cell r="BG182">
            <v>0</v>
          </cell>
          <cell r="BH182">
            <v>0</v>
          </cell>
          <cell r="BI182">
            <v>0</v>
          </cell>
          <cell r="BJ182">
            <v>0</v>
          </cell>
          <cell r="BK182">
            <v>0</v>
          </cell>
          <cell r="BL182">
            <v>375</v>
          </cell>
          <cell r="BM182">
            <v>425</v>
          </cell>
          <cell r="BN182">
            <v>425</v>
          </cell>
          <cell r="BO182">
            <v>425</v>
          </cell>
          <cell r="BP182">
            <v>425</v>
          </cell>
          <cell r="BQ182">
            <v>425</v>
          </cell>
          <cell r="BR182">
            <v>425</v>
          </cell>
          <cell r="BS182">
            <v>425</v>
          </cell>
          <cell r="BT182">
            <v>0</v>
          </cell>
          <cell r="BU182">
            <v>0</v>
          </cell>
          <cell r="BV182">
            <v>0</v>
          </cell>
          <cell r="BW182">
            <v>0</v>
          </cell>
          <cell r="BX182">
            <v>0</v>
          </cell>
          <cell r="BY182">
            <v>0</v>
          </cell>
          <cell r="BZ182">
            <v>0</v>
          </cell>
          <cell r="CA182">
            <v>0</v>
          </cell>
          <cell r="CB182">
            <v>0</v>
          </cell>
          <cell r="CC182">
            <v>0</v>
          </cell>
          <cell r="CD182">
            <v>0</v>
          </cell>
          <cell r="CE182">
            <v>0</v>
          </cell>
          <cell r="CF182">
            <v>0</v>
          </cell>
          <cell r="CG182">
            <v>0</v>
          </cell>
          <cell r="CH182">
            <v>0</v>
          </cell>
          <cell r="CI182">
            <v>0</v>
          </cell>
          <cell r="CJ182">
            <v>0</v>
          </cell>
          <cell r="CK182">
            <v>0</v>
          </cell>
          <cell r="CL182">
            <v>0</v>
          </cell>
          <cell r="CM182">
            <v>0</v>
          </cell>
          <cell r="CN182">
            <v>0</v>
          </cell>
          <cell r="CO182">
            <v>0</v>
          </cell>
          <cell r="CP182">
            <v>0</v>
          </cell>
          <cell r="CQ182">
            <v>0</v>
          </cell>
          <cell r="CR182">
            <v>0</v>
          </cell>
          <cell r="CS182">
            <v>0</v>
          </cell>
          <cell r="CT182">
            <v>0</v>
          </cell>
          <cell r="CU182">
            <v>0</v>
          </cell>
          <cell r="CV182">
            <v>0</v>
          </cell>
          <cell r="CW182">
            <v>0</v>
          </cell>
          <cell r="CX182">
            <v>0</v>
          </cell>
          <cell r="CY182">
            <v>0</v>
          </cell>
          <cell r="CZ182">
            <v>0</v>
          </cell>
          <cell r="DA182">
            <v>0</v>
          </cell>
          <cell r="DB182">
            <v>0</v>
          </cell>
          <cell r="DC182">
            <v>0</v>
          </cell>
          <cell r="DD182">
            <v>0</v>
          </cell>
          <cell r="DE182">
            <v>0</v>
          </cell>
          <cell r="DF182">
            <v>0</v>
          </cell>
          <cell r="DG182">
            <v>0</v>
          </cell>
          <cell r="DH182">
            <v>0</v>
          </cell>
          <cell r="DI182">
            <v>0</v>
          </cell>
          <cell r="DJ182">
            <v>0</v>
          </cell>
          <cell r="DK182">
            <v>0</v>
          </cell>
          <cell r="DL182">
            <v>0</v>
          </cell>
          <cell r="DM182">
            <v>0</v>
          </cell>
          <cell r="DN182">
            <v>0</v>
          </cell>
          <cell r="DO182">
            <v>0</v>
          </cell>
          <cell r="DP182">
            <v>0</v>
          </cell>
          <cell r="DQ182">
            <v>0</v>
          </cell>
          <cell r="DR182">
            <v>0</v>
          </cell>
          <cell r="DS182">
            <v>0</v>
          </cell>
          <cell r="DT182">
            <v>0</v>
          </cell>
          <cell r="DU182">
            <v>0</v>
          </cell>
          <cell r="DV182">
            <v>0</v>
          </cell>
          <cell r="DW182">
            <v>0</v>
          </cell>
          <cell r="DX182">
            <v>0</v>
          </cell>
          <cell r="DY182">
            <v>0</v>
          </cell>
          <cell r="DZ182">
            <v>0</v>
          </cell>
          <cell r="EA182">
            <v>0</v>
          </cell>
          <cell r="EB182">
            <v>0</v>
          </cell>
          <cell r="EC182">
            <v>0</v>
          </cell>
          <cell r="ED182">
            <v>0</v>
          </cell>
          <cell r="EE182">
            <v>0</v>
          </cell>
          <cell r="EF182">
            <v>0</v>
          </cell>
          <cell r="EG182">
            <v>0</v>
          </cell>
          <cell r="EH182">
            <v>0</v>
          </cell>
          <cell r="EI182">
            <v>0</v>
          </cell>
          <cell r="EJ182">
            <v>0</v>
          </cell>
          <cell r="EK182">
            <v>0</v>
          </cell>
          <cell r="EL182">
            <v>0</v>
          </cell>
          <cell r="EM182">
            <v>0</v>
          </cell>
          <cell r="EN182">
            <v>0</v>
          </cell>
          <cell r="EO182">
            <v>0</v>
          </cell>
          <cell r="EP182">
            <v>0</v>
          </cell>
          <cell r="EQ182">
            <v>0</v>
          </cell>
          <cell r="ER182">
            <v>0</v>
          </cell>
          <cell r="ES182">
            <v>0</v>
          </cell>
          <cell r="ET182">
            <v>0</v>
          </cell>
          <cell r="EU182">
            <v>0</v>
          </cell>
          <cell r="EV182">
            <v>0</v>
          </cell>
          <cell r="EW182">
            <v>0</v>
          </cell>
        </row>
        <row r="183">
          <cell r="A183" t="str">
            <v>Wks</v>
          </cell>
          <cell r="B183" t="str">
            <v>Days</v>
          </cell>
          <cell r="F183" t="str">
            <v>Wks</v>
          </cell>
          <cell r="G183" t="str">
            <v>Days</v>
          </cell>
          <cell r="H183" t="str">
            <v>Frames</v>
          </cell>
          <cell r="I183" t="str">
            <v>Wks</v>
          </cell>
          <cell r="J183" t="str">
            <v>Days</v>
          </cell>
          <cell r="K183">
            <v>21</v>
          </cell>
          <cell r="M183">
            <v>29</v>
          </cell>
          <cell r="O183">
            <v>29</v>
          </cell>
          <cell r="Q183">
            <v>29</v>
          </cell>
          <cell r="R183">
            <v>36008</v>
          </cell>
          <cell r="T183" t="str">
            <v>Animation Projection</v>
          </cell>
          <cell r="V183">
            <v>35786</v>
          </cell>
          <cell r="W183">
            <v>35863</v>
          </cell>
          <cell r="X183">
            <v>750</v>
          </cell>
          <cell r="Y183">
            <v>12</v>
          </cell>
          <cell r="Z183">
            <v>57.591386666666665</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W183">
            <v>0</v>
          </cell>
          <cell r="AX183">
            <v>0</v>
          </cell>
          <cell r="AY183">
            <v>0</v>
          </cell>
          <cell r="AZ183">
            <v>0</v>
          </cell>
          <cell r="BA183">
            <v>0</v>
          </cell>
          <cell r="BB183">
            <v>0</v>
          </cell>
          <cell r="BC183">
            <v>0</v>
          </cell>
          <cell r="BD183">
            <v>0</v>
          </cell>
          <cell r="BE183">
            <v>0</v>
          </cell>
          <cell r="BF183">
            <v>0</v>
          </cell>
          <cell r="BG183">
            <v>0</v>
          </cell>
          <cell r="BH183">
            <v>0</v>
          </cell>
          <cell r="BI183">
            <v>0</v>
          </cell>
          <cell r="BJ183">
            <v>0</v>
          </cell>
          <cell r="BK183">
            <v>0</v>
          </cell>
          <cell r="BL183">
            <v>375</v>
          </cell>
          <cell r="BM183">
            <v>425</v>
          </cell>
          <cell r="BN183">
            <v>425</v>
          </cell>
          <cell r="BO183">
            <v>425</v>
          </cell>
          <cell r="BP183">
            <v>425</v>
          </cell>
          <cell r="BQ183">
            <v>425</v>
          </cell>
          <cell r="BR183">
            <v>425</v>
          </cell>
          <cell r="BS183">
            <v>425</v>
          </cell>
          <cell r="BT183">
            <v>0</v>
          </cell>
          <cell r="BU183">
            <v>0</v>
          </cell>
          <cell r="BV183">
            <v>0</v>
          </cell>
          <cell r="BW183">
            <v>0</v>
          </cell>
          <cell r="BX183">
            <v>0</v>
          </cell>
          <cell r="BY183">
            <v>0</v>
          </cell>
          <cell r="BZ183">
            <v>0</v>
          </cell>
          <cell r="CA183">
            <v>0</v>
          </cell>
          <cell r="CB183">
            <v>0</v>
          </cell>
          <cell r="CC183">
            <v>0</v>
          </cell>
          <cell r="CD183">
            <v>0</v>
          </cell>
          <cell r="CE183">
            <v>0</v>
          </cell>
          <cell r="CF183">
            <v>0</v>
          </cell>
          <cell r="CG183">
            <v>0</v>
          </cell>
          <cell r="CH183">
            <v>0</v>
          </cell>
          <cell r="CI183">
            <v>0</v>
          </cell>
          <cell r="CJ183">
            <v>0</v>
          </cell>
          <cell r="CK183">
            <v>0</v>
          </cell>
          <cell r="CL183">
            <v>0</v>
          </cell>
          <cell r="CM183">
            <v>0</v>
          </cell>
          <cell r="CN183">
            <v>0</v>
          </cell>
          <cell r="CO183">
            <v>0</v>
          </cell>
          <cell r="CP183">
            <v>0</v>
          </cell>
          <cell r="CQ183">
            <v>0</v>
          </cell>
          <cell r="CR183">
            <v>0</v>
          </cell>
          <cell r="CS183">
            <v>0</v>
          </cell>
          <cell r="CT183">
            <v>0</v>
          </cell>
          <cell r="CU183">
            <v>0</v>
          </cell>
          <cell r="CV183">
            <v>0</v>
          </cell>
          <cell r="CW183">
            <v>0</v>
          </cell>
          <cell r="CX183">
            <v>0</v>
          </cell>
          <cell r="CY183">
            <v>0</v>
          </cell>
          <cell r="CZ183">
            <v>0</v>
          </cell>
          <cell r="DA183">
            <v>0</v>
          </cell>
          <cell r="DB183">
            <v>0</v>
          </cell>
          <cell r="DC183">
            <v>0</v>
          </cell>
          <cell r="DD183">
            <v>0</v>
          </cell>
          <cell r="DE183">
            <v>0</v>
          </cell>
          <cell r="DF183">
            <v>0</v>
          </cell>
          <cell r="DG183">
            <v>0</v>
          </cell>
          <cell r="DH183">
            <v>0</v>
          </cell>
          <cell r="DI183">
            <v>0</v>
          </cell>
          <cell r="DJ183">
            <v>0</v>
          </cell>
          <cell r="DK183">
            <v>0</v>
          </cell>
          <cell r="DL183">
            <v>0</v>
          </cell>
          <cell r="DM183">
            <v>0</v>
          </cell>
          <cell r="DN183">
            <v>0</v>
          </cell>
          <cell r="DO183">
            <v>0</v>
          </cell>
          <cell r="DP183">
            <v>0</v>
          </cell>
          <cell r="DQ183">
            <v>0</v>
          </cell>
          <cell r="DR183">
            <v>0</v>
          </cell>
          <cell r="DS183">
            <v>0</v>
          </cell>
          <cell r="DT183">
            <v>0</v>
          </cell>
          <cell r="DU183">
            <v>0</v>
          </cell>
          <cell r="DV183">
            <v>0</v>
          </cell>
          <cell r="DW183">
            <v>0</v>
          </cell>
          <cell r="DX183">
            <v>0</v>
          </cell>
          <cell r="DY183">
            <v>0</v>
          </cell>
          <cell r="DZ183">
            <v>0</v>
          </cell>
          <cell r="EA183">
            <v>0</v>
          </cell>
          <cell r="EB183">
            <v>0</v>
          </cell>
          <cell r="EC183">
            <v>0</v>
          </cell>
          <cell r="ED183">
            <v>0</v>
          </cell>
          <cell r="EE183">
            <v>0</v>
          </cell>
          <cell r="EF183">
            <v>0</v>
          </cell>
          <cell r="EG183">
            <v>0</v>
          </cell>
          <cell r="EH183">
            <v>0</v>
          </cell>
          <cell r="EI183">
            <v>0</v>
          </cell>
          <cell r="EJ183">
            <v>0</v>
          </cell>
          <cell r="EK183">
            <v>0</v>
          </cell>
          <cell r="EL183">
            <v>0</v>
          </cell>
          <cell r="EM183">
            <v>0</v>
          </cell>
          <cell r="EN183">
            <v>0</v>
          </cell>
          <cell r="EO183">
            <v>0</v>
          </cell>
          <cell r="EP183">
            <v>0</v>
          </cell>
          <cell r="EQ183">
            <v>0</v>
          </cell>
          <cell r="ER183">
            <v>0</v>
          </cell>
          <cell r="ES183">
            <v>0</v>
          </cell>
          <cell r="ET183">
            <v>0</v>
          </cell>
          <cell r="EU183">
            <v>0</v>
          </cell>
          <cell r="EV183">
            <v>0</v>
          </cell>
          <cell r="EW183">
            <v>0</v>
          </cell>
        </row>
        <row r="184">
          <cell r="A184">
            <v>7.3905499999999993</v>
          </cell>
          <cell r="B184">
            <v>65.73384999999999</v>
          </cell>
          <cell r="F184">
            <v>3.9416266666666666</v>
          </cell>
          <cell r="G184">
            <v>57.591386666666665</v>
          </cell>
          <cell r="H184">
            <v>2956.22</v>
          </cell>
          <cell r="I184">
            <v>3.2846888888888888</v>
          </cell>
          <cell r="J184">
            <v>36.992822222222223</v>
          </cell>
          <cell r="K184">
            <v>21</v>
          </cell>
          <cell r="M184">
            <v>29</v>
          </cell>
          <cell r="O184">
            <v>29</v>
          </cell>
          <cell r="Q184">
            <v>29</v>
          </cell>
          <cell r="R184">
            <v>36008</v>
          </cell>
          <cell r="T184" t="str">
            <v>Ink &amp; Paint Projection</v>
          </cell>
          <cell r="V184">
            <v>35822</v>
          </cell>
          <cell r="W184">
            <v>35858.992822222222</v>
          </cell>
          <cell r="X184">
            <v>900</v>
          </cell>
          <cell r="Y184">
            <v>8</v>
          </cell>
          <cell r="Z184">
            <v>36.992822222222223</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W184">
            <v>0</v>
          </cell>
          <cell r="AX184">
            <v>0</v>
          </cell>
          <cell r="AY184">
            <v>0</v>
          </cell>
          <cell r="AZ184">
            <v>0</v>
          </cell>
          <cell r="BA184">
            <v>0</v>
          </cell>
          <cell r="BB184">
            <v>0</v>
          </cell>
          <cell r="BC184">
            <v>0</v>
          </cell>
          <cell r="BD184">
            <v>0</v>
          </cell>
          <cell r="BE184">
            <v>0</v>
          </cell>
          <cell r="BF184">
            <v>0</v>
          </cell>
          <cell r="BG184">
            <v>0</v>
          </cell>
          <cell r="BH184">
            <v>0</v>
          </cell>
          <cell r="BI184">
            <v>0</v>
          </cell>
          <cell r="BJ184">
            <v>0</v>
          </cell>
          <cell r="BK184">
            <v>0</v>
          </cell>
          <cell r="BL184">
            <v>0</v>
          </cell>
          <cell r="BM184">
            <v>0</v>
          </cell>
          <cell r="BN184">
            <v>225</v>
          </cell>
          <cell r="BO184">
            <v>450</v>
          </cell>
          <cell r="BP184">
            <v>450</v>
          </cell>
          <cell r="BQ184">
            <v>675</v>
          </cell>
          <cell r="BR184">
            <v>450</v>
          </cell>
          <cell r="BS184">
            <v>675</v>
          </cell>
          <cell r="BT184">
            <v>900</v>
          </cell>
          <cell r="BU184">
            <v>900</v>
          </cell>
          <cell r="BV184">
            <v>0</v>
          </cell>
          <cell r="BW184">
            <v>0</v>
          </cell>
          <cell r="BX184">
            <v>0</v>
          </cell>
          <cell r="BY184">
            <v>0</v>
          </cell>
          <cell r="BZ184">
            <v>0</v>
          </cell>
          <cell r="CA184">
            <v>0</v>
          </cell>
          <cell r="CB184">
            <v>0</v>
          </cell>
          <cell r="CC184">
            <v>0</v>
          </cell>
          <cell r="CD184">
            <v>0</v>
          </cell>
          <cell r="CE184">
            <v>0</v>
          </cell>
          <cell r="CF184">
            <v>0</v>
          </cell>
          <cell r="CG184">
            <v>0</v>
          </cell>
          <cell r="CH184">
            <v>0</v>
          </cell>
          <cell r="CI184">
            <v>0</v>
          </cell>
          <cell r="CJ184">
            <v>0</v>
          </cell>
          <cell r="CK184">
            <v>0</v>
          </cell>
          <cell r="CL184">
            <v>0</v>
          </cell>
          <cell r="CM184">
            <v>0</v>
          </cell>
          <cell r="CN184">
            <v>0</v>
          </cell>
          <cell r="CO184">
            <v>0</v>
          </cell>
          <cell r="CP184">
            <v>0</v>
          </cell>
          <cell r="CQ184">
            <v>0</v>
          </cell>
          <cell r="CR184">
            <v>0</v>
          </cell>
          <cell r="CS184">
            <v>0</v>
          </cell>
          <cell r="CT184">
            <v>0</v>
          </cell>
          <cell r="CU184">
            <v>0</v>
          </cell>
          <cell r="CV184">
            <v>0</v>
          </cell>
          <cell r="CW184">
            <v>0</v>
          </cell>
          <cell r="CX184">
            <v>0</v>
          </cell>
          <cell r="CY184">
            <v>0</v>
          </cell>
          <cell r="CZ184">
            <v>0</v>
          </cell>
          <cell r="DA184">
            <v>0</v>
          </cell>
          <cell r="DB184">
            <v>0</v>
          </cell>
          <cell r="DC184">
            <v>0</v>
          </cell>
          <cell r="DD184">
            <v>0</v>
          </cell>
          <cell r="DE184">
            <v>0</v>
          </cell>
          <cell r="DF184">
            <v>0</v>
          </cell>
          <cell r="DG184">
            <v>0</v>
          </cell>
          <cell r="DH184">
            <v>0</v>
          </cell>
          <cell r="DI184">
            <v>0</v>
          </cell>
          <cell r="DJ184">
            <v>0</v>
          </cell>
          <cell r="DK184">
            <v>0</v>
          </cell>
          <cell r="DL184">
            <v>0</v>
          </cell>
          <cell r="DM184">
            <v>0</v>
          </cell>
          <cell r="DN184">
            <v>0</v>
          </cell>
          <cell r="DO184">
            <v>0</v>
          </cell>
          <cell r="DP184">
            <v>0</v>
          </cell>
          <cell r="DQ184">
            <v>0</v>
          </cell>
          <cell r="DR184">
            <v>0</v>
          </cell>
          <cell r="DS184">
            <v>0</v>
          </cell>
          <cell r="DT184">
            <v>0</v>
          </cell>
          <cell r="DU184">
            <v>0</v>
          </cell>
          <cell r="DV184">
            <v>0</v>
          </cell>
          <cell r="DW184">
            <v>0</v>
          </cell>
          <cell r="DX184">
            <v>0</v>
          </cell>
          <cell r="DY184">
            <v>0</v>
          </cell>
          <cell r="DZ184">
            <v>0</v>
          </cell>
          <cell r="EA184">
            <v>0</v>
          </cell>
          <cell r="EB184">
            <v>0</v>
          </cell>
          <cell r="EC184">
            <v>0</v>
          </cell>
          <cell r="ED184">
            <v>0</v>
          </cell>
          <cell r="EE184">
            <v>0</v>
          </cell>
          <cell r="EF184">
            <v>0</v>
          </cell>
          <cell r="EG184">
            <v>0</v>
          </cell>
          <cell r="EH184">
            <v>0</v>
          </cell>
          <cell r="EI184">
            <v>0</v>
          </cell>
          <cell r="EJ184">
            <v>0</v>
          </cell>
          <cell r="EK184">
            <v>0</v>
          </cell>
          <cell r="EL184">
            <v>0</v>
          </cell>
          <cell r="EM184">
            <v>0</v>
          </cell>
          <cell r="EN184">
            <v>0</v>
          </cell>
          <cell r="EO184">
            <v>0</v>
          </cell>
          <cell r="EP184">
            <v>0</v>
          </cell>
          <cell r="EQ184">
            <v>0</v>
          </cell>
          <cell r="ER184">
            <v>0</v>
          </cell>
          <cell r="ES184">
            <v>0</v>
          </cell>
          <cell r="ET184">
            <v>0</v>
          </cell>
          <cell r="EU184">
            <v>0</v>
          </cell>
          <cell r="EV184">
            <v>0</v>
          </cell>
          <cell r="EW184">
            <v>0</v>
          </cell>
        </row>
        <row r="186">
          <cell r="T186" t="str">
            <v>BUDGET FORECAST</v>
          </cell>
          <cell r="AA186">
            <v>0</v>
          </cell>
          <cell r="AB186">
            <v>0</v>
          </cell>
          <cell r="AC186">
            <v>0</v>
          </cell>
          <cell r="AD186">
            <v>0</v>
          </cell>
          <cell r="AE186">
            <v>0</v>
          </cell>
          <cell r="AF186">
            <v>0</v>
          </cell>
          <cell r="AG186">
            <v>0</v>
          </cell>
          <cell r="AH186">
            <v>0</v>
          </cell>
          <cell r="AI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W186">
            <v>0</v>
          </cell>
          <cell r="AX186">
            <v>0</v>
          </cell>
          <cell r="AY186">
            <v>0</v>
          </cell>
          <cell r="AZ186">
            <v>35730</v>
          </cell>
          <cell r="BA186">
            <v>35737</v>
          </cell>
          <cell r="BB186">
            <v>35744</v>
          </cell>
          <cell r="BC186">
            <v>35751</v>
          </cell>
          <cell r="BD186">
            <v>35758</v>
          </cell>
          <cell r="BE186">
            <v>35765</v>
          </cell>
          <cell r="BF186">
            <v>35772</v>
          </cell>
          <cell r="BG186">
            <v>35779</v>
          </cell>
          <cell r="BH186">
            <v>35786</v>
          </cell>
          <cell r="BI186">
            <v>0</v>
          </cell>
          <cell r="BJ186">
            <v>0</v>
          </cell>
          <cell r="BK186">
            <v>0</v>
          </cell>
          <cell r="BL186">
            <v>0</v>
          </cell>
          <cell r="BM186">
            <v>0</v>
          </cell>
          <cell r="BN186">
            <v>0</v>
          </cell>
          <cell r="BO186">
            <v>0</v>
          </cell>
          <cell r="BP186">
            <v>0</v>
          </cell>
          <cell r="BQ186">
            <v>0</v>
          </cell>
          <cell r="BR186">
            <v>0</v>
          </cell>
          <cell r="BS186">
            <v>0</v>
          </cell>
          <cell r="BT186">
            <v>0</v>
          </cell>
          <cell r="BU186">
            <v>0</v>
          </cell>
          <cell r="BV186">
            <v>0</v>
          </cell>
          <cell r="BW186">
            <v>0</v>
          </cell>
          <cell r="BX186">
            <v>0</v>
          </cell>
          <cell r="BY186">
            <v>0</v>
          </cell>
          <cell r="BZ186">
            <v>0</v>
          </cell>
          <cell r="CA186">
            <v>0</v>
          </cell>
          <cell r="CB186">
            <v>0</v>
          </cell>
          <cell r="CC186">
            <v>0</v>
          </cell>
          <cell r="CD186">
            <v>0</v>
          </cell>
          <cell r="CE186">
            <v>0</v>
          </cell>
          <cell r="CF186">
            <v>0</v>
          </cell>
          <cell r="CG186">
            <v>0</v>
          </cell>
          <cell r="CH186">
            <v>0</v>
          </cell>
          <cell r="CI186">
            <v>0</v>
          </cell>
          <cell r="CJ186">
            <v>0</v>
          </cell>
          <cell r="CK186">
            <v>0</v>
          </cell>
          <cell r="CL186">
            <v>0</v>
          </cell>
          <cell r="CM186">
            <v>0</v>
          </cell>
          <cell r="CN186">
            <v>0</v>
          </cell>
          <cell r="CO186">
            <v>0</v>
          </cell>
          <cell r="CP186">
            <v>0</v>
          </cell>
          <cell r="CQ186">
            <v>0</v>
          </cell>
          <cell r="CR186">
            <v>0</v>
          </cell>
          <cell r="CS186">
            <v>0</v>
          </cell>
          <cell r="CT186">
            <v>0</v>
          </cell>
          <cell r="CU186">
            <v>0</v>
          </cell>
          <cell r="CV186">
            <v>0</v>
          </cell>
          <cell r="CW186">
            <v>0</v>
          </cell>
          <cell r="CX186">
            <v>0</v>
          </cell>
          <cell r="CY186">
            <v>0</v>
          </cell>
          <cell r="CZ186">
            <v>0</v>
          </cell>
          <cell r="DA186">
            <v>0</v>
          </cell>
          <cell r="DB186">
            <v>0</v>
          </cell>
          <cell r="DC186">
            <v>0</v>
          </cell>
          <cell r="DD186">
            <v>0</v>
          </cell>
          <cell r="DE186">
            <v>0</v>
          </cell>
          <cell r="DF186">
            <v>0</v>
          </cell>
          <cell r="DG186">
            <v>0</v>
          </cell>
          <cell r="DH186">
            <v>0</v>
          </cell>
          <cell r="DI186">
            <v>0</v>
          </cell>
          <cell r="DJ186">
            <v>0</v>
          </cell>
          <cell r="DK186">
            <v>0</v>
          </cell>
          <cell r="DL186">
            <v>0</v>
          </cell>
          <cell r="DM186">
            <v>0</v>
          </cell>
          <cell r="DN186">
            <v>0</v>
          </cell>
          <cell r="DO186">
            <v>0</v>
          </cell>
          <cell r="DP186">
            <v>0</v>
          </cell>
          <cell r="DQ186">
            <v>0</v>
          </cell>
          <cell r="DR186">
            <v>0</v>
          </cell>
          <cell r="DS186">
            <v>0</v>
          </cell>
          <cell r="DT186">
            <v>0</v>
          </cell>
          <cell r="DU186">
            <v>0</v>
          </cell>
          <cell r="DV186">
            <v>0</v>
          </cell>
          <cell r="DW186">
            <v>0</v>
          </cell>
          <cell r="DX186">
            <v>0</v>
          </cell>
          <cell r="DY186">
            <v>0</v>
          </cell>
          <cell r="DZ186">
            <v>0</v>
          </cell>
          <cell r="EA186">
            <v>0</v>
          </cell>
          <cell r="EB186">
            <v>0</v>
          </cell>
          <cell r="EC186">
            <v>0</v>
          </cell>
          <cell r="ED186">
            <v>0</v>
          </cell>
          <cell r="EE186">
            <v>0</v>
          </cell>
          <cell r="EF186">
            <v>0</v>
          </cell>
          <cell r="EG186">
            <v>0</v>
          </cell>
          <cell r="EH186">
            <v>0</v>
          </cell>
          <cell r="EI186">
            <v>0</v>
          </cell>
          <cell r="EJ186">
            <v>0</v>
          </cell>
          <cell r="EK186">
            <v>0</v>
          </cell>
          <cell r="EL186">
            <v>0</v>
          </cell>
          <cell r="EM186">
            <v>0</v>
          </cell>
          <cell r="EN186">
            <v>0</v>
          </cell>
          <cell r="EO186">
            <v>0</v>
          </cell>
          <cell r="EP186">
            <v>0</v>
          </cell>
          <cell r="EQ186">
            <v>0</v>
          </cell>
          <cell r="ER186">
            <v>0</v>
          </cell>
          <cell r="ES186">
            <v>0</v>
          </cell>
          <cell r="ET186">
            <v>0</v>
          </cell>
          <cell r="EU186">
            <v>0</v>
          </cell>
          <cell r="EV186">
            <v>0</v>
          </cell>
          <cell r="EW186">
            <v>0</v>
          </cell>
          <cell r="EX186">
            <v>0</v>
          </cell>
          <cell r="EY186">
            <v>0</v>
          </cell>
          <cell r="EZ186">
            <v>0</v>
          </cell>
          <cell r="FA186">
            <v>0</v>
          </cell>
          <cell r="FB186">
            <v>0</v>
          </cell>
          <cell r="FC186">
            <v>0</v>
          </cell>
          <cell r="FD186">
            <v>0</v>
          </cell>
          <cell r="FE186">
            <v>0</v>
          </cell>
          <cell r="FF186">
            <v>0</v>
          </cell>
          <cell r="FG186">
            <v>0</v>
          </cell>
          <cell r="FH186">
            <v>0</v>
          </cell>
          <cell r="FI186">
            <v>0</v>
          </cell>
        </row>
        <row r="187">
          <cell r="T187" t="str">
            <v>BUDGET FORECAST</v>
          </cell>
          <cell r="V187" t="str">
            <v>PRE PROD</v>
          </cell>
          <cell r="W187">
            <v>30</v>
          </cell>
          <cell r="X187">
            <v>90000</v>
          </cell>
          <cell r="AA187">
            <v>0</v>
          </cell>
          <cell r="AB187">
            <v>0</v>
          </cell>
          <cell r="AC187">
            <v>0</v>
          </cell>
          <cell r="AD187">
            <v>0</v>
          </cell>
          <cell r="AE187">
            <v>0</v>
          </cell>
          <cell r="AF187">
            <v>0</v>
          </cell>
          <cell r="AG187">
            <v>0</v>
          </cell>
          <cell r="AH187">
            <v>0</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cell r="AY187">
            <v>0</v>
          </cell>
          <cell r="AZ187">
            <v>3000</v>
          </cell>
          <cell r="BA187">
            <v>6000</v>
          </cell>
          <cell r="BB187">
            <v>9000</v>
          </cell>
          <cell r="BC187">
            <v>12000</v>
          </cell>
          <cell r="BD187">
            <v>12000</v>
          </cell>
          <cell r="BE187">
            <v>12000</v>
          </cell>
          <cell r="BF187">
            <v>12000</v>
          </cell>
          <cell r="BG187">
            <v>12000</v>
          </cell>
          <cell r="BH187">
            <v>12000</v>
          </cell>
          <cell r="BI187">
            <v>0</v>
          </cell>
          <cell r="BJ187">
            <v>0</v>
          </cell>
          <cell r="BK187">
            <v>0</v>
          </cell>
          <cell r="BL187">
            <v>0</v>
          </cell>
          <cell r="BM187">
            <v>0</v>
          </cell>
          <cell r="BN187">
            <v>0</v>
          </cell>
          <cell r="BO187">
            <v>0</v>
          </cell>
          <cell r="BP187">
            <v>0</v>
          </cell>
          <cell r="BQ187">
            <v>0</v>
          </cell>
          <cell r="BR187">
            <v>0</v>
          </cell>
          <cell r="BS187">
            <v>0</v>
          </cell>
          <cell r="BT187">
            <v>0</v>
          </cell>
          <cell r="BU187">
            <v>0</v>
          </cell>
          <cell r="BV187">
            <v>0</v>
          </cell>
          <cell r="BW187">
            <v>0</v>
          </cell>
          <cell r="BX187">
            <v>0</v>
          </cell>
          <cell r="BY187">
            <v>0</v>
          </cell>
          <cell r="BZ187">
            <v>0</v>
          </cell>
          <cell r="CA187">
            <v>0</v>
          </cell>
          <cell r="CB187">
            <v>0</v>
          </cell>
          <cell r="CC187">
            <v>0</v>
          </cell>
          <cell r="CD187">
            <v>0</v>
          </cell>
          <cell r="CE187">
            <v>0</v>
          </cell>
          <cell r="CF187">
            <v>0</v>
          </cell>
          <cell r="CG187">
            <v>0</v>
          </cell>
          <cell r="CH187">
            <v>0</v>
          </cell>
          <cell r="CI187">
            <v>0</v>
          </cell>
          <cell r="CJ187">
            <v>0</v>
          </cell>
          <cell r="CK187">
            <v>0</v>
          </cell>
          <cell r="CL187">
            <v>0</v>
          </cell>
          <cell r="CM187">
            <v>0</v>
          </cell>
          <cell r="CN187">
            <v>0</v>
          </cell>
          <cell r="CO187">
            <v>0</v>
          </cell>
          <cell r="CP187">
            <v>0</v>
          </cell>
          <cell r="CQ187">
            <v>0</v>
          </cell>
          <cell r="CR187">
            <v>0</v>
          </cell>
          <cell r="CS187">
            <v>0</v>
          </cell>
          <cell r="CT187">
            <v>0</v>
          </cell>
          <cell r="CU187">
            <v>0</v>
          </cell>
          <cell r="CV187">
            <v>0</v>
          </cell>
          <cell r="CW187">
            <v>0</v>
          </cell>
          <cell r="CX187">
            <v>0</v>
          </cell>
          <cell r="CY187">
            <v>0</v>
          </cell>
          <cell r="CZ187">
            <v>0</v>
          </cell>
          <cell r="DA187">
            <v>0</v>
          </cell>
          <cell r="DB187">
            <v>0</v>
          </cell>
          <cell r="DC187">
            <v>0</v>
          </cell>
          <cell r="DD187">
            <v>0</v>
          </cell>
          <cell r="DE187">
            <v>0</v>
          </cell>
          <cell r="DF187">
            <v>0</v>
          </cell>
          <cell r="DG187">
            <v>0</v>
          </cell>
          <cell r="DH187">
            <v>0</v>
          </cell>
          <cell r="DI187">
            <v>0</v>
          </cell>
          <cell r="DJ187">
            <v>0</v>
          </cell>
          <cell r="DK187">
            <v>0</v>
          </cell>
          <cell r="DL187">
            <v>0</v>
          </cell>
          <cell r="DM187">
            <v>0</v>
          </cell>
          <cell r="DN187">
            <v>0</v>
          </cell>
          <cell r="DO187">
            <v>0</v>
          </cell>
          <cell r="DP187">
            <v>0</v>
          </cell>
          <cell r="DQ187">
            <v>0</v>
          </cell>
          <cell r="DR187">
            <v>0</v>
          </cell>
          <cell r="DS187">
            <v>0</v>
          </cell>
          <cell r="DT187">
            <v>0</v>
          </cell>
          <cell r="DU187">
            <v>0</v>
          </cell>
          <cell r="DV187">
            <v>0</v>
          </cell>
          <cell r="DW187">
            <v>0</v>
          </cell>
          <cell r="DX187">
            <v>0</v>
          </cell>
          <cell r="DY187">
            <v>0</v>
          </cell>
          <cell r="DZ187">
            <v>0</v>
          </cell>
          <cell r="EA187">
            <v>0</v>
          </cell>
          <cell r="EB187">
            <v>0</v>
          </cell>
          <cell r="EC187">
            <v>0</v>
          </cell>
          <cell r="ED187">
            <v>0</v>
          </cell>
          <cell r="EE187">
            <v>0</v>
          </cell>
          <cell r="EF187">
            <v>0</v>
          </cell>
          <cell r="EG187">
            <v>0</v>
          </cell>
          <cell r="EH187">
            <v>0</v>
          </cell>
          <cell r="EI187">
            <v>0</v>
          </cell>
          <cell r="EJ187">
            <v>0</v>
          </cell>
          <cell r="EK187">
            <v>0</v>
          </cell>
          <cell r="EL187">
            <v>0</v>
          </cell>
          <cell r="EM187">
            <v>0</v>
          </cell>
          <cell r="EN187">
            <v>0</v>
          </cell>
          <cell r="EO187">
            <v>0</v>
          </cell>
          <cell r="EP187">
            <v>0</v>
          </cell>
          <cell r="EQ187">
            <v>0</v>
          </cell>
          <cell r="ER187">
            <v>0</v>
          </cell>
          <cell r="ES187">
            <v>0</v>
          </cell>
          <cell r="ET187">
            <v>0</v>
          </cell>
          <cell r="EU187">
            <v>0</v>
          </cell>
          <cell r="EV187">
            <v>0</v>
          </cell>
          <cell r="EW187">
            <v>0</v>
          </cell>
          <cell r="EX187">
            <v>0</v>
          </cell>
          <cell r="EY187">
            <v>0</v>
          </cell>
          <cell r="EZ187">
            <v>0</v>
          </cell>
          <cell r="FA187">
            <v>0</v>
          </cell>
          <cell r="FB187">
            <v>0</v>
          </cell>
          <cell r="FC187">
            <v>0</v>
          </cell>
          <cell r="FD187">
            <v>0</v>
          </cell>
          <cell r="FE187">
            <v>0</v>
          </cell>
          <cell r="FF187">
            <v>0</v>
          </cell>
          <cell r="FG187">
            <v>0</v>
          </cell>
          <cell r="FH187">
            <v>0</v>
          </cell>
          <cell r="FI187">
            <v>0</v>
          </cell>
        </row>
        <row r="188">
          <cell r="V188" t="str">
            <v>PRE PROD</v>
          </cell>
          <cell r="W188">
            <v>30</v>
          </cell>
          <cell r="X188">
            <v>97000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W188">
            <v>0</v>
          </cell>
          <cell r="AX188">
            <v>0</v>
          </cell>
          <cell r="AY188">
            <v>0</v>
          </cell>
          <cell r="AZ188">
            <v>3000</v>
          </cell>
          <cell r="BA188">
            <v>6000</v>
          </cell>
          <cell r="BB188">
            <v>9000</v>
          </cell>
          <cell r="BC188">
            <v>12000</v>
          </cell>
          <cell r="BD188">
            <v>12000</v>
          </cell>
          <cell r="BE188">
            <v>12000</v>
          </cell>
          <cell r="BF188">
            <v>13000</v>
          </cell>
          <cell r="BG188">
            <v>18000</v>
          </cell>
          <cell r="BH188">
            <v>12000</v>
          </cell>
          <cell r="BI188">
            <v>0</v>
          </cell>
          <cell r="BJ188">
            <v>0</v>
          </cell>
          <cell r="BK188">
            <v>0</v>
          </cell>
          <cell r="BL188">
            <v>0</v>
          </cell>
          <cell r="BM188">
            <v>0</v>
          </cell>
          <cell r="BN188">
            <v>0</v>
          </cell>
          <cell r="BO188">
            <v>0</v>
          </cell>
          <cell r="BP188">
            <v>0</v>
          </cell>
          <cell r="BQ188">
            <v>0</v>
          </cell>
          <cell r="BR188">
            <v>0</v>
          </cell>
          <cell r="BS188">
            <v>0</v>
          </cell>
          <cell r="BT188">
            <v>0</v>
          </cell>
          <cell r="BU188">
            <v>0</v>
          </cell>
          <cell r="BV188">
            <v>0</v>
          </cell>
          <cell r="BW188">
            <v>0</v>
          </cell>
          <cell r="BX188">
            <v>0</v>
          </cell>
          <cell r="BY188">
            <v>0</v>
          </cell>
          <cell r="BZ188">
            <v>0</v>
          </cell>
          <cell r="CA188">
            <v>0</v>
          </cell>
          <cell r="CB188">
            <v>0</v>
          </cell>
          <cell r="CC188">
            <v>0</v>
          </cell>
          <cell r="CD188">
            <v>0</v>
          </cell>
          <cell r="CE188">
            <v>0</v>
          </cell>
          <cell r="CF188">
            <v>0</v>
          </cell>
          <cell r="CG188">
            <v>0</v>
          </cell>
          <cell r="CH188">
            <v>0</v>
          </cell>
          <cell r="CI188">
            <v>0</v>
          </cell>
          <cell r="CJ188">
            <v>0</v>
          </cell>
          <cell r="CK188">
            <v>0</v>
          </cell>
          <cell r="CL188">
            <v>0</v>
          </cell>
          <cell r="CM188">
            <v>0</v>
          </cell>
          <cell r="CN188">
            <v>0</v>
          </cell>
          <cell r="CO188">
            <v>0</v>
          </cell>
          <cell r="CP188">
            <v>0</v>
          </cell>
          <cell r="CQ188">
            <v>0</v>
          </cell>
          <cell r="CR188">
            <v>0</v>
          </cell>
          <cell r="CS188">
            <v>0</v>
          </cell>
          <cell r="CT188">
            <v>0</v>
          </cell>
          <cell r="CU188">
            <v>0</v>
          </cell>
          <cell r="CV188">
            <v>0</v>
          </cell>
          <cell r="CW188">
            <v>0</v>
          </cell>
          <cell r="CX188">
            <v>0</v>
          </cell>
          <cell r="CY188">
            <v>0</v>
          </cell>
          <cell r="CZ188">
            <v>0</v>
          </cell>
          <cell r="DA188">
            <v>0</v>
          </cell>
          <cell r="DB188">
            <v>0</v>
          </cell>
          <cell r="DC188">
            <v>0</v>
          </cell>
          <cell r="DD188">
            <v>0</v>
          </cell>
          <cell r="DE188">
            <v>0</v>
          </cell>
          <cell r="DF188">
            <v>0</v>
          </cell>
          <cell r="DG188">
            <v>0</v>
          </cell>
          <cell r="DH188">
            <v>0</v>
          </cell>
          <cell r="DI188">
            <v>0</v>
          </cell>
          <cell r="DJ188">
            <v>0</v>
          </cell>
          <cell r="DK188">
            <v>0</v>
          </cell>
          <cell r="DL188">
            <v>0</v>
          </cell>
          <cell r="DM188">
            <v>0</v>
          </cell>
          <cell r="DN188">
            <v>0</v>
          </cell>
          <cell r="DO188">
            <v>0</v>
          </cell>
          <cell r="DP188">
            <v>0</v>
          </cell>
          <cell r="DQ188">
            <v>0</v>
          </cell>
          <cell r="DR188">
            <v>0</v>
          </cell>
          <cell r="DS188">
            <v>0</v>
          </cell>
          <cell r="DT188">
            <v>0</v>
          </cell>
          <cell r="DU188">
            <v>0</v>
          </cell>
          <cell r="DV188">
            <v>0</v>
          </cell>
          <cell r="DW188">
            <v>0</v>
          </cell>
          <cell r="DX188">
            <v>0</v>
          </cell>
          <cell r="DY188">
            <v>0</v>
          </cell>
          <cell r="DZ188">
            <v>0</v>
          </cell>
          <cell r="EA188">
            <v>0</v>
          </cell>
          <cell r="EB188">
            <v>0</v>
          </cell>
          <cell r="EC188">
            <v>0</v>
          </cell>
          <cell r="ED188">
            <v>0</v>
          </cell>
          <cell r="EE188">
            <v>0</v>
          </cell>
          <cell r="EF188">
            <v>0</v>
          </cell>
          <cell r="EG188">
            <v>0</v>
          </cell>
          <cell r="EH188">
            <v>0</v>
          </cell>
          <cell r="EI188">
            <v>0</v>
          </cell>
          <cell r="EJ188">
            <v>0</v>
          </cell>
          <cell r="EK188">
            <v>0</v>
          </cell>
          <cell r="EL188">
            <v>0</v>
          </cell>
          <cell r="EM188">
            <v>0</v>
          </cell>
          <cell r="EN188">
            <v>0</v>
          </cell>
          <cell r="EO188">
            <v>0</v>
          </cell>
          <cell r="EP188">
            <v>0</v>
          </cell>
          <cell r="EQ188">
            <v>0</v>
          </cell>
          <cell r="ER188">
            <v>0</v>
          </cell>
          <cell r="ES188">
            <v>0</v>
          </cell>
          <cell r="ET188">
            <v>0</v>
          </cell>
          <cell r="EU188">
            <v>0</v>
          </cell>
          <cell r="EV188">
            <v>0</v>
          </cell>
          <cell r="EW188">
            <v>0</v>
          </cell>
          <cell r="EX188">
            <v>0</v>
          </cell>
          <cell r="EY188">
            <v>0</v>
          </cell>
          <cell r="EZ188">
            <v>0</v>
          </cell>
          <cell r="FA188">
            <v>0</v>
          </cell>
          <cell r="FB188">
            <v>0</v>
          </cell>
          <cell r="FC188">
            <v>0</v>
          </cell>
          <cell r="FD188">
            <v>0</v>
          </cell>
          <cell r="FE188">
            <v>0</v>
          </cell>
          <cell r="FF188">
            <v>0</v>
          </cell>
          <cell r="FG188">
            <v>0</v>
          </cell>
          <cell r="FH188">
            <v>0</v>
          </cell>
          <cell r="FI188">
            <v>0</v>
          </cell>
        </row>
        <row r="189">
          <cell r="V189" t="str">
            <v>PRODUCTION</v>
          </cell>
          <cell r="W189">
            <v>150</v>
          </cell>
          <cell r="X189">
            <v>438750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W189">
            <v>0</v>
          </cell>
          <cell r="AX189">
            <v>0</v>
          </cell>
          <cell r="AY189">
            <v>0</v>
          </cell>
          <cell r="AZ189">
            <v>0</v>
          </cell>
          <cell r="BA189">
            <v>0</v>
          </cell>
          <cell r="BB189">
            <v>0</v>
          </cell>
          <cell r="BC189">
            <v>0</v>
          </cell>
          <cell r="BD189">
            <v>0</v>
          </cell>
          <cell r="BE189">
            <v>0</v>
          </cell>
          <cell r="BF189">
            <v>0</v>
          </cell>
          <cell r="BG189">
            <v>0</v>
          </cell>
          <cell r="BH189">
            <v>0</v>
          </cell>
          <cell r="BI189">
            <v>0</v>
          </cell>
          <cell r="BJ189">
            <v>0</v>
          </cell>
          <cell r="BK189">
            <v>0</v>
          </cell>
          <cell r="BL189">
            <v>56250</v>
          </cell>
          <cell r="BM189">
            <v>63750</v>
          </cell>
          <cell r="BN189">
            <v>63750</v>
          </cell>
          <cell r="BO189">
            <v>63750</v>
          </cell>
          <cell r="BP189">
            <v>63750</v>
          </cell>
          <cell r="BQ189">
            <v>63750</v>
          </cell>
          <cell r="BR189">
            <v>63750</v>
          </cell>
          <cell r="BS189">
            <v>0</v>
          </cell>
          <cell r="BT189">
            <v>0</v>
          </cell>
          <cell r="BU189">
            <v>0</v>
          </cell>
          <cell r="BV189">
            <v>0</v>
          </cell>
          <cell r="BW189">
            <v>0</v>
          </cell>
          <cell r="BX189">
            <v>0</v>
          </cell>
          <cell r="BY189">
            <v>0</v>
          </cell>
          <cell r="BZ189">
            <v>0</v>
          </cell>
          <cell r="CA189">
            <v>0</v>
          </cell>
          <cell r="CB189">
            <v>0</v>
          </cell>
          <cell r="CC189">
            <v>0</v>
          </cell>
          <cell r="CD189">
            <v>0</v>
          </cell>
          <cell r="CE189">
            <v>0</v>
          </cell>
          <cell r="CF189">
            <v>0</v>
          </cell>
          <cell r="CG189">
            <v>0</v>
          </cell>
          <cell r="CH189">
            <v>0</v>
          </cell>
          <cell r="CI189">
            <v>0</v>
          </cell>
          <cell r="CJ189">
            <v>0</v>
          </cell>
          <cell r="CK189">
            <v>0</v>
          </cell>
          <cell r="CL189">
            <v>0</v>
          </cell>
          <cell r="CM189">
            <v>0</v>
          </cell>
          <cell r="CN189">
            <v>0</v>
          </cell>
          <cell r="CO189">
            <v>0</v>
          </cell>
          <cell r="CP189">
            <v>0</v>
          </cell>
          <cell r="CQ189">
            <v>0</v>
          </cell>
          <cell r="CR189">
            <v>0</v>
          </cell>
          <cell r="CS189">
            <v>0</v>
          </cell>
          <cell r="CT189">
            <v>0</v>
          </cell>
          <cell r="CU189">
            <v>0</v>
          </cell>
          <cell r="CV189">
            <v>0</v>
          </cell>
          <cell r="CW189">
            <v>0</v>
          </cell>
          <cell r="CX189">
            <v>0</v>
          </cell>
          <cell r="CY189">
            <v>0</v>
          </cell>
          <cell r="CZ189">
            <v>0</v>
          </cell>
          <cell r="DA189">
            <v>0</v>
          </cell>
          <cell r="DB189">
            <v>0</v>
          </cell>
          <cell r="DC189">
            <v>0</v>
          </cell>
          <cell r="DD189">
            <v>0</v>
          </cell>
          <cell r="DE189">
            <v>0</v>
          </cell>
          <cell r="DF189">
            <v>0</v>
          </cell>
          <cell r="DG189">
            <v>0</v>
          </cell>
          <cell r="DH189">
            <v>0</v>
          </cell>
          <cell r="DI189">
            <v>0</v>
          </cell>
          <cell r="DJ189">
            <v>0</v>
          </cell>
          <cell r="DK189">
            <v>0</v>
          </cell>
          <cell r="DL189">
            <v>0</v>
          </cell>
          <cell r="DM189">
            <v>0</v>
          </cell>
          <cell r="DN189">
            <v>0</v>
          </cell>
          <cell r="DO189">
            <v>0</v>
          </cell>
          <cell r="DP189">
            <v>0</v>
          </cell>
          <cell r="DQ189">
            <v>0</v>
          </cell>
          <cell r="DR189">
            <v>0</v>
          </cell>
          <cell r="DS189">
            <v>0</v>
          </cell>
          <cell r="DT189">
            <v>0</v>
          </cell>
          <cell r="DU189">
            <v>0</v>
          </cell>
          <cell r="DV189">
            <v>0</v>
          </cell>
          <cell r="DW189">
            <v>0</v>
          </cell>
          <cell r="DX189">
            <v>0</v>
          </cell>
          <cell r="DY189">
            <v>0</v>
          </cell>
          <cell r="DZ189">
            <v>0</v>
          </cell>
          <cell r="EA189">
            <v>0</v>
          </cell>
          <cell r="EB189">
            <v>0</v>
          </cell>
          <cell r="EC189">
            <v>0</v>
          </cell>
          <cell r="ED189">
            <v>0</v>
          </cell>
          <cell r="EE189">
            <v>0</v>
          </cell>
          <cell r="EF189">
            <v>0</v>
          </cell>
          <cell r="EG189">
            <v>0</v>
          </cell>
          <cell r="EH189">
            <v>0</v>
          </cell>
          <cell r="EI189">
            <v>0</v>
          </cell>
          <cell r="EJ189">
            <v>0</v>
          </cell>
          <cell r="EK189">
            <v>0</v>
          </cell>
          <cell r="EL189">
            <v>0</v>
          </cell>
          <cell r="EM189">
            <v>0</v>
          </cell>
          <cell r="EN189">
            <v>0</v>
          </cell>
          <cell r="EO189">
            <v>0</v>
          </cell>
          <cell r="EP189">
            <v>0</v>
          </cell>
          <cell r="EQ189">
            <v>0</v>
          </cell>
          <cell r="ER189">
            <v>0</v>
          </cell>
          <cell r="ES189">
            <v>0</v>
          </cell>
          <cell r="ET189">
            <v>0</v>
          </cell>
          <cell r="EU189">
            <v>0</v>
          </cell>
          <cell r="EV189">
            <v>0</v>
          </cell>
          <cell r="EW189">
            <v>0</v>
          </cell>
          <cell r="EX189">
            <v>0</v>
          </cell>
          <cell r="EY189">
            <v>0</v>
          </cell>
          <cell r="EZ189">
            <v>0</v>
          </cell>
          <cell r="FA189">
            <v>0</v>
          </cell>
          <cell r="FB189">
            <v>0</v>
          </cell>
          <cell r="FC189">
            <v>0</v>
          </cell>
          <cell r="FD189">
            <v>0</v>
          </cell>
          <cell r="FE189">
            <v>0</v>
          </cell>
          <cell r="FF189">
            <v>0</v>
          </cell>
          <cell r="FG189">
            <v>0</v>
          </cell>
          <cell r="FH189">
            <v>0</v>
          </cell>
          <cell r="FI189">
            <v>0</v>
          </cell>
        </row>
        <row r="190">
          <cell r="V190" t="str">
            <v>PRODUCTION</v>
          </cell>
          <cell r="W190">
            <v>150</v>
          </cell>
          <cell r="X190">
            <v>531400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v>0</v>
          </cell>
          <cell r="BB190">
            <v>0</v>
          </cell>
          <cell r="BC190">
            <v>0</v>
          </cell>
          <cell r="BD190">
            <v>0</v>
          </cell>
          <cell r="BE190">
            <v>0</v>
          </cell>
          <cell r="BF190">
            <v>0</v>
          </cell>
          <cell r="BG190">
            <v>0</v>
          </cell>
          <cell r="BH190">
            <v>15150</v>
          </cell>
          <cell r="BI190">
            <v>22000</v>
          </cell>
          <cell r="BJ190">
            <v>28000</v>
          </cell>
          <cell r="BK190">
            <v>34000</v>
          </cell>
          <cell r="BL190">
            <v>40000</v>
          </cell>
          <cell r="BM190">
            <v>63750</v>
          </cell>
          <cell r="BN190">
            <v>63750</v>
          </cell>
          <cell r="BO190">
            <v>63750</v>
          </cell>
          <cell r="BP190">
            <v>67000</v>
          </cell>
          <cell r="BQ190">
            <v>67000</v>
          </cell>
          <cell r="BR190">
            <v>67000</v>
          </cell>
          <cell r="BS190">
            <v>0</v>
          </cell>
          <cell r="BT190">
            <v>0</v>
          </cell>
          <cell r="BU190">
            <v>0</v>
          </cell>
          <cell r="BV190">
            <v>0</v>
          </cell>
          <cell r="BW190">
            <v>0</v>
          </cell>
          <cell r="BX190">
            <v>0</v>
          </cell>
          <cell r="BY190">
            <v>0</v>
          </cell>
          <cell r="BZ190">
            <v>0</v>
          </cell>
          <cell r="CA190">
            <v>0</v>
          </cell>
          <cell r="CB190">
            <v>0</v>
          </cell>
          <cell r="CC190">
            <v>0</v>
          </cell>
          <cell r="CD190">
            <v>0</v>
          </cell>
          <cell r="CE190">
            <v>0</v>
          </cell>
          <cell r="CF190">
            <v>0</v>
          </cell>
          <cell r="CG190">
            <v>0</v>
          </cell>
          <cell r="CH190">
            <v>0</v>
          </cell>
          <cell r="CI190">
            <v>0</v>
          </cell>
          <cell r="CJ190">
            <v>0</v>
          </cell>
          <cell r="CK190">
            <v>0</v>
          </cell>
          <cell r="CL190">
            <v>0</v>
          </cell>
          <cell r="CM190">
            <v>0</v>
          </cell>
          <cell r="CN190">
            <v>0</v>
          </cell>
          <cell r="CO190">
            <v>0</v>
          </cell>
          <cell r="CP190">
            <v>0</v>
          </cell>
          <cell r="CQ190">
            <v>0</v>
          </cell>
          <cell r="CR190">
            <v>0</v>
          </cell>
          <cell r="CS190">
            <v>0</v>
          </cell>
          <cell r="CT190">
            <v>0</v>
          </cell>
          <cell r="CU190">
            <v>0</v>
          </cell>
          <cell r="CV190">
            <v>0</v>
          </cell>
          <cell r="CW190">
            <v>0</v>
          </cell>
          <cell r="CX190">
            <v>0</v>
          </cell>
          <cell r="CY190">
            <v>0</v>
          </cell>
          <cell r="CZ190">
            <v>0</v>
          </cell>
          <cell r="DA190">
            <v>0</v>
          </cell>
          <cell r="DB190">
            <v>0</v>
          </cell>
          <cell r="DC190">
            <v>0</v>
          </cell>
          <cell r="DD190">
            <v>0</v>
          </cell>
          <cell r="DE190">
            <v>0</v>
          </cell>
          <cell r="DF190">
            <v>0</v>
          </cell>
          <cell r="DG190">
            <v>0</v>
          </cell>
          <cell r="DH190">
            <v>0</v>
          </cell>
          <cell r="DI190">
            <v>0</v>
          </cell>
          <cell r="DJ190">
            <v>0</v>
          </cell>
          <cell r="DK190">
            <v>0</v>
          </cell>
          <cell r="DL190">
            <v>0</v>
          </cell>
          <cell r="DM190">
            <v>0</v>
          </cell>
          <cell r="DN190">
            <v>0</v>
          </cell>
          <cell r="DO190">
            <v>0</v>
          </cell>
          <cell r="DP190">
            <v>0</v>
          </cell>
          <cell r="DQ190">
            <v>0</v>
          </cell>
          <cell r="DR190">
            <v>0</v>
          </cell>
          <cell r="DS190">
            <v>0</v>
          </cell>
          <cell r="DT190">
            <v>0</v>
          </cell>
          <cell r="DU190">
            <v>0</v>
          </cell>
          <cell r="DV190">
            <v>0</v>
          </cell>
          <cell r="DW190">
            <v>0</v>
          </cell>
          <cell r="DX190">
            <v>0</v>
          </cell>
          <cell r="DY190">
            <v>0</v>
          </cell>
          <cell r="DZ190">
            <v>0</v>
          </cell>
          <cell r="EA190">
            <v>0</v>
          </cell>
          <cell r="EB190">
            <v>0</v>
          </cell>
          <cell r="EC190">
            <v>0</v>
          </cell>
          <cell r="ED190">
            <v>0</v>
          </cell>
          <cell r="EE190">
            <v>0</v>
          </cell>
          <cell r="EF190">
            <v>0</v>
          </cell>
          <cell r="EG190">
            <v>0</v>
          </cell>
          <cell r="EH190">
            <v>0</v>
          </cell>
          <cell r="EI190">
            <v>0</v>
          </cell>
          <cell r="EJ190">
            <v>0</v>
          </cell>
          <cell r="EK190">
            <v>0</v>
          </cell>
          <cell r="EL190">
            <v>0</v>
          </cell>
          <cell r="EM190">
            <v>0</v>
          </cell>
          <cell r="EN190">
            <v>0</v>
          </cell>
          <cell r="EO190">
            <v>0</v>
          </cell>
          <cell r="EP190">
            <v>0</v>
          </cell>
          <cell r="EQ190">
            <v>0</v>
          </cell>
          <cell r="ER190">
            <v>0</v>
          </cell>
          <cell r="ES190">
            <v>0</v>
          </cell>
          <cell r="ET190">
            <v>0</v>
          </cell>
          <cell r="EU190">
            <v>0</v>
          </cell>
          <cell r="EV190">
            <v>0</v>
          </cell>
          <cell r="EW190">
            <v>0</v>
          </cell>
          <cell r="EX190">
            <v>0</v>
          </cell>
          <cell r="EY190">
            <v>0</v>
          </cell>
          <cell r="EZ190">
            <v>0</v>
          </cell>
          <cell r="FA190">
            <v>0</v>
          </cell>
          <cell r="FB190">
            <v>0</v>
          </cell>
          <cell r="FC190">
            <v>0</v>
          </cell>
          <cell r="FD190">
            <v>0</v>
          </cell>
          <cell r="FE190">
            <v>0</v>
          </cell>
          <cell r="FF190">
            <v>0</v>
          </cell>
          <cell r="FG190">
            <v>0</v>
          </cell>
          <cell r="FH190">
            <v>0</v>
          </cell>
          <cell r="FI190">
            <v>0</v>
          </cell>
        </row>
        <row r="191">
          <cell r="V191" t="str">
            <v>INK &amp; PAINT</v>
          </cell>
          <cell r="W191">
            <v>8</v>
          </cell>
          <cell r="X191">
            <v>34200</v>
          </cell>
          <cell r="AA191">
            <v>0</v>
          </cell>
          <cell r="AB191">
            <v>0</v>
          </cell>
          <cell r="AC191">
            <v>0</v>
          </cell>
          <cell r="AD191">
            <v>0</v>
          </cell>
          <cell r="AE191">
            <v>0</v>
          </cell>
          <cell r="AF191">
            <v>0</v>
          </cell>
          <cell r="AG191">
            <v>0</v>
          </cell>
          <cell r="AH191">
            <v>0</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W191">
            <v>0</v>
          </cell>
          <cell r="AX191">
            <v>0</v>
          </cell>
          <cell r="AY191">
            <v>0</v>
          </cell>
          <cell r="AZ191">
            <v>0</v>
          </cell>
          <cell r="BA191">
            <v>0</v>
          </cell>
          <cell r="BB191">
            <v>0</v>
          </cell>
          <cell r="BC191">
            <v>0</v>
          </cell>
          <cell r="BD191">
            <v>0</v>
          </cell>
          <cell r="BE191">
            <v>0</v>
          </cell>
          <cell r="BF191">
            <v>0</v>
          </cell>
          <cell r="BG191">
            <v>0</v>
          </cell>
          <cell r="BH191">
            <v>0</v>
          </cell>
          <cell r="BI191">
            <v>0</v>
          </cell>
          <cell r="BJ191">
            <v>0</v>
          </cell>
          <cell r="BK191">
            <v>0</v>
          </cell>
          <cell r="BL191">
            <v>0</v>
          </cell>
          <cell r="BM191">
            <v>0</v>
          </cell>
          <cell r="BN191">
            <v>1800</v>
          </cell>
          <cell r="BO191">
            <v>3600</v>
          </cell>
          <cell r="BP191">
            <v>5400</v>
          </cell>
          <cell r="BQ191">
            <v>3600</v>
          </cell>
          <cell r="BR191">
            <v>5400</v>
          </cell>
          <cell r="BS191">
            <v>7200</v>
          </cell>
          <cell r="BT191">
            <v>7200</v>
          </cell>
          <cell r="BU191">
            <v>0</v>
          </cell>
          <cell r="BV191">
            <v>0</v>
          </cell>
          <cell r="BW191">
            <v>0</v>
          </cell>
          <cell r="BX191">
            <v>0</v>
          </cell>
          <cell r="BY191">
            <v>0</v>
          </cell>
          <cell r="BZ191">
            <v>0</v>
          </cell>
          <cell r="CA191">
            <v>0</v>
          </cell>
          <cell r="CB191">
            <v>0</v>
          </cell>
          <cell r="CC191">
            <v>0</v>
          </cell>
          <cell r="CD191">
            <v>0</v>
          </cell>
          <cell r="CE191">
            <v>0</v>
          </cell>
          <cell r="CF191">
            <v>0</v>
          </cell>
          <cell r="CG191">
            <v>0</v>
          </cell>
          <cell r="CH191">
            <v>0</v>
          </cell>
          <cell r="CI191">
            <v>0</v>
          </cell>
          <cell r="CJ191">
            <v>0</v>
          </cell>
          <cell r="CK191">
            <v>0</v>
          </cell>
          <cell r="CL191">
            <v>0</v>
          </cell>
          <cell r="CM191">
            <v>0</v>
          </cell>
          <cell r="CN191">
            <v>0</v>
          </cell>
          <cell r="CO191">
            <v>0</v>
          </cell>
          <cell r="CP191">
            <v>0</v>
          </cell>
          <cell r="CQ191">
            <v>0</v>
          </cell>
          <cell r="CR191">
            <v>0</v>
          </cell>
          <cell r="CS191">
            <v>0</v>
          </cell>
          <cell r="CT191">
            <v>0</v>
          </cell>
          <cell r="CU191">
            <v>0</v>
          </cell>
          <cell r="CV191">
            <v>0</v>
          </cell>
          <cell r="CW191">
            <v>0</v>
          </cell>
          <cell r="CX191">
            <v>0</v>
          </cell>
          <cell r="CY191">
            <v>0</v>
          </cell>
          <cell r="CZ191">
            <v>0</v>
          </cell>
          <cell r="DA191">
            <v>0</v>
          </cell>
          <cell r="DB191">
            <v>0</v>
          </cell>
          <cell r="DC191">
            <v>0</v>
          </cell>
          <cell r="DD191">
            <v>0</v>
          </cell>
          <cell r="DE191">
            <v>0</v>
          </cell>
          <cell r="DF191">
            <v>0</v>
          </cell>
          <cell r="DG191">
            <v>0</v>
          </cell>
          <cell r="DH191">
            <v>0</v>
          </cell>
          <cell r="DI191">
            <v>0</v>
          </cell>
          <cell r="DJ191">
            <v>0</v>
          </cell>
          <cell r="DK191">
            <v>0</v>
          </cell>
          <cell r="DL191">
            <v>0</v>
          </cell>
          <cell r="DM191">
            <v>0</v>
          </cell>
          <cell r="DN191">
            <v>0</v>
          </cell>
          <cell r="DO191">
            <v>0</v>
          </cell>
          <cell r="DP191">
            <v>0</v>
          </cell>
          <cell r="DQ191">
            <v>0</v>
          </cell>
          <cell r="DR191">
            <v>0</v>
          </cell>
          <cell r="DS191">
            <v>0</v>
          </cell>
          <cell r="DT191">
            <v>0</v>
          </cell>
          <cell r="DU191">
            <v>0</v>
          </cell>
          <cell r="DV191">
            <v>0</v>
          </cell>
          <cell r="DW191">
            <v>0</v>
          </cell>
          <cell r="DX191">
            <v>0</v>
          </cell>
          <cell r="DY191">
            <v>0</v>
          </cell>
          <cell r="DZ191">
            <v>0</v>
          </cell>
          <cell r="EA191">
            <v>0</v>
          </cell>
          <cell r="EB191">
            <v>0</v>
          </cell>
          <cell r="EC191">
            <v>0</v>
          </cell>
          <cell r="ED191">
            <v>0</v>
          </cell>
          <cell r="EE191">
            <v>0</v>
          </cell>
          <cell r="EF191">
            <v>0</v>
          </cell>
          <cell r="EG191">
            <v>0</v>
          </cell>
          <cell r="EH191">
            <v>0</v>
          </cell>
          <cell r="EI191">
            <v>0</v>
          </cell>
          <cell r="EJ191">
            <v>0</v>
          </cell>
          <cell r="EK191">
            <v>0</v>
          </cell>
          <cell r="EL191">
            <v>0</v>
          </cell>
          <cell r="EM191">
            <v>0</v>
          </cell>
          <cell r="EN191">
            <v>0</v>
          </cell>
          <cell r="EO191">
            <v>0</v>
          </cell>
          <cell r="EP191">
            <v>0</v>
          </cell>
          <cell r="EQ191">
            <v>0</v>
          </cell>
          <cell r="ER191">
            <v>0</v>
          </cell>
          <cell r="ES191">
            <v>0</v>
          </cell>
          <cell r="ET191">
            <v>0</v>
          </cell>
          <cell r="EU191">
            <v>0</v>
          </cell>
          <cell r="EV191">
            <v>0</v>
          </cell>
          <cell r="EW191">
            <v>0</v>
          </cell>
          <cell r="EX191">
            <v>0</v>
          </cell>
          <cell r="EY191">
            <v>0</v>
          </cell>
          <cell r="EZ191">
            <v>0</v>
          </cell>
          <cell r="FA191">
            <v>0</v>
          </cell>
          <cell r="FB191">
            <v>0</v>
          </cell>
          <cell r="FC191">
            <v>0</v>
          </cell>
          <cell r="FD191">
            <v>0</v>
          </cell>
          <cell r="FE191">
            <v>0</v>
          </cell>
          <cell r="FF191">
            <v>0</v>
          </cell>
          <cell r="FG191">
            <v>0</v>
          </cell>
          <cell r="FH191">
            <v>0</v>
          </cell>
          <cell r="FI191">
            <v>0</v>
          </cell>
        </row>
        <row r="192">
          <cell r="V192" t="str">
            <v>INK &amp; PAINT</v>
          </cell>
          <cell r="W192">
            <v>8</v>
          </cell>
          <cell r="X192">
            <v>39600</v>
          </cell>
          <cell r="AA192">
            <v>0</v>
          </cell>
          <cell r="AB192">
            <v>0</v>
          </cell>
          <cell r="AC192">
            <v>0</v>
          </cell>
          <cell r="AD192">
            <v>0</v>
          </cell>
          <cell r="AE192">
            <v>0</v>
          </cell>
          <cell r="AF192">
            <v>0</v>
          </cell>
          <cell r="AG192">
            <v>0</v>
          </cell>
          <cell r="AH192">
            <v>0</v>
          </cell>
          <cell r="AI192">
            <v>0</v>
          </cell>
          <cell r="AJ192">
            <v>0</v>
          </cell>
          <cell r="AK192">
            <v>0</v>
          </cell>
          <cell r="AL192">
            <v>0</v>
          </cell>
          <cell r="AM192">
            <v>0</v>
          </cell>
          <cell r="AN192">
            <v>0</v>
          </cell>
          <cell r="AO192">
            <v>0</v>
          </cell>
          <cell r="AP192">
            <v>0</v>
          </cell>
          <cell r="AQ192">
            <v>0</v>
          </cell>
          <cell r="AR192">
            <v>0</v>
          </cell>
          <cell r="AS192">
            <v>0</v>
          </cell>
          <cell r="AT192">
            <v>0</v>
          </cell>
          <cell r="AU192">
            <v>0</v>
          </cell>
          <cell r="AV192">
            <v>0</v>
          </cell>
          <cell r="AW192">
            <v>0</v>
          </cell>
          <cell r="AX192">
            <v>0</v>
          </cell>
          <cell r="AY192">
            <v>0</v>
          </cell>
          <cell r="AZ192">
            <v>0</v>
          </cell>
          <cell r="BA192">
            <v>0</v>
          </cell>
          <cell r="BB192">
            <v>0</v>
          </cell>
          <cell r="BC192">
            <v>0</v>
          </cell>
          <cell r="BD192">
            <v>0</v>
          </cell>
          <cell r="BE192">
            <v>0</v>
          </cell>
          <cell r="BF192">
            <v>0</v>
          </cell>
          <cell r="BG192">
            <v>0</v>
          </cell>
          <cell r="BH192">
            <v>0</v>
          </cell>
          <cell r="BI192">
            <v>0</v>
          </cell>
          <cell r="BJ192">
            <v>0</v>
          </cell>
          <cell r="BK192">
            <v>0</v>
          </cell>
          <cell r="BL192">
            <v>0</v>
          </cell>
          <cell r="BM192">
            <v>0</v>
          </cell>
          <cell r="BN192">
            <v>1800</v>
          </cell>
          <cell r="BO192">
            <v>3600</v>
          </cell>
          <cell r="BP192">
            <v>5400</v>
          </cell>
          <cell r="BQ192">
            <v>7200</v>
          </cell>
          <cell r="BR192">
            <v>7200</v>
          </cell>
          <cell r="BS192">
            <v>7200</v>
          </cell>
          <cell r="BT192">
            <v>7200</v>
          </cell>
          <cell r="BU192">
            <v>0</v>
          </cell>
          <cell r="BV192">
            <v>0</v>
          </cell>
          <cell r="BW192">
            <v>0</v>
          </cell>
          <cell r="BX192">
            <v>0</v>
          </cell>
          <cell r="BY192">
            <v>0</v>
          </cell>
          <cell r="BZ192">
            <v>0</v>
          </cell>
          <cell r="CA192">
            <v>0</v>
          </cell>
          <cell r="CB192">
            <v>0</v>
          </cell>
          <cell r="CC192">
            <v>0</v>
          </cell>
          <cell r="CD192">
            <v>0</v>
          </cell>
          <cell r="CE192">
            <v>0</v>
          </cell>
          <cell r="CF192">
            <v>0</v>
          </cell>
          <cell r="CG192">
            <v>0</v>
          </cell>
          <cell r="CH192">
            <v>0</v>
          </cell>
          <cell r="CI192">
            <v>0</v>
          </cell>
          <cell r="CJ192">
            <v>0</v>
          </cell>
          <cell r="CK192">
            <v>0</v>
          </cell>
          <cell r="CL192">
            <v>0</v>
          </cell>
          <cell r="CM192">
            <v>0</v>
          </cell>
          <cell r="CN192">
            <v>0</v>
          </cell>
          <cell r="CO192">
            <v>0</v>
          </cell>
          <cell r="CP192">
            <v>0</v>
          </cell>
          <cell r="CQ192">
            <v>0</v>
          </cell>
          <cell r="CR192">
            <v>0</v>
          </cell>
          <cell r="CS192">
            <v>0</v>
          </cell>
          <cell r="CT192">
            <v>0</v>
          </cell>
          <cell r="CU192">
            <v>0</v>
          </cell>
          <cell r="CV192">
            <v>0</v>
          </cell>
          <cell r="CW192">
            <v>0</v>
          </cell>
          <cell r="CX192">
            <v>0</v>
          </cell>
          <cell r="CY192">
            <v>0</v>
          </cell>
          <cell r="CZ192">
            <v>0</v>
          </cell>
          <cell r="DA192">
            <v>0</v>
          </cell>
          <cell r="DB192">
            <v>0</v>
          </cell>
          <cell r="DC192">
            <v>0</v>
          </cell>
          <cell r="DD192">
            <v>0</v>
          </cell>
          <cell r="DE192">
            <v>0</v>
          </cell>
          <cell r="DF192">
            <v>0</v>
          </cell>
          <cell r="DG192">
            <v>0</v>
          </cell>
          <cell r="DH192">
            <v>0</v>
          </cell>
          <cell r="DI192">
            <v>0</v>
          </cell>
          <cell r="DJ192">
            <v>0</v>
          </cell>
          <cell r="DK192">
            <v>0</v>
          </cell>
          <cell r="DL192">
            <v>0</v>
          </cell>
          <cell r="DM192">
            <v>0</v>
          </cell>
          <cell r="DN192">
            <v>0</v>
          </cell>
          <cell r="DO192">
            <v>0</v>
          </cell>
          <cell r="DP192">
            <v>0</v>
          </cell>
          <cell r="DQ192">
            <v>0</v>
          </cell>
          <cell r="DR192">
            <v>0</v>
          </cell>
          <cell r="DS192">
            <v>0</v>
          </cell>
          <cell r="DT192">
            <v>0</v>
          </cell>
          <cell r="DU192">
            <v>0</v>
          </cell>
          <cell r="DV192">
            <v>0</v>
          </cell>
          <cell r="DW192">
            <v>0</v>
          </cell>
          <cell r="DX192">
            <v>0</v>
          </cell>
          <cell r="DY192">
            <v>0</v>
          </cell>
          <cell r="DZ192">
            <v>0</v>
          </cell>
          <cell r="EA192">
            <v>0</v>
          </cell>
          <cell r="EB192">
            <v>0</v>
          </cell>
          <cell r="EC192">
            <v>0</v>
          </cell>
          <cell r="ED192">
            <v>0</v>
          </cell>
          <cell r="EE192">
            <v>0</v>
          </cell>
          <cell r="EF192">
            <v>0</v>
          </cell>
          <cell r="EG192">
            <v>0</v>
          </cell>
          <cell r="EH192">
            <v>0</v>
          </cell>
          <cell r="EI192">
            <v>0</v>
          </cell>
          <cell r="EJ192">
            <v>0</v>
          </cell>
          <cell r="EK192">
            <v>0</v>
          </cell>
          <cell r="EL192">
            <v>0</v>
          </cell>
          <cell r="EM192">
            <v>0</v>
          </cell>
          <cell r="EN192">
            <v>0</v>
          </cell>
          <cell r="EO192">
            <v>0</v>
          </cell>
          <cell r="EP192">
            <v>0</v>
          </cell>
          <cell r="EQ192">
            <v>0</v>
          </cell>
          <cell r="ER192">
            <v>0</v>
          </cell>
          <cell r="ES192">
            <v>0</v>
          </cell>
          <cell r="ET192">
            <v>0</v>
          </cell>
          <cell r="EU192">
            <v>0</v>
          </cell>
          <cell r="EV192">
            <v>0</v>
          </cell>
          <cell r="EW192">
            <v>0</v>
          </cell>
          <cell r="EX192">
            <v>0</v>
          </cell>
          <cell r="EY192">
            <v>0</v>
          </cell>
          <cell r="EZ192">
            <v>0</v>
          </cell>
          <cell r="FA192">
            <v>0</v>
          </cell>
          <cell r="FB192">
            <v>0</v>
          </cell>
          <cell r="FC192">
            <v>0</v>
          </cell>
          <cell r="FD192">
            <v>0</v>
          </cell>
          <cell r="FE192">
            <v>0</v>
          </cell>
          <cell r="FF192">
            <v>0</v>
          </cell>
          <cell r="FG192">
            <v>0</v>
          </cell>
          <cell r="FH192">
            <v>0</v>
          </cell>
          <cell r="FI192">
            <v>0</v>
          </cell>
        </row>
        <row r="193">
          <cell r="X193" t="str">
            <v>DIRECT</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3000</v>
          </cell>
          <cell r="BA193">
            <v>6000</v>
          </cell>
          <cell r="BB193">
            <v>9000</v>
          </cell>
          <cell r="BC193">
            <v>12000</v>
          </cell>
          <cell r="BD193">
            <v>12000</v>
          </cell>
          <cell r="BE193">
            <v>12000</v>
          </cell>
          <cell r="BF193">
            <v>12000</v>
          </cell>
          <cell r="BG193">
            <v>12000</v>
          </cell>
          <cell r="BH193">
            <v>12000</v>
          </cell>
          <cell r="BI193">
            <v>0</v>
          </cell>
          <cell r="BJ193">
            <v>0</v>
          </cell>
          <cell r="BK193">
            <v>0</v>
          </cell>
          <cell r="BL193">
            <v>56250</v>
          </cell>
          <cell r="BM193">
            <v>63750</v>
          </cell>
          <cell r="BN193">
            <v>65550</v>
          </cell>
          <cell r="BO193">
            <v>67350</v>
          </cell>
          <cell r="BP193">
            <v>69150</v>
          </cell>
          <cell r="BQ193">
            <v>67350</v>
          </cell>
          <cell r="BR193">
            <v>69150</v>
          </cell>
          <cell r="BS193">
            <v>43063</v>
          </cell>
          <cell r="BT193">
            <v>43070</v>
          </cell>
          <cell r="BU193">
            <v>0</v>
          </cell>
          <cell r="BV193">
            <v>0</v>
          </cell>
          <cell r="BW193">
            <v>0</v>
          </cell>
          <cell r="BX193">
            <v>0</v>
          </cell>
          <cell r="BY193">
            <v>0</v>
          </cell>
          <cell r="BZ193">
            <v>0</v>
          </cell>
          <cell r="CA193">
            <v>0</v>
          </cell>
          <cell r="CB193">
            <v>0</v>
          </cell>
          <cell r="CC193">
            <v>0</v>
          </cell>
          <cell r="CD193">
            <v>0</v>
          </cell>
          <cell r="CE193">
            <v>0</v>
          </cell>
          <cell r="CF193">
            <v>0</v>
          </cell>
          <cell r="CG193">
            <v>0</v>
          </cell>
          <cell r="CH193">
            <v>0</v>
          </cell>
          <cell r="CI193">
            <v>0</v>
          </cell>
          <cell r="CJ193">
            <v>0</v>
          </cell>
          <cell r="CK193">
            <v>0</v>
          </cell>
          <cell r="CL193">
            <v>0</v>
          </cell>
          <cell r="CM193">
            <v>0</v>
          </cell>
          <cell r="CN193">
            <v>0</v>
          </cell>
          <cell r="CO193">
            <v>0</v>
          </cell>
          <cell r="CP193">
            <v>0</v>
          </cell>
          <cell r="CQ193">
            <v>0</v>
          </cell>
          <cell r="CR193">
            <v>0</v>
          </cell>
          <cell r="CS193">
            <v>0</v>
          </cell>
          <cell r="CT193">
            <v>0</v>
          </cell>
          <cell r="CU193">
            <v>0</v>
          </cell>
          <cell r="CV193">
            <v>0</v>
          </cell>
          <cell r="CW193">
            <v>0</v>
          </cell>
          <cell r="CX193">
            <v>0</v>
          </cell>
          <cell r="CY193">
            <v>0</v>
          </cell>
          <cell r="CZ193">
            <v>0</v>
          </cell>
          <cell r="DA193">
            <v>0</v>
          </cell>
          <cell r="DB193">
            <v>0</v>
          </cell>
          <cell r="DC193">
            <v>0</v>
          </cell>
          <cell r="DD193">
            <v>0</v>
          </cell>
          <cell r="DE193">
            <v>0</v>
          </cell>
          <cell r="DF193">
            <v>0</v>
          </cell>
          <cell r="DG193">
            <v>0</v>
          </cell>
          <cell r="DH193">
            <v>0</v>
          </cell>
          <cell r="DI193">
            <v>0</v>
          </cell>
          <cell r="DJ193">
            <v>0</v>
          </cell>
          <cell r="DK193">
            <v>0</v>
          </cell>
          <cell r="DL193">
            <v>0</v>
          </cell>
          <cell r="DM193">
            <v>0</v>
          </cell>
          <cell r="DN193">
            <v>0</v>
          </cell>
          <cell r="DO193">
            <v>0</v>
          </cell>
          <cell r="DP193">
            <v>0</v>
          </cell>
          <cell r="DQ193">
            <v>0</v>
          </cell>
          <cell r="DR193">
            <v>0</v>
          </cell>
          <cell r="DS193">
            <v>0</v>
          </cell>
          <cell r="DT193">
            <v>0</v>
          </cell>
          <cell r="DU193">
            <v>0</v>
          </cell>
          <cell r="DV193">
            <v>0</v>
          </cell>
          <cell r="DW193">
            <v>0</v>
          </cell>
          <cell r="DX193">
            <v>0</v>
          </cell>
          <cell r="DY193">
            <v>0</v>
          </cell>
          <cell r="DZ193">
            <v>0</v>
          </cell>
          <cell r="EA193">
            <v>0</v>
          </cell>
          <cell r="EB193">
            <v>0</v>
          </cell>
          <cell r="EC193">
            <v>0</v>
          </cell>
          <cell r="ED193">
            <v>0</v>
          </cell>
          <cell r="EE193">
            <v>0</v>
          </cell>
          <cell r="EF193">
            <v>0</v>
          </cell>
          <cell r="EG193">
            <v>0</v>
          </cell>
          <cell r="EH193">
            <v>0</v>
          </cell>
          <cell r="EI193">
            <v>0</v>
          </cell>
          <cell r="EJ193">
            <v>0</v>
          </cell>
          <cell r="EK193">
            <v>0</v>
          </cell>
          <cell r="EL193">
            <v>0</v>
          </cell>
          <cell r="EM193">
            <v>0</v>
          </cell>
          <cell r="EN193">
            <v>0</v>
          </cell>
          <cell r="EO193">
            <v>0</v>
          </cell>
          <cell r="EP193">
            <v>0</v>
          </cell>
          <cell r="EQ193">
            <v>0</v>
          </cell>
          <cell r="ER193">
            <v>0</v>
          </cell>
          <cell r="ES193">
            <v>0</v>
          </cell>
          <cell r="ET193">
            <v>0</v>
          </cell>
          <cell r="EU193">
            <v>0</v>
          </cell>
          <cell r="EV193">
            <v>0</v>
          </cell>
          <cell r="EW193">
            <v>0</v>
          </cell>
          <cell r="EX193">
            <v>0</v>
          </cell>
          <cell r="EY193">
            <v>0</v>
          </cell>
          <cell r="EZ193">
            <v>0</v>
          </cell>
          <cell r="FA193">
            <v>0</v>
          </cell>
          <cell r="FB193">
            <v>0</v>
          </cell>
          <cell r="FC193">
            <v>0</v>
          </cell>
          <cell r="FD193">
            <v>0</v>
          </cell>
          <cell r="FE193">
            <v>0</v>
          </cell>
          <cell r="FF193">
            <v>0</v>
          </cell>
          <cell r="FG193">
            <v>0</v>
          </cell>
          <cell r="FH193">
            <v>0</v>
          </cell>
          <cell r="FI193">
            <v>0</v>
          </cell>
        </row>
        <row r="194">
          <cell r="W194">
            <v>668000</v>
          </cell>
          <cell r="X194" t="str">
            <v>DIRECT</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W194">
            <v>0</v>
          </cell>
          <cell r="AX194">
            <v>0</v>
          </cell>
          <cell r="AY194">
            <v>0</v>
          </cell>
          <cell r="AZ194">
            <v>3000</v>
          </cell>
          <cell r="BA194">
            <v>4000</v>
          </cell>
          <cell r="BB194">
            <v>4000</v>
          </cell>
          <cell r="BC194">
            <v>4000</v>
          </cell>
          <cell r="BD194">
            <v>4000</v>
          </cell>
          <cell r="BE194">
            <v>4000</v>
          </cell>
          <cell r="BF194">
            <v>8000</v>
          </cell>
          <cell r="BG194">
            <v>12000</v>
          </cell>
          <cell r="BH194">
            <v>27150</v>
          </cell>
          <cell r="BI194">
            <v>22000</v>
          </cell>
          <cell r="BJ194">
            <v>28000</v>
          </cell>
          <cell r="BK194">
            <v>34000</v>
          </cell>
          <cell r="BL194">
            <v>40000</v>
          </cell>
          <cell r="BM194">
            <v>63750</v>
          </cell>
          <cell r="BN194">
            <v>65550</v>
          </cell>
          <cell r="BO194">
            <v>67350</v>
          </cell>
          <cell r="BP194">
            <v>72400</v>
          </cell>
          <cell r="BQ194">
            <v>74200</v>
          </cell>
          <cell r="BR194">
            <v>74200</v>
          </cell>
          <cell r="BS194">
            <v>50000</v>
          </cell>
          <cell r="BT194">
            <v>6400</v>
          </cell>
          <cell r="BU194">
            <v>0</v>
          </cell>
          <cell r="BV194">
            <v>0</v>
          </cell>
          <cell r="BW194">
            <v>0</v>
          </cell>
          <cell r="BX194">
            <v>0</v>
          </cell>
          <cell r="BY194">
            <v>0</v>
          </cell>
          <cell r="BZ194">
            <v>0</v>
          </cell>
          <cell r="CA194">
            <v>0</v>
          </cell>
          <cell r="CB194">
            <v>0</v>
          </cell>
          <cell r="CC194">
            <v>0</v>
          </cell>
          <cell r="CD194">
            <v>0</v>
          </cell>
          <cell r="CE194">
            <v>0</v>
          </cell>
          <cell r="CF194">
            <v>0</v>
          </cell>
          <cell r="CG194">
            <v>0</v>
          </cell>
          <cell r="CH194">
            <v>0</v>
          </cell>
          <cell r="CI194">
            <v>0</v>
          </cell>
          <cell r="CJ194">
            <v>0</v>
          </cell>
          <cell r="CK194">
            <v>0</v>
          </cell>
          <cell r="CL194">
            <v>0</v>
          </cell>
          <cell r="CM194">
            <v>0</v>
          </cell>
          <cell r="CN194">
            <v>0</v>
          </cell>
          <cell r="CO194">
            <v>0</v>
          </cell>
          <cell r="CP194">
            <v>0</v>
          </cell>
          <cell r="CQ194">
            <v>0</v>
          </cell>
          <cell r="CR194">
            <v>0</v>
          </cell>
          <cell r="CS194">
            <v>0</v>
          </cell>
          <cell r="CT194">
            <v>0</v>
          </cell>
          <cell r="CU194">
            <v>0</v>
          </cell>
          <cell r="CV194">
            <v>0</v>
          </cell>
          <cell r="CW194">
            <v>0</v>
          </cell>
          <cell r="CX194">
            <v>0</v>
          </cell>
          <cell r="CY194">
            <v>0</v>
          </cell>
          <cell r="CZ194">
            <v>0</v>
          </cell>
          <cell r="DA194">
            <v>0</v>
          </cell>
          <cell r="DB194">
            <v>0</v>
          </cell>
          <cell r="DC194">
            <v>0</v>
          </cell>
          <cell r="DD194">
            <v>0</v>
          </cell>
          <cell r="DE194">
            <v>0</v>
          </cell>
          <cell r="DF194">
            <v>0</v>
          </cell>
          <cell r="DG194">
            <v>0</v>
          </cell>
          <cell r="DH194">
            <v>0</v>
          </cell>
          <cell r="DI194">
            <v>0</v>
          </cell>
          <cell r="DJ194">
            <v>0</v>
          </cell>
          <cell r="DK194">
            <v>0</v>
          </cell>
          <cell r="DL194">
            <v>0</v>
          </cell>
          <cell r="DM194">
            <v>0</v>
          </cell>
          <cell r="DN194">
            <v>0</v>
          </cell>
          <cell r="DO194">
            <v>0</v>
          </cell>
          <cell r="DP194">
            <v>0</v>
          </cell>
          <cell r="DQ194">
            <v>0</v>
          </cell>
          <cell r="DR194">
            <v>0</v>
          </cell>
          <cell r="DS194">
            <v>0</v>
          </cell>
          <cell r="DT194">
            <v>0</v>
          </cell>
          <cell r="DU194">
            <v>0</v>
          </cell>
          <cell r="DV194">
            <v>0</v>
          </cell>
          <cell r="DW194">
            <v>0</v>
          </cell>
          <cell r="DX194">
            <v>0</v>
          </cell>
          <cell r="DY194">
            <v>0</v>
          </cell>
          <cell r="DZ194">
            <v>0</v>
          </cell>
          <cell r="EA194">
            <v>0</v>
          </cell>
          <cell r="EB194">
            <v>0</v>
          </cell>
          <cell r="EC194">
            <v>0</v>
          </cell>
          <cell r="ED194">
            <v>0</v>
          </cell>
          <cell r="EE194">
            <v>0</v>
          </cell>
          <cell r="EF194">
            <v>0</v>
          </cell>
          <cell r="EG194">
            <v>0</v>
          </cell>
          <cell r="EH194">
            <v>0</v>
          </cell>
          <cell r="EI194">
            <v>0</v>
          </cell>
          <cell r="EJ194">
            <v>0</v>
          </cell>
          <cell r="EK194">
            <v>0</v>
          </cell>
          <cell r="EL194">
            <v>0</v>
          </cell>
          <cell r="EM194">
            <v>0</v>
          </cell>
          <cell r="EN194">
            <v>0</v>
          </cell>
          <cell r="EO194">
            <v>0</v>
          </cell>
          <cell r="EP194">
            <v>0</v>
          </cell>
          <cell r="EQ194">
            <v>0</v>
          </cell>
          <cell r="ER194">
            <v>0</v>
          </cell>
          <cell r="ES194">
            <v>0</v>
          </cell>
          <cell r="ET194">
            <v>0</v>
          </cell>
          <cell r="EU194">
            <v>0</v>
          </cell>
          <cell r="EV194">
            <v>0</v>
          </cell>
          <cell r="EW194">
            <v>0</v>
          </cell>
          <cell r="EX194">
            <v>0</v>
          </cell>
          <cell r="EY194">
            <v>0</v>
          </cell>
          <cell r="EZ194">
            <v>0</v>
          </cell>
          <cell r="FA194">
            <v>0</v>
          </cell>
          <cell r="FB194">
            <v>0</v>
          </cell>
          <cell r="FC194">
            <v>0</v>
          </cell>
          <cell r="FD194">
            <v>0</v>
          </cell>
          <cell r="FE194">
            <v>0</v>
          </cell>
          <cell r="FF194">
            <v>0</v>
          </cell>
          <cell r="FG194">
            <v>0</v>
          </cell>
          <cell r="FH194">
            <v>0</v>
          </cell>
          <cell r="FI194">
            <v>0</v>
          </cell>
        </row>
        <row r="195">
          <cell r="X195" t="str">
            <v>LOADED</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W195">
            <v>0</v>
          </cell>
          <cell r="AX195">
            <v>0</v>
          </cell>
          <cell r="AY195">
            <v>0</v>
          </cell>
          <cell r="AZ195">
            <v>3000</v>
          </cell>
          <cell r="BA195">
            <v>7000</v>
          </cell>
          <cell r="BB195">
            <v>11000</v>
          </cell>
          <cell r="BC195">
            <v>15000</v>
          </cell>
          <cell r="BD195">
            <v>19000</v>
          </cell>
          <cell r="BE195">
            <v>23000</v>
          </cell>
          <cell r="BF195">
            <v>31000</v>
          </cell>
          <cell r="BG195">
            <v>43000</v>
          </cell>
          <cell r="BH195">
            <v>70150</v>
          </cell>
          <cell r="BI195">
            <v>92150</v>
          </cell>
          <cell r="BJ195">
            <v>120150</v>
          </cell>
          <cell r="BK195">
            <v>154150</v>
          </cell>
          <cell r="BL195">
            <v>194150</v>
          </cell>
          <cell r="BM195">
            <v>257900</v>
          </cell>
          <cell r="BN195">
            <v>323450</v>
          </cell>
          <cell r="BO195">
            <v>390800</v>
          </cell>
          <cell r="BP195">
            <v>463200</v>
          </cell>
          <cell r="BQ195">
            <v>537400</v>
          </cell>
          <cell r="BR195">
            <v>611600</v>
          </cell>
          <cell r="BS195">
            <v>661600</v>
          </cell>
          <cell r="BT195">
            <v>668000</v>
          </cell>
          <cell r="BU195">
            <v>0</v>
          </cell>
          <cell r="BV195">
            <v>0</v>
          </cell>
          <cell r="BW195">
            <v>0</v>
          </cell>
          <cell r="BX195">
            <v>0</v>
          </cell>
          <cell r="BY195">
            <v>0</v>
          </cell>
          <cell r="BZ195">
            <v>0</v>
          </cell>
          <cell r="CA195">
            <v>0</v>
          </cell>
          <cell r="CB195">
            <v>0</v>
          </cell>
          <cell r="CC195">
            <v>0</v>
          </cell>
          <cell r="CD195">
            <v>0</v>
          </cell>
          <cell r="CE195">
            <v>0</v>
          </cell>
          <cell r="CF195">
            <v>0</v>
          </cell>
          <cell r="CG195">
            <v>0</v>
          </cell>
          <cell r="CH195">
            <v>0</v>
          </cell>
          <cell r="CI195">
            <v>0</v>
          </cell>
          <cell r="CJ195">
            <v>0</v>
          </cell>
          <cell r="CK195">
            <v>0</v>
          </cell>
          <cell r="CL195">
            <v>0</v>
          </cell>
          <cell r="CM195">
            <v>0</v>
          </cell>
          <cell r="CN195">
            <v>0</v>
          </cell>
          <cell r="CO195">
            <v>0</v>
          </cell>
          <cell r="CP195">
            <v>0</v>
          </cell>
          <cell r="CQ195">
            <v>0</v>
          </cell>
          <cell r="CR195">
            <v>0</v>
          </cell>
          <cell r="CS195">
            <v>0</v>
          </cell>
          <cell r="CT195">
            <v>0</v>
          </cell>
          <cell r="CU195">
            <v>0</v>
          </cell>
          <cell r="CV195">
            <v>0</v>
          </cell>
          <cell r="CW195">
            <v>0</v>
          </cell>
          <cell r="CX195">
            <v>0</v>
          </cell>
          <cell r="CY195">
            <v>0</v>
          </cell>
          <cell r="CZ195">
            <v>0</v>
          </cell>
          <cell r="DA195">
            <v>0</v>
          </cell>
          <cell r="DB195">
            <v>0</v>
          </cell>
          <cell r="DC195">
            <v>0</v>
          </cell>
          <cell r="DD195">
            <v>0</v>
          </cell>
          <cell r="DE195">
            <v>0</v>
          </cell>
          <cell r="DF195">
            <v>0</v>
          </cell>
          <cell r="DG195">
            <v>0</v>
          </cell>
          <cell r="DH195">
            <v>0</v>
          </cell>
          <cell r="DI195">
            <v>0</v>
          </cell>
          <cell r="DJ195">
            <v>0</v>
          </cell>
          <cell r="DK195">
            <v>0</v>
          </cell>
          <cell r="DL195">
            <v>0</v>
          </cell>
          <cell r="DM195">
            <v>0</v>
          </cell>
          <cell r="DN195">
            <v>0</v>
          </cell>
          <cell r="DO195">
            <v>0</v>
          </cell>
          <cell r="DP195">
            <v>0</v>
          </cell>
          <cell r="DQ195">
            <v>0</v>
          </cell>
          <cell r="DR195">
            <v>0</v>
          </cell>
          <cell r="DS195">
            <v>0</v>
          </cell>
          <cell r="DT195">
            <v>0</v>
          </cell>
          <cell r="DU195">
            <v>0</v>
          </cell>
          <cell r="DV195">
            <v>0</v>
          </cell>
          <cell r="DW195">
            <v>0</v>
          </cell>
          <cell r="DX195">
            <v>0</v>
          </cell>
          <cell r="DY195">
            <v>0</v>
          </cell>
          <cell r="DZ195">
            <v>0</v>
          </cell>
          <cell r="EA195">
            <v>0</v>
          </cell>
          <cell r="EB195">
            <v>0</v>
          </cell>
          <cell r="EC195">
            <v>0</v>
          </cell>
          <cell r="ED195">
            <v>0</v>
          </cell>
          <cell r="EE195">
            <v>0</v>
          </cell>
          <cell r="EF195">
            <v>0</v>
          </cell>
          <cell r="EG195">
            <v>0</v>
          </cell>
          <cell r="EH195">
            <v>0</v>
          </cell>
          <cell r="EI195">
            <v>0</v>
          </cell>
          <cell r="EJ195">
            <v>0</v>
          </cell>
          <cell r="EK195">
            <v>0</v>
          </cell>
          <cell r="EL195">
            <v>0</v>
          </cell>
          <cell r="EM195">
            <v>0</v>
          </cell>
          <cell r="EN195">
            <v>0</v>
          </cell>
          <cell r="EO195">
            <v>0</v>
          </cell>
          <cell r="EP195">
            <v>0</v>
          </cell>
          <cell r="EQ195">
            <v>0</v>
          </cell>
          <cell r="ER195">
            <v>0</v>
          </cell>
          <cell r="ES195">
            <v>0</v>
          </cell>
          <cell r="ET195">
            <v>0</v>
          </cell>
          <cell r="EU195">
            <v>0</v>
          </cell>
          <cell r="EV195">
            <v>0</v>
          </cell>
          <cell r="EW195">
            <v>0</v>
          </cell>
          <cell r="EX195">
            <v>0</v>
          </cell>
          <cell r="EY195">
            <v>0</v>
          </cell>
          <cell r="EZ195">
            <v>0</v>
          </cell>
          <cell r="FA195">
            <v>0</v>
          </cell>
          <cell r="FB195">
            <v>0</v>
          </cell>
          <cell r="FC195">
            <v>0</v>
          </cell>
          <cell r="FD195">
            <v>0</v>
          </cell>
          <cell r="FE195">
            <v>0</v>
          </cell>
          <cell r="FF195">
            <v>0</v>
          </cell>
          <cell r="FG195">
            <v>0</v>
          </cell>
          <cell r="FH195">
            <v>0</v>
          </cell>
          <cell r="FI195">
            <v>0</v>
          </cell>
        </row>
        <row r="196">
          <cell r="T196" t="str">
            <v>ACTUAL COST TO DATE</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O196">
            <v>0</v>
          </cell>
          <cell r="AP196">
            <v>0</v>
          </cell>
          <cell r="AQ196">
            <v>0</v>
          </cell>
          <cell r="AR196">
            <v>0</v>
          </cell>
          <cell r="AS196">
            <v>0</v>
          </cell>
          <cell r="AT196">
            <v>0</v>
          </cell>
          <cell r="AU196">
            <v>0</v>
          </cell>
          <cell r="AV196">
            <v>0</v>
          </cell>
          <cell r="AW196">
            <v>0</v>
          </cell>
          <cell r="AX196">
            <v>0</v>
          </cell>
          <cell r="AY196">
            <v>0</v>
          </cell>
          <cell r="AZ196">
            <v>0</v>
          </cell>
          <cell r="BA196">
            <v>0</v>
          </cell>
          <cell r="BB196">
            <v>0</v>
          </cell>
          <cell r="BC196">
            <v>0</v>
          </cell>
          <cell r="BD196">
            <v>0</v>
          </cell>
          <cell r="BE196">
            <v>0</v>
          </cell>
          <cell r="BF196">
            <v>0</v>
          </cell>
          <cell r="BG196">
            <v>0</v>
          </cell>
          <cell r="BH196">
            <v>0</v>
          </cell>
          <cell r="BJ196">
            <v>0</v>
          </cell>
          <cell r="BK196">
            <v>0</v>
          </cell>
          <cell r="BT196">
            <v>35870</v>
          </cell>
          <cell r="BU196">
            <v>0</v>
          </cell>
          <cell r="BV196">
            <v>0</v>
          </cell>
          <cell r="BW196">
            <v>0</v>
          </cell>
          <cell r="BX196">
            <v>0</v>
          </cell>
          <cell r="BY196">
            <v>0</v>
          </cell>
          <cell r="BZ196">
            <v>0</v>
          </cell>
          <cell r="CA196">
            <v>0</v>
          </cell>
          <cell r="CB196">
            <v>0</v>
          </cell>
          <cell r="CC196">
            <v>0</v>
          </cell>
          <cell r="CD196">
            <v>0</v>
          </cell>
          <cell r="CE196">
            <v>0</v>
          </cell>
          <cell r="CF196">
            <v>0</v>
          </cell>
          <cell r="CG196">
            <v>0</v>
          </cell>
          <cell r="CH196">
            <v>0</v>
          </cell>
          <cell r="CI196">
            <v>0</v>
          </cell>
          <cell r="CJ196">
            <v>0</v>
          </cell>
          <cell r="CK196">
            <v>0</v>
          </cell>
          <cell r="CL196">
            <v>0</v>
          </cell>
          <cell r="CM196">
            <v>0</v>
          </cell>
          <cell r="CN196">
            <v>0</v>
          </cell>
          <cell r="CO196">
            <v>0</v>
          </cell>
          <cell r="CP196">
            <v>0</v>
          </cell>
          <cell r="CQ196">
            <v>0</v>
          </cell>
          <cell r="CR196">
            <v>0</v>
          </cell>
          <cell r="CS196">
            <v>0</v>
          </cell>
          <cell r="CT196">
            <v>0</v>
          </cell>
          <cell r="CU196">
            <v>0</v>
          </cell>
          <cell r="CV196">
            <v>0</v>
          </cell>
          <cell r="CW196">
            <v>0</v>
          </cell>
          <cell r="CX196">
            <v>0</v>
          </cell>
          <cell r="CY196">
            <v>0</v>
          </cell>
          <cell r="CZ196">
            <v>0</v>
          </cell>
          <cell r="DA196">
            <v>0</v>
          </cell>
          <cell r="DB196">
            <v>0</v>
          </cell>
          <cell r="DC196">
            <v>0</v>
          </cell>
          <cell r="DD196">
            <v>0</v>
          </cell>
          <cell r="DE196">
            <v>0</v>
          </cell>
          <cell r="DF196">
            <v>0</v>
          </cell>
          <cell r="DG196">
            <v>0</v>
          </cell>
          <cell r="DH196">
            <v>0</v>
          </cell>
          <cell r="DI196">
            <v>0</v>
          </cell>
          <cell r="DJ196">
            <v>0</v>
          </cell>
          <cell r="DK196">
            <v>0</v>
          </cell>
          <cell r="DL196">
            <v>0</v>
          </cell>
          <cell r="DM196">
            <v>0</v>
          </cell>
          <cell r="DN196">
            <v>0</v>
          </cell>
          <cell r="DO196">
            <v>0</v>
          </cell>
          <cell r="DP196">
            <v>0</v>
          </cell>
          <cell r="DQ196">
            <v>0</v>
          </cell>
          <cell r="DR196">
            <v>0</v>
          </cell>
          <cell r="DS196">
            <v>0</v>
          </cell>
          <cell r="DT196">
            <v>0</v>
          </cell>
          <cell r="DU196">
            <v>0</v>
          </cell>
          <cell r="DV196">
            <v>0</v>
          </cell>
          <cell r="DW196">
            <v>0</v>
          </cell>
          <cell r="DX196">
            <v>0</v>
          </cell>
          <cell r="DY196">
            <v>0</v>
          </cell>
          <cell r="DZ196">
            <v>0</v>
          </cell>
          <cell r="EA196">
            <v>0</v>
          </cell>
          <cell r="EB196">
            <v>0</v>
          </cell>
          <cell r="EC196">
            <v>0</v>
          </cell>
          <cell r="ED196">
            <v>0</v>
          </cell>
          <cell r="EE196">
            <v>0</v>
          </cell>
          <cell r="EF196">
            <v>0</v>
          </cell>
          <cell r="EG196">
            <v>0</v>
          </cell>
          <cell r="EH196">
            <v>0</v>
          </cell>
          <cell r="EI196">
            <v>0</v>
          </cell>
          <cell r="EJ196">
            <v>0</v>
          </cell>
          <cell r="EK196">
            <v>0</v>
          </cell>
          <cell r="EL196">
            <v>0</v>
          </cell>
          <cell r="EM196">
            <v>0</v>
          </cell>
          <cell r="EN196">
            <v>0</v>
          </cell>
          <cell r="EO196">
            <v>0</v>
          </cell>
          <cell r="EP196">
            <v>0</v>
          </cell>
          <cell r="EQ196">
            <v>0</v>
          </cell>
          <cell r="ER196">
            <v>0</v>
          </cell>
          <cell r="ES196">
            <v>0</v>
          </cell>
          <cell r="ET196">
            <v>0</v>
          </cell>
          <cell r="EU196">
            <v>0</v>
          </cell>
          <cell r="EV196">
            <v>0</v>
          </cell>
        </row>
        <row r="197">
          <cell r="S197" t="str">
            <v>COST TO DATE</v>
          </cell>
          <cell r="T197" t="str">
            <v>ACTUAL COST TO DATE</v>
          </cell>
          <cell r="V197" t="str">
            <v>DIRECT TO DATE</v>
          </cell>
          <cell r="W197" t="str">
            <v>BUDGET</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O197">
            <v>0</v>
          </cell>
          <cell r="AP197">
            <v>0</v>
          </cell>
          <cell r="AQ197">
            <v>0</v>
          </cell>
          <cell r="AR197">
            <v>0</v>
          </cell>
          <cell r="AS197">
            <v>0</v>
          </cell>
          <cell r="AT197">
            <v>0</v>
          </cell>
          <cell r="AU197">
            <v>0</v>
          </cell>
          <cell r="AV197">
            <v>0</v>
          </cell>
          <cell r="AW197">
            <v>0</v>
          </cell>
          <cell r="AX197">
            <v>0</v>
          </cell>
          <cell r="AY197">
            <v>0</v>
          </cell>
          <cell r="AZ197">
            <v>0</v>
          </cell>
          <cell r="BA197">
            <v>0</v>
          </cell>
          <cell r="BB197">
            <v>0</v>
          </cell>
          <cell r="BC197">
            <v>0</v>
          </cell>
          <cell r="BD197">
            <v>0</v>
          </cell>
          <cell r="BE197">
            <v>0</v>
          </cell>
          <cell r="BF197">
            <v>0</v>
          </cell>
          <cell r="BG197">
            <v>0</v>
          </cell>
          <cell r="BH197">
            <v>0</v>
          </cell>
          <cell r="BJ197">
            <v>0</v>
          </cell>
          <cell r="BK197">
            <v>0</v>
          </cell>
          <cell r="BU197">
            <v>0</v>
          </cell>
          <cell r="BV197">
            <v>0</v>
          </cell>
          <cell r="BW197">
            <v>0</v>
          </cell>
          <cell r="BX197">
            <v>0</v>
          </cell>
          <cell r="BY197">
            <v>0</v>
          </cell>
          <cell r="BZ197">
            <v>0</v>
          </cell>
          <cell r="CA197">
            <v>0</v>
          </cell>
          <cell r="CB197">
            <v>0</v>
          </cell>
          <cell r="CC197">
            <v>0</v>
          </cell>
          <cell r="CD197">
            <v>0</v>
          </cell>
          <cell r="CE197">
            <v>0</v>
          </cell>
          <cell r="CF197">
            <v>0</v>
          </cell>
          <cell r="CG197">
            <v>0</v>
          </cell>
          <cell r="CH197">
            <v>0</v>
          </cell>
          <cell r="CI197">
            <v>0</v>
          </cell>
          <cell r="CJ197">
            <v>0</v>
          </cell>
          <cell r="CK197">
            <v>0</v>
          </cell>
          <cell r="CL197">
            <v>0</v>
          </cell>
          <cell r="CM197">
            <v>0</v>
          </cell>
          <cell r="CN197">
            <v>0</v>
          </cell>
          <cell r="CO197">
            <v>0</v>
          </cell>
          <cell r="CP197">
            <v>0</v>
          </cell>
          <cell r="CQ197">
            <v>0</v>
          </cell>
          <cell r="CR197">
            <v>0</v>
          </cell>
          <cell r="CS197">
            <v>0</v>
          </cell>
          <cell r="CT197">
            <v>0</v>
          </cell>
          <cell r="CU197">
            <v>0</v>
          </cell>
          <cell r="CV197">
            <v>0</v>
          </cell>
          <cell r="CW197">
            <v>0</v>
          </cell>
          <cell r="CX197">
            <v>0</v>
          </cell>
          <cell r="CY197">
            <v>0</v>
          </cell>
          <cell r="CZ197">
            <v>0</v>
          </cell>
          <cell r="DA197">
            <v>0</v>
          </cell>
          <cell r="DB197">
            <v>0</v>
          </cell>
          <cell r="DC197">
            <v>0</v>
          </cell>
          <cell r="DD197">
            <v>0</v>
          </cell>
          <cell r="DE197">
            <v>0</v>
          </cell>
          <cell r="DF197">
            <v>0</v>
          </cell>
          <cell r="DG197">
            <v>0</v>
          </cell>
          <cell r="DH197">
            <v>0</v>
          </cell>
          <cell r="DI197">
            <v>0</v>
          </cell>
          <cell r="DJ197">
            <v>0</v>
          </cell>
          <cell r="DK197">
            <v>0</v>
          </cell>
          <cell r="DL197">
            <v>0</v>
          </cell>
          <cell r="DM197">
            <v>0</v>
          </cell>
          <cell r="DN197">
            <v>0</v>
          </cell>
          <cell r="DO197">
            <v>0</v>
          </cell>
          <cell r="DP197">
            <v>0</v>
          </cell>
          <cell r="DQ197">
            <v>0</v>
          </cell>
          <cell r="DR197">
            <v>0</v>
          </cell>
          <cell r="DS197">
            <v>0</v>
          </cell>
          <cell r="DT197">
            <v>0</v>
          </cell>
          <cell r="DU197">
            <v>0</v>
          </cell>
          <cell r="DV197">
            <v>0</v>
          </cell>
          <cell r="DW197">
            <v>0</v>
          </cell>
          <cell r="DX197">
            <v>0</v>
          </cell>
          <cell r="DY197">
            <v>0</v>
          </cell>
          <cell r="DZ197">
            <v>0</v>
          </cell>
          <cell r="EA197">
            <v>0</v>
          </cell>
          <cell r="EB197">
            <v>0</v>
          </cell>
          <cell r="EC197">
            <v>0</v>
          </cell>
          <cell r="ED197">
            <v>0</v>
          </cell>
          <cell r="EE197">
            <v>0</v>
          </cell>
          <cell r="EF197">
            <v>0</v>
          </cell>
          <cell r="EG197">
            <v>0</v>
          </cell>
          <cell r="EH197">
            <v>0</v>
          </cell>
          <cell r="EI197">
            <v>0</v>
          </cell>
          <cell r="EJ197">
            <v>0</v>
          </cell>
          <cell r="EK197">
            <v>0</v>
          </cell>
          <cell r="EL197">
            <v>0</v>
          </cell>
          <cell r="EM197">
            <v>0</v>
          </cell>
          <cell r="EN197">
            <v>0</v>
          </cell>
          <cell r="EO197">
            <v>0</v>
          </cell>
          <cell r="EP197">
            <v>0</v>
          </cell>
          <cell r="EQ197">
            <v>0</v>
          </cell>
          <cell r="ER197">
            <v>0</v>
          </cell>
          <cell r="ES197">
            <v>0</v>
          </cell>
          <cell r="ET197">
            <v>0</v>
          </cell>
          <cell r="EU197">
            <v>0</v>
          </cell>
          <cell r="EV197">
            <v>0</v>
          </cell>
        </row>
        <row r="198">
          <cell r="S198" t="str">
            <v>COST TO DATE</v>
          </cell>
          <cell r="T198" t="str">
            <v>DEVELOPMENT</v>
          </cell>
          <cell r="V198" t="str">
            <v>DIRECT TO DATE</v>
          </cell>
          <cell r="W198" t="str">
            <v>BUDGET</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O198">
            <v>0</v>
          </cell>
          <cell r="AP198">
            <v>0</v>
          </cell>
          <cell r="AQ198">
            <v>0</v>
          </cell>
          <cell r="AR198">
            <v>0</v>
          </cell>
          <cell r="AS198">
            <v>0</v>
          </cell>
          <cell r="AT198">
            <v>0</v>
          </cell>
          <cell r="AU198">
            <v>0</v>
          </cell>
          <cell r="AV198">
            <v>0</v>
          </cell>
          <cell r="AW198">
            <v>0</v>
          </cell>
          <cell r="AX198">
            <v>0</v>
          </cell>
          <cell r="AY198">
            <v>0</v>
          </cell>
          <cell r="AZ198">
            <v>0</v>
          </cell>
          <cell r="BA198">
            <v>0</v>
          </cell>
          <cell r="BB198">
            <v>0</v>
          </cell>
          <cell r="BC198">
            <v>0</v>
          </cell>
          <cell r="BD198">
            <v>0</v>
          </cell>
          <cell r="BE198">
            <v>0</v>
          </cell>
          <cell r="BF198">
            <v>0</v>
          </cell>
          <cell r="BG198">
            <v>0</v>
          </cell>
          <cell r="BH198">
            <v>0</v>
          </cell>
          <cell r="BJ198">
            <v>0</v>
          </cell>
          <cell r="BK198">
            <v>0</v>
          </cell>
          <cell r="BL198">
            <v>0</v>
          </cell>
          <cell r="BM198">
            <v>0</v>
          </cell>
          <cell r="BN198">
            <v>0</v>
          </cell>
          <cell r="BO198">
            <v>0</v>
          </cell>
          <cell r="BP198">
            <v>0</v>
          </cell>
          <cell r="BQ198">
            <v>0</v>
          </cell>
        </row>
        <row r="199">
          <cell r="T199" t="str">
            <v>DEVELOPMENT</v>
          </cell>
          <cell r="U199">
            <v>2.6577205773952221E-2</v>
          </cell>
          <cell r="V199">
            <v>0</v>
          </cell>
          <cell r="W199">
            <v>136000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v>0</v>
          </cell>
          <cell r="BB199">
            <v>0</v>
          </cell>
          <cell r="BC199">
            <v>0</v>
          </cell>
          <cell r="BD199">
            <v>0</v>
          </cell>
          <cell r="BE199">
            <v>0</v>
          </cell>
          <cell r="BF199">
            <v>0</v>
          </cell>
          <cell r="BG199">
            <v>0</v>
          </cell>
          <cell r="BH199">
            <v>0</v>
          </cell>
          <cell r="BJ199">
            <v>0</v>
          </cell>
          <cell r="BK199">
            <v>0</v>
          </cell>
          <cell r="BL199">
            <v>0</v>
          </cell>
          <cell r="BM199">
            <v>0</v>
          </cell>
          <cell r="BN199">
            <v>0</v>
          </cell>
          <cell r="BO199">
            <v>0</v>
          </cell>
          <cell r="BP199">
            <v>0</v>
          </cell>
          <cell r="BQ199">
            <v>0</v>
          </cell>
        </row>
        <row r="200">
          <cell r="T200" t="str">
            <v>PRE PRODUCTION</v>
          </cell>
          <cell r="U200">
            <v>5.5194045738399006E-2</v>
          </cell>
          <cell r="V200">
            <v>7506.390220422265</v>
          </cell>
          <cell r="W200">
            <v>136000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cell r="AO200">
            <v>0</v>
          </cell>
          <cell r="AP200">
            <v>0</v>
          </cell>
          <cell r="AQ200">
            <v>0</v>
          </cell>
          <cell r="AR200">
            <v>0</v>
          </cell>
          <cell r="AS200">
            <v>0</v>
          </cell>
          <cell r="AT200">
            <v>0</v>
          </cell>
          <cell r="AU200">
            <v>73.249909107150017</v>
          </cell>
          <cell r="AV200">
            <v>0</v>
          </cell>
          <cell r="AW200">
            <v>0</v>
          </cell>
          <cell r="AX200">
            <v>211.84885891174685</v>
          </cell>
          <cell r="AY200">
            <v>131.4440248158169</v>
          </cell>
          <cell r="AZ200">
            <v>538.99606500616505</v>
          </cell>
          <cell r="BA200">
            <v>832.02093803214586</v>
          </cell>
          <cell r="BB200">
            <v>997.95049164271302</v>
          </cell>
          <cell r="BC200">
            <v>290.56169774176448</v>
          </cell>
          <cell r="BD200">
            <v>538.428</v>
          </cell>
          <cell r="BE200">
            <v>3891.8902351647635</v>
          </cell>
          <cell r="BF200">
            <v>0</v>
          </cell>
          <cell r="BG200">
            <v>0</v>
          </cell>
          <cell r="BH200">
            <v>0</v>
          </cell>
          <cell r="BJ200">
            <v>0</v>
          </cell>
          <cell r="BK200">
            <v>0</v>
          </cell>
          <cell r="BL200">
            <v>0</v>
          </cell>
          <cell r="BM200">
            <v>0</v>
          </cell>
          <cell r="BN200">
            <v>0</v>
          </cell>
          <cell r="BO200">
            <v>0</v>
          </cell>
          <cell r="BP200">
            <v>0</v>
          </cell>
          <cell r="BQ200">
            <v>0</v>
          </cell>
        </row>
        <row r="201">
          <cell r="T201" t="str">
            <v>PRODUCTION</v>
          </cell>
          <cell r="V201">
            <v>0</v>
          </cell>
          <cell r="W201">
            <v>480000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v>0</v>
          </cell>
          <cell r="BB201">
            <v>0</v>
          </cell>
          <cell r="BC201">
            <v>0</v>
          </cell>
          <cell r="BD201">
            <v>0</v>
          </cell>
          <cell r="BE201">
            <v>0</v>
          </cell>
          <cell r="BF201">
            <v>0</v>
          </cell>
          <cell r="BG201">
            <v>0</v>
          </cell>
          <cell r="BH201">
            <v>0</v>
          </cell>
          <cell r="BJ201">
            <v>0</v>
          </cell>
          <cell r="BK201">
            <v>0</v>
          </cell>
          <cell r="BL201">
            <v>0</v>
          </cell>
          <cell r="BM201">
            <v>0</v>
          </cell>
          <cell r="BN201">
            <v>0</v>
          </cell>
          <cell r="BO201">
            <v>0</v>
          </cell>
          <cell r="BP201">
            <v>0</v>
          </cell>
          <cell r="BQ201">
            <v>0</v>
          </cell>
        </row>
        <row r="202">
          <cell r="T202" t="str">
            <v>INK &amp; PAINT</v>
          </cell>
          <cell r="V202">
            <v>0</v>
          </cell>
          <cell r="W202">
            <v>52000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J202">
            <v>0</v>
          </cell>
          <cell r="BK202">
            <v>0</v>
          </cell>
          <cell r="BL202">
            <v>0</v>
          </cell>
          <cell r="BM202">
            <v>0</v>
          </cell>
          <cell r="BN202">
            <v>0</v>
          </cell>
          <cell r="BO202">
            <v>0</v>
          </cell>
          <cell r="BP202">
            <v>0</v>
          </cell>
          <cell r="BQ202">
            <v>0</v>
          </cell>
          <cell r="EF202">
            <v>0</v>
          </cell>
          <cell r="EG202">
            <v>0</v>
          </cell>
          <cell r="EH202">
            <v>0</v>
          </cell>
          <cell r="EI202">
            <v>0</v>
          </cell>
          <cell r="EJ202">
            <v>0</v>
          </cell>
          <cell r="EK202">
            <v>0</v>
          </cell>
          <cell r="EL202">
            <v>0</v>
          </cell>
          <cell r="EM202">
            <v>0</v>
          </cell>
          <cell r="EN202">
            <v>0</v>
          </cell>
          <cell r="EO202">
            <v>0</v>
          </cell>
          <cell r="EP202">
            <v>0</v>
          </cell>
          <cell r="EQ202">
            <v>0</v>
          </cell>
          <cell r="ER202">
            <v>0</v>
          </cell>
          <cell r="ES202">
            <v>0</v>
          </cell>
          <cell r="ET202">
            <v>0</v>
          </cell>
          <cell r="EU202">
            <v>0</v>
          </cell>
          <cell r="EV202">
            <v>0</v>
          </cell>
        </row>
        <row r="203">
          <cell r="T203" t="str">
            <v>TOTAL DIRECT</v>
          </cell>
          <cell r="V203">
            <v>7506.390220422265</v>
          </cell>
          <cell r="X203" t="str">
            <v>DIRECT</v>
          </cell>
          <cell r="AA203">
            <v>0</v>
          </cell>
          <cell r="AB203">
            <v>0</v>
          </cell>
          <cell r="AC203">
            <v>0</v>
          </cell>
          <cell r="AD203">
            <v>0</v>
          </cell>
          <cell r="AE203">
            <v>0</v>
          </cell>
          <cell r="AF203">
            <v>0</v>
          </cell>
          <cell r="AG203">
            <v>0</v>
          </cell>
          <cell r="AH203">
            <v>0</v>
          </cell>
          <cell r="AI203">
            <v>0</v>
          </cell>
          <cell r="AJ203">
            <v>0</v>
          </cell>
          <cell r="AK203">
            <v>0</v>
          </cell>
          <cell r="AL203">
            <v>0</v>
          </cell>
          <cell r="AM203">
            <v>0</v>
          </cell>
          <cell r="AN203">
            <v>0</v>
          </cell>
          <cell r="AO203">
            <v>0</v>
          </cell>
          <cell r="AP203">
            <v>0</v>
          </cell>
          <cell r="AQ203">
            <v>0</v>
          </cell>
          <cell r="AR203">
            <v>0</v>
          </cell>
          <cell r="AS203">
            <v>0</v>
          </cell>
          <cell r="AT203">
            <v>0</v>
          </cell>
          <cell r="AU203">
            <v>73.249909107150017</v>
          </cell>
          <cell r="AV203">
            <v>0</v>
          </cell>
          <cell r="AW203">
            <v>0</v>
          </cell>
          <cell r="AX203">
            <v>211.84885891174685</v>
          </cell>
          <cell r="AY203">
            <v>131.4440248158169</v>
          </cell>
          <cell r="AZ203">
            <v>538.99606500616505</v>
          </cell>
          <cell r="BA203">
            <v>832.02093803214586</v>
          </cell>
          <cell r="BB203">
            <v>997.95049164271302</v>
          </cell>
          <cell r="BC203">
            <v>290.56169774176448</v>
          </cell>
          <cell r="BD203">
            <v>538.428</v>
          </cell>
          <cell r="BE203">
            <v>3891.8902351647635</v>
          </cell>
          <cell r="BF203">
            <v>0</v>
          </cell>
          <cell r="BG203">
            <v>0</v>
          </cell>
          <cell r="BH203">
            <v>0</v>
          </cell>
          <cell r="BJ203">
            <v>0</v>
          </cell>
          <cell r="BK203">
            <v>0</v>
          </cell>
          <cell r="BL203">
            <v>0</v>
          </cell>
          <cell r="BM203">
            <v>0</v>
          </cell>
          <cell r="BN203">
            <v>0</v>
          </cell>
          <cell r="BO203">
            <v>0</v>
          </cell>
          <cell r="BP203">
            <v>0</v>
          </cell>
          <cell r="BQ203">
            <v>0</v>
          </cell>
          <cell r="EF203">
            <v>0</v>
          </cell>
          <cell r="EG203">
            <v>0</v>
          </cell>
          <cell r="EH203">
            <v>0</v>
          </cell>
          <cell r="EI203">
            <v>0</v>
          </cell>
          <cell r="EJ203">
            <v>0</v>
          </cell>
          <cell r="EK203">
            <v>0</v>
          </cell>
          <cell r="EL203">
            <v>0</v>
          </cell>
          <cell r="EM203">
            <v>0</v>
          </cell>
          <cell r="EN203">
            <v>0</v>
          </cell>
          <cell r="EO203">
            <v>0</v>
          </cell>
          <cell r="EP203">
            <v>0</v>
          </cell>
          <cell r="EQ203">
            <v>0</v>
          </cell>
          <cell r="ER203">
            <v>0</v>
          </cell>
          <cell r="ES203">
            <v>0</v>
          </cell>
          <cell r="ET203">
            <v>0</v>
          </cell>
          <cell r="EU203">
            <v>0</v>
          </cell>
          <cell r="EV203">
            <v>0</v>
          </cell>
        </row>
        <row r="204">
          <cell r="T204" t="str">
            <v>TOTAL TO DATE</v>
          </cell>
          <cell r="V204">
            <v>5060.2999793605031</v>
          </cell>
          <cell r="W204">
            <v>668000</v>
          </cell>
          <cell r="X204" t="str">
            <v>DIRECT</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O204">
            <v>0</v>
          </cell>
          <cell r="AP204">
            <v>0</v>
          </cell>
          <cell r="AQ204">
            <v>0</v>
          </cell>
          <cell r="AR204">
            <v>0</v>
          </cell>
          <cell r="AS204">
            <v>0</v>
          </cell>
          <cell r="AT204">
            <v>0</v>
          </cell>
          <cell r="AU204">
            <v>73.249909107150017</v>
          </cell>
          <cell r="AV204">
            <v>0</v>
          </cell>
          <cell r="AW204">
            <v>0</v>
          </cell>
          <cell r="AX204">
            <v>211.84885891174685</v>
          </cell>
          <cell r="AY204">
            <v>131.4440248158169</v>
          </cell>
          <cell r="AZ204">
            <v>538.99606500616505</v>
          </cell>
          <cell r="BA204">
            <v>832.02093803214586</v>
          </cell>
          <cell r="BB204">
            <v>997.95049164271302</v>
          </cell>
          <cell r="BC204">
            <v>290.56169774176448</v>
          </cell>
          <cell r="BD204">
            <v>538.428</v>
          </cell>
          <cell r="BE204">
            <v>3891.8902351647635</v>
          </cell>
          <cell r="BF204">
            <v>0</v>
          </cell>
          <cell r="BG204">
            <v>0</v>
          </cell>
          <cell r="BH204">
            <v>0</v>
          </cell>
          <cell r="BJ204">
            <v>0</v>
          </cell>
          <cell r="BK204">
            <v>0</v>
          </cell>
          <cell r="BL204">
            <v>0</v>
          </cell>
          <cell r="BM204">
            <v>0</v>
          </cell>
          <cell r="BN204">
            <v>0</v>
          </cell>
          <cell r="BO204">
            <v>0</v>
          </cell>
          <cell r="BP204">
            <v>0</v>
          </cell>
          <cell r="BQ204">
            <v>0</v>
          </cell>
          <cell r="EF204">
            <v>0</v>
          </cell>
          <cell r="EG204">
            <v>0</v>
          </cell>
          <cell r="EH204">
            <v>0</v>
          </cell>
          <cell r="EI204">
            <v>0</v>
          </cell>
          <cell r="EJ204">
            <v>0</v>
          </cell>
          <cell r="EK204">
            <v>0</v>
          </cell>
          <cell r="EL204">
            <v>0</v>
          </cell>
          <cell r="EM204">
            <v>0</v>
          </cell>
          <cell r="EN204">
            <v>0</v>
          </cell>
          <cell r="EO204">
            <v>0</v>
          </cell>
          <cell r="EP204">
            <v>0</v>
          </cell>
          <cell r="EQ204">
            <v>0</v>
          </cell>
          <cell r="ER204">
            <v>0</v>
          </cell>
          <cell r="ES204">
            <v>0</v>
          </cell>
          <cell r="ET204">
            <v>0</v>
          </cell>
          <cell r="EU204">
            <v>0</v>
          </cell>
          <cell r="EV204">
            <v>0</v>
          </cell>
        </row>
        <row r="205">
          <cell r="T205" t="str">
            <v>TOTAL TO DATE</v>
          </cell>
          <cell r="V205">
            <v>10508.94630859117</v>
          </cell>
          <cell r="W205">
            <v>668000</v>
          </cell>
          <cell r="X205" t="str">
            <v>LOADED</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102.54987275001002</v>
          </cell>
          <cell r="AV205">
            <v>0</v>
          </cell>
          <cell r="AW205">
            <v>0</v>
          </cell>
          <cell r="AX205">
            <v>296.58840247644559</v>
          </cell>
          <cell r="AY205">
            <v>184.02163474214368</v>
          </cell>
          <cell r="AZ205">
            <v>754.59449100863105</v>
          </cell>
          <cell r="BA205">
            <v>1164.8293132450042</v>
          </cell>
          <cell r="BB205">
            <v>1397.1306882997983</v>
          </cell>
          <cell r="BC205">
            <v>406.78637683847029</v>
          </cell>
          <cell r="BD205">
            <v>753.79920000000004</v>
          </cell>
          <cell r="BE205">
            <v>5448.6463292306689</v>
          </cell>
          <cell r="BF205">
            <v>0</v>
          </cell>
          <cell r="BG205">
            <v>0</v>
          </cell>
          <cell r="BH205">
            <v>0</v>
          </cell>
          <cell r="BJ205">
            <v>0</v>
          </cell>
          <cell r="BK205">
            <v>0</v>
          </cell>
          <cell r="BL205">
            <v>0</v>
          </cell>
          <cell r="BM205">
            <v>0</v>
          </cell>
          <cell r="BN205">
            <v>0</v>
          </cell>
          <cell r="BO205">
            <v>0</v>
          </cell>
          <cell r="BP205">
            <v>0</v>
          </cell>
          <cell r="BQ205">
            <v>0</v>
          </cell>
        </row>
        <row r="206">
          <cell r="V206" t="str">
            <v>PROJECTED RTM</v>
          </cell>
          <cell r="X206" t="str">
            <v>CUMULATIVE</v>
          </cell>
          <cell r="Y206">
            <v>126</v>
          </cell>
          <cell r="Z206">
            <v>22.992822222222223</v>
          </cell>
          <cell r="AU206">
            <v>102.54987275001002</v>
          </cell>
          <cell r="AV206">
            <v>102.54987275001002</v>
          </cell>
          <cell r="AW206">
            <v>102.54987275001002</v>
          </cell>
          <cell r="AX206">
            <v>399.13827522645562</v>
          </cell>
          <cell r="AY206">
            <v>583.15990996859932</v>
          </cell>
          <cell r="AZ206">
            <v>1337.7544009772305</v>
          </cell>
          <cell r="BA206">
            <v>2502.5837142222344</v>
          </cell>
          <cell r="BB206">
            <v>3899.7144025220327</v>
          </cell>
          <cell r="BC206">
            <v>4306.5007793605027</v>
          </cell>
          <cell r="BD206">
            <v>5060.2999793605031</v>
          </cell>
          <cell r="BE206">
            <v>10508.946308591172</v>
          </cell>
        </row>
        <row r="207">
          <cell r="V207" t="str">
            <v>PROJECTED RTM</v>
          </cell>
          <cell r="X207">
            <v>35937.992822222222</v>
          </cell>
          <cell r="Y207">
            <v>126</v>
          </cell>
          <cell r="Z207">
            <v>22.992822222222223</v>
          </cell>
          <cell r="BT207" t="str">
            <v xml:space="preserve"> </v>
          </cell>
        </row>
        <row r="208">
          <cell r="V208" t="str">
            <v>PROJECTED STREET</v>
          </cell>
          <cell r="X208">
            <v>35966.992822222222</v>
          </cell>
          <cell r="BT208" t="str">
            <v xml:space="preserve"> </v>
          </cell>
        </row>
        <row r="209">
          <cell r="V209" t="str">
            <v>+ or - Scheduled Date</v>
          </cell>
          <cell r="X209">
            <v>41.007177777777542</v>
          </cell>
        </row>
        <row r="210">
          <cell r="N210" t="str">
            <v>ENGINEERING</v>
          </cell>
          <cell r="R210" t="str">
            <v>CREATIVITY 2</v>
          </cell>
          <cell r="V210" t="str">
            <v>START DATE</v>
          </cell>
          <cell r="W210" t="str">
            <v>END     DATE</v>
          </cell>
          <cell r="X210">
            <v>3087.1529999999998</v>
          </cell>
          <cell r="Y210" t="str">
            <v>WK Count</v>
          </cell>
          <cell r="Z210" t="str">
            <v>Total Days</v>
          </cell>
        </row>
        <row r="211">
          <cell r="N211" t="str">
            <v>ENGINEERING</v>
          </cell>
          <cell r="R211" t="str">
            <v>CREATIVITY 2</v>
          </cell>
          <cell r="T211" t="str">
            <v>ANIMATION PRODUCTION</v>
          </cell>
          <cell r="V211" t="str">
            <v>START DATE</v>
          </cell>
          <cell r="W211" t="str">
            <v>END     DATE</v>
          </cell>
          <cell r="X211">
            <v>3087.1529999999998</v>
          </cell>
          <cell r="Y211" t="str">
            <v>WK Count</v>
          </cell>
          <cell r="Z211" t="str">
            <v>Total Days</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35898</v>
          </cell>
          <cell r="BY211">
            <v>35905</v>
          </cell>
          <cell r="BZ211">
            <v>35912</v>
          </cell>
          <cell r="CA211">
            <v>35919</v>
          </cell>
          <cell r="CB211">
            <v>35926</v>
          </cell>
          <cell r="CC211">
            <v>35933</v>
          </cell>
          <cell r="CD211">
            <v>35940</v>
          </cell>
          <cell r="CE211">
            <v>35947</v>
          </cell>
          <cell r="CF211">
            <v>35954</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cell r="EF211">
            <v>0</v>
          </cell>
          <cell r="EG211">
            <v>0</v>
          </cell>
          <cell r="EH211">
            <v>0</v>
          </cell>
          <cell r="EI211">
            <v>0</v>
          </cell>
          <cell r="EJ211">
            <v>0</v>
          </cell>
          <cell r="EK211">
            <v>0</v>
          </cell>
          <cell r="EL211">
            <v>0</v>
          </cell>
          <cell r="EM211">
            <v>0</v>
          </cell>
          <cell r="EN211">
            <v>0</v>
          </cell>
          <cell r="EO211">
            <v>0</v>
          </cell>
          <cell r="EP211">
            <v>0</v>
          </cell>
          <cell r="EQ211">
            <v>0</v>
          </cell>
          <cell r="ER211">
            <v>0</v>
          </cell>
          <cell r="ES211">
            <v>0</v>
          </cell>
          <cell r="ET211">
            <v>0</v>
          </cell>
          <cell r="EU211">
            <v>0</v>
          </cell>
          <cell r="EV211">
            <v>0</v>
          </cell>
        </row>
        <row r="212">
          <cell r="A212" t="str">
            <v>PREP</v>
          </cell>
          <cell r="F212" t="str">
            <v>ANIMATION</v>
          </cell>
          <cell r="I212" t="str">
            <v>INK &amp; PAINT</v>
          </cell>
          <cell r="L212" t="str">
            <v>ALPHA</v>
          </cell>
          <cell r="N212" t="str">
            <v>BETA</v>
          </cell>
          <cell r="P212" t="str">
            <v>RTM</v>
          </cell>
          <cell r="R212" t="str">
            <v>STREET</v>
          </cell>
          <cell r="T212" t="str">
            <v>ANIMATION PRODUCTION</v>
          </cell>
          <cell r="V212">
            <v>35898</v>
          </cell>
          <cell r="W212">
            <v>35955.220141999998</v>
          </cell>
          <cell r="X212">
            <v>500</v>
          </cell>
          <cell r="Y212">
            <v>9</v>
          </cell>
          <cell r="Z212">
            <v>57.220141999999996</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cell r="AO212">
            <v>0</v>
          </cell>
          <cell r="AP212">
            <v>0</v>
          </cell>
          <cell r="AQ212">
            <v>0</v>
          </cell>
          <cell r="AR212">
            <v>0</v>
          </cell>
          <cell r="AS212">
            <v>0</v>
          </cell>
          <cell r="AT212">
            <v>0</v>
          </cell>
          <cell r="AU212">
            <v>0</v>
          </cell>
          <cell r="AV212">
            <v>0</v>
          </cell>
          <cell r="AW212">
            <v>0</v>
          </cell>
          <cell r="AX212">
            <v>0</v>
          </cell>
          <cell r="AY212">
            <v>0</v>
          </cell>
          <cell r="AZ212">
            <v>0</v>
          </cell>
          <cell r="BA212">
            <v>0</v>
          </cell>
          <cell r="BB212">
            <v>0</v>
          </cell>
          <cell r="BC212">
            <v>0</v>
          </cell>
          <cell r="BD212">
            <v>0</v>
          </cell>
          <cell r="BE212">
            <v>0</v>
          </cell>
          <cell r="BF212">
            <v>0</v>
          </cell>
          <cell r="BG212">
            <v>0</v>
          </cell>
          <cell r="BH212">
            <v>0</v>
          </cell>
          <cell r="BI212">
            <v>0</v>
          </cell>
          <cell r="BJ212">
            <v>0</v>
          </cell>
          <cell r="BK212">
            <v>0</v>
          </cell>
          <cell r="BL212">
            <v>0</v>
          </cell>
          <cell r="BM212">
            <v>0</v>
          </cell>
          <cell r="BN212">
            <v>0</v>
          </cell>
          <cell r="BO212">
            <v>0</v>
          </cell>
          <cell r="BP212">
            <v>0</v>
          </cell>
          <cell r="BQ212">
            <v>0</v>
          </cell>
          <cell r="BR212">
            <v>0</v>
          </cell>
          <cell r="BS212">
            <v>0</v>
          </cell>
          <cell r="BT212">
            <v>0</v>
          </cell>
          <cell r="BU212">
            <v>0</v>
          </cell>
          <cell r="BV212">
            <v>0</v>
          </cell>
          <cell r="BW212">
            <v>0</v>
          </cell>
          <cell r="BX212">
            <v>35898</v>
          </cell>
          <cell r="BY212">
            <v>35905</v>
          </cell>
          <cell r="BZ212">
            <v>35912</v>
          </cell>
          <cell r="CA212">
            <v>35919</v>
          </cell>
          <cell r="CB212">
            <v>35926</v>
          </cell>
          <cell r="CC212">
            <v>35933</v>
          </cell>
          <cell r="CD212">
            <v>35940</v>
          </cell>
          <cell r="CE212">
            <v>35947</v>
          </cell>
          <cell r="CF212">
            <v>35954</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cell r="EF212">
            <v>0</v>
          </cell>
          <cell r="EG212">
            <v>0</v>
          </cell>
          <cell r="EH212">
            <v>0</v>
          </cell>
          <cell r="EI212">
            <v>0</v>
          </cell>
          <cell r="EJ212">
            <v>0</v>
          </cell>
          <cell r="EK212">
            <v>0</v>
          </cell>
          <cell r="EL212">
            <v>0</v>
          </cell>
          <cell r="EM212">
            <v>0</v>
          </cell>
          <cell r="EN212">
            <v>0</v>
          </cell>
          <cell r="EO212">
            <v>0</v>
          </cell>
          <cell r="EP212">
            <v>0</v>
          </cell>
          <cell r="EQ212">
            <v>0</v>
          </cell>
          <cell r="ER212">
            <v>0</v>
          </cell>
          <cell r="ES212">
            <v>0</v>
          </cell>
          <cell r="ET212">
            <v>0</v>
          </cell>
          <cell r="EU212">
            <v>0</v>
          </cell>
          <cell r="EV212">
            <v>0</v>
          </cell>
        </row>
        <row r="213">
          <cell r="A213" t="str">
            <v>PREP</v>
          </cell>
          <cell r="B213" t="str">
            <v>Days</v>
          </cell>
          <cell r="F213" t="str">
            <v>ANIMATION</v>
          </cell>
          <cell r="G213" t="str">
            <v>Days</v>
          </cell>
          <cell r="H213" t="str">
            <v>Frames</v>
          </cell>
          <cell r="I213" t="str">
            <v>INK &amp; PAINT</v>
          </cell>
          <cell r="J213" t="str">
            <v>Days</v>
          </cell>
          <cell r="L213" t="str">
            <v>ALPHA</v>
          </cell>
          <cell r="N213" t="str">
            <v>BETA</v>
          </cell>
          <cell r="P213" t="str">
            <v>RTM</v>
          </cell>
          <cell r="R213" t="str">
            <v>STREET</v>
          </cell>
          <cell r="T213" t="str">
            <v>Prep Projection</v>
          </cell>
          <cell r="V213">
            <v>35898</v>
          </cell>
          <cell r="W213">
            <v>35955.220141999998</v>
          </cell>
          <cell r="X213">
            <v>500</v>
          </cell>
          <cell r="Y213">
            <v>9</v>
          </cell>
          <cell r="Z213">
            <v>57.220141999999996</v>
          </cell>
          <cell r="AA213">
            <v>0</v>
          </cell>
          <cell r="AB213">
            <v>0</v>
          </cell>
          <cell r="AC213">
            <v>0</v>
          </cell>
          <cell r="AD213">
            <v>0</v>
          </cell>
          <cell r="AE213">
            <v>0</v>
          </cell>
          <cell r="AF213">
            <v>0</v>
          </cell>
          <cell r="AG213">
            <v>0</v>
          </cell>
          <cell r="AH213">
            <v>0</v>
          </cell>
          <cell r="AI213">
            <v>0</v>
          </cell>
          <cell r="AJ213">
            <v>0</v>
          </cell>
          <cell r="AK213">
            <v>0</v>
          </cell>
          <cell r="AL213">
            <v>0</v>
          </cell>
          <cell r="AM213">
            <v>0</v>
          </cell>
          <cell r="AN213">
            <v>0</v>
          </cell>
          <cell r="AO213">
            <v>0</v>
          </cell>
          <cell r="AP213">
            <v>0</v>
          </cell>
          <cell r="AQ213">
            <v>0</v>
          </cell>
          <cell r="AR213">
            <v>0</v>
          </cell>
          <cell r="AS213">
            <v>0</v>
          </cell>
          <cell r="AT213">
            <v>0</v>
          </cell>
          <cell r="AU213">
            <v>0</v>
          </cell>
          <cell r="AV213">
            <v>0</v>
          </cell>
          <cell r="AW213">
            <v>0</v>
          </cell>
          <cell r="AX213">
            <v>0</v>
          </cell>
          <cell r="AY213">
            <v>0</v>
          </cell>
          <cell r="AZ213">
            <v>0</v>
          </cell>
          <cell r="BA213">
            <v>0</v>
          </cell>
          <cell r="BB213">
            <v>0</v>
          </cell>
          <cell r="BC213">
            <v>0</v>
          </cell>
          <cell r="BD213">
            <v>0</v>
          </cell>
          <cell r="BE213">
            <v>0</v>
          </cell>
          <cell r="BF213">
            <v>0</v>
          </cell>
          <cell r="BG213">
            <v>0</v>
          </cell>
          <cell r="BH213">
            <v>0</v>
          </cell>
          <cell r="BI213">
            <v>0</v>
          </cell>
          <cell r="BJ213">
            <v>0</v>
          </cell>
          <cell r="BK213">
            <v>0</v>
          </cell>
          <cell r="BL213">
            <v>0</v>
          </cell>
          <cell r="BM213">
            <v>0</v>
          </cell>
          <cell r="BN213">
            <v>0</v>
          </cell>
          <cell r="BO213">
            <v>0</v>
          </cell>
          <cell r="BP213">
            <v>0</v>
          </cell>
          <cell r="BQ213">
            <v>0</v>
          </cell>
          <cell r="BR213">
            <v>0</v>
          </cell>
          <cell r="BS213">
            <v>0</v>
          </cell>
          <cell r="BT213">
            <v>0</v>
          </cell>
          <cell r="BU213">
            <v>0</v>
          </cell>
          <cell r="BV213">
            <v>0</v>
          </cell>
          <cell r="BW213">
            <v>0</v>
          </cell>
          <cell r="BX213">
            <v>125</v>
          </cell>
          <cell r="BY213">
            <v>250</v>
          </cell>
          <cell r="BZ213">
            <v>375</v>
          </cell>
          <cell r="CA213">
            <v>500</v>
          </cell>
          <cell r="CB213">
            <v>500</v>
          </cell>
          <cell r="CC213">
            <v>500</v>
          </cell>
          <cell r="CD213">
            <v>500</v>
          </cell>
          <cell r="CE213">
            <v>500</v>
          </cell>
          <cell r="CF213">
            <v>500</v>
          </cell>
          <cell r="CG213">
            <v>0</v>
          </cell>
          <cell r="CH213">
            <v>0</v>
          </cell>
          <cell r="CI213">
            <v>0</v>
          </cell>
          <cell r="CJ213">
            <v>0</v>
          </cell>
          <cell r="CK213">
            <v>0</v>
          </cell>
          <cell r="CL213">
            <v>0</v>
          </cell>
          <cell r="CM213">
            <v>0</v>
          </cell>
          <cell r="CN213">
            <v>0</v>
          </cell>
          <cell r="CO213">
            <v>0</v>
          </cell>
          <cell r="CP213">
            <v>0</v>
          </cell>
          <cell r="CQ213">
            <v>0</v>
          </cell>
          <cell r="CR213">
            <v>0</v>
          </cell>
          <cell r="CS213">
            <v>0</v>
          </cell>
          <cell r="CT213">
            <v>0</v>
          </cell>
          <cell r="CU213">
            <v>0</v>
          </cell>
          <cell r="CV213">
            <v>0</v>
          </cell>
          <cell r="CW213">
            <v>0</v>
          </cell>
          <cell r="CX213">
            <v>0</v>
          </cell>
          <cell r="CY213">
            <v>0</v>
          </cell>
          <cell r="CZ213">
            <v>0</v>
          </cell>
          <cell r="DA213">
            <v>0</v>
          </cell>
          <cell r="DB213">
            <v>0</v>
          </cell>
          <cell r="DC213">
            <v>0</v>
          </cell>
          <cell r="DD213">
            <v>0</v>
          </cell>
          <cell r="DE213">
            <v>0</v>
          </cell>
          <cell r="DF213">
            <v>0</v>
          </cell>
          <cell r="DG213">
            <v>0</v>
          </cell>
          <cell r="DH213">
            <v>0</v>
          </cell>
          <cell r="DI213">
            <v>0</v>
          </cell>
          <cell r="DJ213">
            <v>0</v>
          </cell>
          <cell r="DK213">
            <v>0</v>
          </cell>
          <cell r="DL213">
            <v>0</v>
          </cell>
          <cell r="DM213">
            <v>0</v>
          </cell>
          <cell r="DN213">
            <v>0</v>
          </cell>
          <cell r="DO213">
            <v>0</v>
          </cell>
          <cell r="DP213">
            <v>0</v>
          </cell>
          <cell r="DQ213">
            <v>0</v>
          </cell>
          <cell r="DR213">
            <v>0</v>
          </cell>
          <cell r="DS213">
            <v>0</v>
          </cell>
          <cell r="DT213">
            <v>0</v>
          </cell>
          <cell r="DU213">
            <v>0</v>
          </cell>
          <cell r="DV213">
            <v>0</v>
          </cell>
          <cell r="DW213">
            <v>0</v>
          </cell>
          <cell r="DX213">
            <v>0</v>
          </cell>
          <cell r="DY213">
            <v>0</v>
          </cell>
          <cell r="DZ213">
            <v>0</v>
          </cell>
          <cell r="EA213">
            <v>0</v>
          </cell>
          <cell r="EB213">
            <v>0</v>
          </cell>
          <cell r="EC213">
            <v>0</v>
          </cell>
          <cell r="ED213">
            <v>0</v>
          </cell>
          <cell r="EE213">
            <v>0</v>
          </cell>
          <cell r="EF213">
            <v>0</v>
          </cell>
          <cell r="EG213">
            <v>0</v>
          </cell>
          <cell r="EH213">
            <v>0</v>
          </cell>
          <cell r="EI213">
            <v>0</v>
          </cell>
          <cell r="EJ213">
            <v>0</v>
          </cell>
          <cell r="EK213">
            <v>0</v>
          </cell>
          <cell r="EL213">
            <v>0</v>
          </cell>
          <cell r="EM213">
            <v>0</v>
          </cell>
          <cell r="EN213">
            <v>0</v>
          </cell>
          <cell r="EO213">
            <v>0</v>
          </cell>
          <cell r="EP213">
            <v>0</v>
          </cell>
          <cell r="EQ213">
            <v>0</v>
          </cell>
          <cell r="ER213">
            <v>0</v>
          </cell>
          <cell r="ES213">
            <v>0</v>
          </cell>
          <cell r="ET213">
            <v>0</v>
          </cell>
          <cell r="EU213">
            <v>0</v>
          </cell>
          <cell r="EV213">
            <v>0</v>
          </cell>
        </row>
        <row r="214">
          <cell r="A214" t="str">
            <v>Wks</v>
          </cell>
          <cell r="B214" t="str">
            <v>Days</v>
          </cell>
          <cell r="F214" t="str">
            <v>Wks</v>
          </cell>
          <cell r="G214" t="str">
            <v>Days</v>
          </cell>
          <cell r="H214" t="str">
            <v>Frames</v>
          </cell>
          <cell r="I214" t="str">
            <v>Wks</v>
          </cell>
          <cell r="J214" t="str">
            <v>Days</v>
          </cell>
          <cell r="K214">
            <v>21</v>
          </cell>
          <cell r="M214">
            <v>29</v>
          </cell>
          <cell r="O214">
            <v>29</v>
          </cell>
          <cell r="Q214">
            <v>29</v>
          </cell>
          <cell r="R214">
            <v>36100</v>
          </cell>
          <cell r="T214" t="str">
            <v>Animation Projection</v>
          </cell>
          <cell r="V214">
            <v>35926</v>
          </cell>
          <cell r="W214">
            <v>35999.220141999998</v>
          </cell>
          <cell r="X214">
            <v>500</v>
          </cell>
          <cell r="Y214">
            <v>11</v>
          </cell>
          <cell r="Z214">
            <v>73.220141999999996</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125</v>
          </cell>
          <cell r="CF214">
            <v>250</v>
          </cell>
          <cell r="CG214">
            <v>375</v>
          </cell>
          <cell r="CH214">
            <v>500</v>
          </cell>
          <cell r="CI214">
            <v>500</v>
          </cell>
          <cell r="CJ214">
            <v>500</v>
          </cell>
          <cell r="CK214">
            <v>500</v>
          </cell>
          <cell r="CL214">
            <v>500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cell r="EF214">
            <v>0</v>
          </cell>
          <cell r="EG214">
            <v>0</v>
          </cell>
          <cell r="EH214">
            <v>0</v>
          </cell>
          <cell r="EI214">
            <v>0</v>
          </cell>
          <cell r="EJ214">
            <v>0</v>
          </cell>
          <cell r="EK214">
            <v>0</v>
          </cell>
          <cell r="EL214">
            <v>0</v>
          </cell>
          <cell r="EM214">
            <v>0</v>
          </cell>
          <cell r="EN214">
            <v>0</v>
          </cell>
          <cell r="EO214">
            <v>0</v>
          </cell>
          <cell r="EP214">
            <v>0</v>
          </cell>
          <cell r="EQ214">
            <v>0</v>
          </cell>
          <cell r="ER214">
            <v>0</v>
          </cell>
          <cell r="ES214">
            <v>0</v>
          </cell>
          <cell r="ET214">
            <v>0</v>
          </cell>
          <cell r="EU214">
            <v>0</v>
          </cell>
          <cell r="EV214">
            <v>0</v>
          </cell>
        </row>
        <row r="215">
          <cell r="A215">
            <v>6.1743059999999996</v>
          </cell>
          <cell r="B215">
            <v>57.220141999999996</v>
          </cell>
          <cell r="F215">
            <v>6.1743059999999996</v>
          </cell>
          <cell r="G215">
            <v>73.220141999999996</v>
          </cell>
          <cell r="H215">
            <v>3087.1529999999998</v>
          </cell>
          <cell r="I215">
            <v>6.1743059999999996</v>
          </cell>
          <cell r="J215">
            <v>57.220141999999996</v>
          </cell>
          <cell r="K215">
            <v>21</v>
          </cell>
          <cell r="M215">
            <v>29</v>
          </cell>
          <cell r="O215">
            <v>29</v>
          </cell>
          <cell r="Q215">
            <v>29</v>
          </cell>
          <cell r="R215">
            <v>36100</v>
          </cell>
          <cell r="T215" t="str">
            <v>Ink &amp; Paint Projection</v>
          </cell>
          <cell r="V215">
            <v>35956</v>
          </cell>
          <cell r="W215">
            <v>36013.220141999998</v>
          </cell>
          <cell r="X215">
            <v>500</v>
          </cell>
          <cell r="Y215">
            <v>8</v>
          </cell>
          <cell r="Z215">
            <v>57.220141999999996</v>
          </cell>
          <cell r="AA215">
            <v>0</v>
          </cell>
          <cell r="AB215">
            <v>0</v>
          </cell>
          <cell r="AC215">
            <v>0</v>
          </cell>
          <cell r="AD215">
            <v>0</v>
          </cell>
          <cell r="AE215">
            <v>0</v>
          </cell>
          <cell r="AF215">
            <v>0</v>
          </cell>
          <cell r="AG215">
            <v>0</v>
          </cell>
          <cell r="AH215">
            <v>0</v>
          </cell>
          <cell r="AI215">
            <v>0</v>
          </cell>
          <cell r="AJ215">
            <v>0</v>
          </cell>
          <cell r="AK215">
            <v>0</v>
          </cell>
          <cell r="AL215">
            <v>0</v>
          </cell>
          <cell r="AM215">
            <v>0</v>
          </cell>
          <cell r="AN215">
            <v>0</v>
          </cell>
          <cell r="AO215">
            <v>0</v>
          </cell>
          <cell r="AP215">
            <v>0</v>
          </cell>
          <cell r="AQ215">
            <v>0</v>
          </cell>
          <cell r="AR215">
            <v>0</v>
          </cell>
          <cell r="AS215">
            <v>0</v>
          </cell>
          <cell r="AT215">
            <v>0</v>
          </cell>
          <cell r="AU215">
            <v>0</v>
          </cell>
          <cell r="AV215">
            <v>0</v>
          </cell>
          <cell r="AW215">
            <v>0</v>
          </cell>
          <cell r="AX215">
            <v>0</v>
          </cell>
          <cell r="AY215">
            <v>0</v>
          </cell>
          <cell r="AZ215">
            <v>0</v>
          </cell>
          <cell r="BA215">
            <v>0</v>
          </cell>
          <cell r="BB215">
            <v>0</v>
          </cell>
          <cell r="BC215">
            <v>0</v>
          </cell>
          <cell r="BD215">
            <v>0</v>
          </cell>
          <cell r="BE215">
            <v>0</v>
          </cell>
          <cell r="BF215">
            <v>0</v>
          </cell>
          <cell r="BG215">
            <v>0</v>
          </cell>
          <cell r="BH215">
            <v>0</v>
          </cell>
          <cell r="BI215">
            <v>0</v>
          </cell>
          <cell r="BJ215">
            <v>0</v>
          </cell>
          <cell r="BK215">
            <v>0</v>
          </cell>
          <cell r="BL215">
            <v>0</v>
          </cell>
          <cell r="BM215">
            <v>0</v>
          </cell>
          <cell r="BN215">
            <v>0</v>
          </cell>
          <cell r="BO215">
            <v>0</v>
          </cell>
          <cell r="BP215">
            <v>0</v>
          </cell>
          <cell r="BQ215">
            <v>0</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125</v>
          </cell>
          <cell r="CH215">
            <v>250</v>
          </cell>
          <cell r="CI215">
            <v>375</v>
          </cell>
          <cell r="CJ215">
            <v>500</v>
          </cell>
          <cell r="CK215">
            <v>500</v>
          </cell>
          <cell r="CL215">
            <v>500</v>
          </cell>
          <cell r="CM215">
            <v>500</v>
          </cell>
          <cell r="CN215">
            <v>500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cell r="EF215">
            <v>0</v>
          </cell>
          <cell r="EG215">
            <v>0</v>
          </cell>
          <cell r="EH215">
            <v>0</v>
          </cell>
          <cell r="EI215">
            <v>0</v>
          </cell>
          <cell r="EJ215">
            <v>0</v>
          </cell>
          <cell r="EK215">
            <v>0</v>
          </cell>
          <cell r="EL215">
            <v>0</v>
          </cell>
          <cell r="EM215">
            <v>0</v>
          </cell>
          <cell r="EN215">
            <v>0</v>
          </cell>
          <cell r="EO215">
            <v>0</v>
          </cell>
          <cell r="EP215">
            <v>0</v>
          </cell>
          <cell r="EQ215">
            <v>0</v>
          </cell>
          <cell r="ER215">
            <v>0</v>
          </cell>
          <cell r="ES215">
            <v>0</v>
          </cell>
          <cell r="ET215">
            <v>0</v>
          </cell>
          <cell r="EU215">
            <v>0</v>
          </cell>
          <cell r="EV215">
            <v>0</v>
          </cell>
        </row>
        <row r="217">
          <cell r="T217" t="str">
            <v>BUDGET FORECAST</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35898</v>
          </cell>
          <cell r="BY217">
            <v>35905</v>
          </cell>
          <cell r="BZ217">
            <v>35912</v>
          </cell>
          <cell r="CA217">
            <v>35919</v>
          </cell>
          <cell r="CB217">
            <v>35926</v>
          </cell>
          <cell r="CC217">
            <v>35933</v>
          </cell>
          <cell r="CD217">
            <v>35940</v>
          </cell>
          <cell r="CE217">
            <v>35947</v>
          </cell>
          <cell r="CF217">
            <v>35954</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cell r="EF217">
            <v>0</v>
          </cell>
          <cell r="EG217">
            <v>0</v>
          </cell>
          <cell r="EH217">
            <v>0</v>
          </cell>
          <cell r="EI217">
            <v>0</v>
          </cell>
          <cell r="EJ217">
            <v>0</v>
          </cell>
          <cell r="EK217">
            <v>0</v>
          </cell>
          <cell r="EL217">
            <v>0</v>
          </cell>
          <cell r="EM217">
            <v>0</v>
          </cell>
          <cell r="EN217">
            <v>0</v>
          </cell>
          <cell r="EO217">
            <v>0</v>
          </cell>
          <cell r="EP217">
            <v>0</v>
          </cell>
          <cell r="EQ217">
            <v>0</v>
          </cell>
          <cell r="ER217">
            <v>0</v>
          </cell>
          <cell r="ES217">
            <v>0</v>
          </cell>
          <cell r="ET217">
            <v>0</v>
          </cell>
          <cell r="EU217">
            <v>0</v>
          </cell>
          <cell r="EV217">
            <v>0</v>
          </cell>
          <cell r="EW217">
            <v>0</v>
          </cell>
          <cell r="EX217">
            <v>0</v>
          </cell>
          <cell r="EY217">
            <v>0</v>
          </cell>
          <cell r="EZ217">
            <v>0</v>
          </cell>
          <cell r="FA217">
            <v>0</v>
          </cell>
          <cell r="FB217">
            <v>0</v>
          </cell>
          <cell r="FC217">
            <v>0</v>
          </cell>
          <cell r="FD217">
            <v>0</v>
          </cell>
          <cell r="FE217">
            <v>0</v>
          </cell>
          <cell r="FF217">
            <v>0</v>
          </cell>
          <cell r="FG217">
            <v>0</v>
          </cell>
          <cell r="FH217">
            <v>0</v>
          </cell>
          <cell r="FI217">
            <v>0</v>
          </cell>
        </row>
        <row r="218">
          <cell r="T218" t="str">
            <v>BUDGET FORECAST</v>
          </cell>
          <cell r="V218" t="str">
            <v>PRE PROD</v>
          </cell>
          <cell r="W218">
            <v>30</v>
          </cell>
          <cell r="X218">
            <v>112500</v>
          </cell>
          <cell r="AA218">
            <v>0</v>
          </cell>
          <cell r="AB218">
            <v>0</v>
          </cell>
          <cell r="AC218">
            <v>0</v>
          </cell>
          <cell r="AD218">
            <v>0</v>
          </cell>
          <cell r="AE218">
            <v>0</v>
          </cell>
          <cell r="AF218">
            <v>0</v>
          </cell>
          <cell r="AG218">
            <v>0</v>
          </cell>
          <cell r="AH218">
            <v>0</v>
          </cell>
          <cell r="AI218">
            <v>0</v>
          </cell>
          <cell r="AJ218">
            <v>0</v>
          </cell>
          <cell r="AK218">
            <v>0</v>
          </cell>
          <cell r="AL218">
            <v>0</v>
          </cell>
          <cell r="AM218">
            <v>0</v>
          </cell>
          <cell r="AN218">
            <v>0</v>
          </cell>
          <cell r="AO218">
            <v>0</v>
          </cell>
          <cell r="AP218">
            <v>0</v>
          </cell>
          <cell r="AQ218">
            <v>0</v>
          </cell>
          <cell r="AR218">
            <v>0</v>
          </cell>
          <cell r="AS218">
            <v>0</v>
          </cell>
          <cell r="AT218">
            <v>0</v>
          </cell>
          <cell r="AU218">
            <v>0</v>
          </cell>
          <cell r="AV218">
            <v>0</v>
          </cell>
          <cell r="AW218">
            <v>0</v>
          </cell>
          <cell r="AX218">
            <v>0</v>
          </cell>
          <cell r="AY218">
            <v>0</v>
          </cell>
          <cell r="AZ218">
            <v>0</v>
          </cell>
          <cell r="BA218">
            <v>0</v>
          </cell>
          <cell r="BB218">
            <v>0</v>
          </cell>
          <cell r="BC218">
            <v>0</v>
          </cell>
          <cell r="BD218">
            <v>0</v>
          </cell>
          <cell r="BE218">
            <v>0</v>
          </cell>
          <cell r="BF218">
            <v>0</v>
          </cell>
          <cell r="BG218">
            <v>0</v>
          </cell>
          <cell r="BH218">
            <v>0</v>
          </cell>
          <cell r="BI218">
            <v>0</v>
          </cell>
          <cell r="BJ218">
            <v>0</v>
          </cell>
          <cell r="BK218">
            <v>0</v>
          </cell>
          <cell r="BL218">
            <v>0</v>
          </cell>
          <cell r="BM218">
            <v>0</v>
          </cell>
          <cell r="BN218">
            <v>0</v>
          </cell>
          <cell r="BO218">
            <v>0</v>
          </cell>
          <cell r="BP218">
            <v>0</v>
          </cell>
          <cell r="BQ218">
            <v>0</v>
          </cell>
          <cell r="BR218">
            <v>0</v>
          </cell>
          <cell r="BS218">
            <v>0</v>
          </cell>
          <cell r="BT218">
            <v>0</v>
          </cell>
          <cell r="BU218">
            <v>0</v>
          </cell>
          <cell r="BV218">
            <v>0</v>
          </cell>
          <cell r="BW218">
            <v>0</v>
          </cell>
          <cell r="BX218">
            <v>35898</v>
          </cell>
          <cell r="BY218">
            <v>35905</v>
          </cell>
          <cell r="BZ218">
            <v>35912</v>
          </cell>
          <cell r="CA218">
            <v>35919</v>
          </cell>
          <cell r="CB218">
            <v>35926</v>
          </cell>
          <cell r="CC218">
            <v>35933</v>
          </cell>
          <cell r="CD218">
            <v>35940</v>
          </cell>
          <cell r="CE218">
            <v>35947</v>
          </cell>
          <cell r="CF218">
            <v>35954</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cell r="EF218">
            <v>0</v>
          </cell>
          <cell r="EG218">
            <v>0</v>
          </cell>
          <cell r="EH218">
            <v>0</v>
          </cell>
          <cell r="EI218">
            <v>0</v>
          </cell>
          <cell r="EJ218">
            <v>0</v>
          </cell>
          <cell r="EK218">
            <v>0</v>
          </cell>
          <cell r="EL218">
            <v>0</v>
          </cell>
          <cell r="EM218">
            <v>0</v>
          </cell>
          <cell r="EN218">
            <v>0</v>
          </cell>
          <cell r="EO218">
            <v>0</v>
          </cell>
          <cell r="EP218">
            <v>0</v>
          </cell>
          <cell r="EQ218">
            <v>0</v>
          </cell>
          <cell r="ER218">
            <v>0</v>
          </cell>
          <cell r="ES218">
            <v>0</v>
          </cell>
          <cell r="ET218">
            <v>0</v>
          </cell>
          <cell r="EU218">
            <v>0</v>
          </cell>
          <cell r="EV218">
            <v>0</v>
          </cell>
          <cell r="EW218">
            <v>0</v>
          </cell>
          <cell r="EX218">
            <v>0</v>
          </cell>
          <cell r="EY218">
            <v>0</v>
          </cell>
          <cell r="EZ218">
            <v>0</v>
          </cell>
          <cell r="FA218">
            <v>0</v>
          </cell>
          <cell r="FB218">
            <v>0</v>
          </cell>
          <cell r="FC218">
            <v>0</v>
          </cell>
          <cell r="FD218">
            <v>0</v>
          </cell>
          <cell r="FE218">
            <v>0</v>
          </cell>
          <cell r="FF218">
            <v>0</v>
          </cell>
          <cell r="FG218">
            <v>0</v>
          </cell>
          <cell r="FH218">
            <v>0</v>
          </cell>
          <cell r="FI218">
            <v>0</v>
          </cell>
        </row>
        <row r="219">
          <cell r="V219" t="str">
            <v>PRE PROD</v>
          </cell>
          <cell r="W219">
            <v>30</v>
          </cell>
          <cell r="X219">
            <v>112500</v>
          </cell>
          <cell r="AA219">
            <v>0</v>
          </cell>
          <cell r="AB219">
            <v>0</v>
          </cell>
          <cell r="AC219">
            <v>0</v>
          </cell>
          <cell r="AD219">
            <v>0</v>
          </cell>
          <cell r="AE219">
            <v>0</v>
          </cell>
          <cell r="AF219">
            <v>0</v>
          </cell>
          <cell r="AG219">
            <v>0</v>
          </cell>
          <cell r="AH219">
            <v>0</v>
          </cell>
          <cell r="AI219">
            <v>0</v>
          </cell>
          <cell r="AJ219">
            <v>0</v>
          </cell>
          <cell r="AK219">
            <v>0</v>
          </cell>
          <cell r="AL219">
            <v>0</v>
          </cell>
          <cell r="AM219">
            <v>0</v>
          </cell>
          <cell r="AN219">
            <v>0</v>
          </cell>
          <cell r="AO219">
            <v>0</v>
          </cell>
          <cell r="AP219">
            <v>0</v>
          </cell>
          <cell r="AQ219">
            <v>0</v>
          </cell>
          <cell r="AR219">
            <v>0</v>
          </cell>
          <cell r="AS219">
            <v>0</v>
          </cell>
          <cell r="AT219">
            <v>0</v>
          </cell>
          <cell r="AU219">
            <v>0</v>
          </cell>
          <cell r="AV219">
            <v>0</v>
          </cell>
          <cell r="AW219">
            <v>0</v>
          </cell>
          <cell r="AX219">
            <v>0</v>
          </cell>
          <cell r="AY219">
            <v>0</v>
          </cell>
          <cell r="AZ219">
            <v>0</v>
          </cell>
          <cell r="BA219">
            <v>0</v>
          </cell>
          <cell r="BB219">
            <v>0</v>
          </cell>
          <cell r="BC219">
            <v>0</v>
          </cell>
          <cell r="BD219">
            <v>0</v>
          </cell>
          <cell r="BE219">
            <v>0</v>
          </cell>
          <cell r="BF219">
            <v>0</v>
          </cell>
          <cell r="BG219">
            <v>0</v>
          </cell>
          <cell r="BH219">
            <v>0</v>
          </cell>
          <cell r="BI219">
            <v>0</v>
          </cell>
          <cell r="BJ219">
            <v>0</v>
          </cell>
          <cell r="BK219">
            <v>0</v>
          </cell>
          <cell r="BL219">
            <v>0</v>
          </cell>
          <cell r="BM219">
            <v>0</v>
          </cell>
          <cell r="BN219">
            <v>0</v>
          </cell>
          <cell r="BO219">
            <v>0</v>
          </cell>
          <cell r="BP219">
            <v>0</v>
          </cell>
          <cell r="BQ219">
            <v>0</v>
          </cell>
          <cell r="BR219">
            <v>0</v>
          </cell>
          <cell r="BS219">
            <v>0</v>
          </cell>
          <cell r="BT219">
            <v>0</v>
          </cell>
          <cell r="BU219">
            <v>0</v>
          </cell>
          <cell r="BV219">
            <v>0</v>
          </cell>
          <cell r="BW219">
            <v>0</v>
          </cell>
          <cell r="BX219">
            <v>3750</v>
          </cell>
          <cell r="BY219">
            <v>7500</v>
          </cell>
          <cell r="BZ219">
            <v>11250</v>
          </cell>
          <cell r="CA219">
            <v>15000</v>
          </cell>
          <cell r="CB219">
            <v>15000</v>
          </cell>
          <cell r="CC219">
            <v>15000</v>
          </cell>
          <cell r="CD219">
            <v>15000</v>
          </cell>
          <cell r="CE219">
            <v>15000</v>
          </cell>
          <cell r="CF219">
            <v>15000</v>
          </cell>
          <cell r="CG219">
            <v>0</v>
          </cell>
          <cell r="CH219">
            <v>0</v>
          </cell>
          <cell r="CI219">
            <v>0</v>
          </cell>
          <cell r="CJ219">
            <v>0</v>
          </cell>
          <cell r="CK219">
            <v>0</v>
          </cell>
          <cell r="CL219">
            <v>0</v>
          </cell>
          <cell r="CM219">
            <v>0</v>
          </cell>
          <cell r="CN219">
            <v>0</v>
          </cell>
          <cell r="CO219">
            <v>0</v>
          </cell>
          <cell r="CP219">
            <v>0</v>
          </cell>
          <cell r="CQ219">
            <v>0</v>
          </cell>
          <cell r="CR219">
            <v>0</v>
          </cell>
          <cell r="CS219">
            <v>0</v>
          </cell>
          <cell r="CT219">
            <v>0</v>
          </cell>
          <cell r="CU219">
            <v>0</v>
          </cell>
          <cell r="CV219">
            <v>0</v>
          </cell>
          <cell r="CW219">
            <v>0</v>
          </cell>
          <cell r="CX219">
            <v>0</v>
          </cell>
          <cell r="CY219">
            <v>0</v>
          </cell>
          <cell r="CZ219">
            <v>0</v>
          </cell>
          <cell r="DA219">
            <v>0</v>
          </cell>
          <cell r="DB219">
            <v>0</v>
          </cell>
          <cell r="DC219">
            <v>0</v>
          </cell>
          <cell r="DD219">
            <v>0</v>
          </cell>
          <cell r="DE219">
            <v>0</v>
          </cell>
          <cell r="DF219">
            <v>0</v>
          </cell>
          <cell r="DG219">
            <v>0</v>
          </cell>
          <cell r="DH219">
            <v>0</v>
          </cell>
          <cell r="DI219">
            <v>0</v>
          </cell>
          <cell r="DJ219">
            <v>0</v>
          </cell>
          <cell r="DK219">
            <v>0</v>
          </cell>
          <cell r="DL219">
            <v>0</v>
          </cell>
          <cell r="DM219">
            <v>0</v>
          </cell>
          <cell r="DN219">
            <v>0</v>
          </cell>
          <cell r="DO219">
            <v>0</v>
          </cell>
          <cell r="DP219">
            <v>0</v>
          </cell>
          <cell r="DQ219">
            <v>0</v>
          </cell>
          <cell r="DR219">
            <v>0</v>
          </cell>
          <cell r="DS219">
            <v>0</v>
          </cell>
          <cell r="DT219">
            <v>0</v>
          </cell>
          <cell r="DU219">
            <v>0</v>
          </cell>
          <cell r="DV219">
            <v>0</v>
          </cell>
          <cell r="DW219">
            <v>0</v>
          </cell>
          <cell r="DX219">
            <v>0</v>
          </cell>
          <cell r="DY219">
            <v>0</v>
          </cell>
          <cell r="DZ219">
            <v>0</v>
          </cell>
          <cell r="EA219">
            <v>0</v>
          </cell>
          <cell r="EB219">
            <v>0</v>
          </cell>
          <cell r="EC219">
            <v>0</v>
          </cell>
          <cell r="ED219">
            <v>0</v>
          </cell>
          <cell r="EE219">
            <v>0</v>
          </cell>
          <cell r="EF219">
            <v>0</v>
          </cell>
          <cell r="EG219">
            <v>0</v>
          </cell>
          <cell r="EH219">
            <v>0</v>
          </cell>
          <cell r="EI219">
            <v>0</v>
          </cell>
          <cell r="EJ219">
            <v>0</v>
          </cell>
          <cell r="EK219">
            <v>0</v>
          </cell>
          <cell r="EL219">
            <v>0</v>
          </cell>
          <cell r="EM219">
            <v>0</v>
          </cell>
          <cell r="EN219">
            <v>0</v>
          </cell>
          <cell r="EO219">
            <v>0</v>
          </cell>
          <cell r="EP219">
            <v>0</v>
          </cell>
          <cell r="EQ219">
            <v>0</v>
          </cell>
          <cell r="ER219">
            <v>0</v>
          </cell>
          <cell r="ES219">
            <v>0</v>
          </cell>
          <cell r="ET219">
            <v>0</v>
          </cell>
          <cell r="EU219">
            <v>0</v>
          </cell>
          <cell r="EV219">
            <v>0</v>
          </cell>
          <cell r="EW219">
            <v>0</v>
          </cell>
          <cell r="EX219">
            <v>0</v>
          </cell>
          <cell r="EY219">
            <v>0</v>
          </cell>
          <cell r="EZ219">
            <v>0</v>
          </cell>
          <cell r="FA219">
            <v>0</v>
          </cell>
          <cell r="FB219">
            <v>0</v>
          </cell>
          <cell r="FC219">
            <v>0</v>
          </cell>
          <cell r="FD219">
            <v>0</v>
          </cell>
          <cell r="FE219">
            <v>0</v>
          </cell>
          <cell r="FF219">
            <v>0</v>
          </cell>
          <cell r="FG219">
            <v>0</v>
          </cell>
          <cell r="FH219">
            <v>0</v>
          </cell>
          <cell r="FI219">
            <v>0</v>
          </cell>
        </row>
        <row r="220">
          <cell r="V220" t="str">
            <v>PRODUCTION</v>
          </cell>
          <cell r="W220">
            <v>150</v>
          </cell>
          <cell r="X220">
            <v>487500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35926</v>
          </cell>
          <cell r="CC220">
            <v>35933</v>
          </cell>
          <cell r="CD220">
            <v>35940</v>
          </cell>
          <cell r="CE220">
            <v>35947</v>
          </cell>
          <cell r="CF220">
            <v>35954</v>
          </cell>
          <cell r="CG220">
            <v>35961</v>
          </cell>
          <cell r="CH220">
            <v>35968</v>
          </cell>
          <cell r="CI220">
            <v>35975</v>
          </cell>
          <cell r="CJ220">
            <v>35982</v>
          </cell>
          <cell r="CK220">
            <v>35989</v>
          </cell>
          <cell r="CL220">
            <v>35996</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cell r="EF220">
            <v>0</v>
          </cell>
          <cell r="EG220">
            <v>0</v>
          </cell>
          <cell r="EH220">
            <v>0</v>
          </cell>
          <cell r="EI220">
            <v>0</v>
          </cell>
          <cell r="EJ220">
            <v>0</v>
          </cell>
          <cell r="EK220">
            <v>0</v>
          </cell>
          <cell r="EL220">
            <v>0</v>
          </cell>
          <cell r="EM220">
            <v>0</v>
          </cell>
          <cell r="EN220">
            <v>0</v>
          </cell>
          <cell r="EO220">
            <v>0</v>
          </cell>
          <cell r="EP220">
            <v>0</v>
          </cell>
          <cell r="EQ220">
            <v>0</v>
          </cell>
          <cell r="ER220">
            <v>0</v>
          </cell>
          <cell r="ES220">
            <v>0</v>
          </cell>
          <cell r="ET220">
            <v>0</v>
          </cell>
          <cell r="EU220">
            <v>0</v>
          </cell>
          <cell r="EV220">
            <v>0</v>
          </cell>
          <cell r="EW220">
            <v>0</v>
          </cell>
          <cell r="EX220">
            <v>0</v>
          </cell>
          <cell r="EY220">
            <v>0</v>
          </cell>
          <cell r="EZ220">
            <v>0</v>
          </cell>
          <cell r="FA220">
            <v>0</v>
          </cell>
          <cell r="FB220">
            <v>0</v>
          </cell>
          <cell r="FC220">
            <v>0</v>
          </cell>
          <cell r="FD220">
            <v>0</v>
          </cell>
          <cell r="FE220">
            <v>0</v>
          </cell>
          <cell r="FF220">
            <v>0</v>
          </cell>
          <cell r="FG220">
            <v>0</v>
          </cell>
          <cell r="FH220">
            <v>0</v>
          </cell>
          <cell r="FI220">
            <v>0</v>
          </cell>
        </row>
        <row r="221">
          <cell r="V221" t="str">
            <v>PRODUCTION</v>
          </cell>
          <cell r="W221">
            <v>150</v>
          </cell>
          <cell r="X221">
            <v>487500</v>
          </cell>
          <cell r="AA221">
            <v>0</v>
          </cell>
          <cell r="AB221">
            <v>0</v>
          </cell>
          <cell r="AC221">
            <v>0</v>
          </cell>
          <cell r="AD221">
            <v>0</v>
          </cell>
          <cell r="AE221">
            <v>0</v>
          </cell>
          <cell r="AF221">
            <v>0</v>
          </cell>
          <cell r="AG221">
            <v>0</v>
          </cell>
          <cell r="AH221">
            <v>0</v>
          </cell>
          <cell r="AI221">
            <v>0</v>
          </cell>
          <cell r="AJ221">
            <v>0</v>
          </cell>
          <cell r="AK221">
            <v>0</v>
          </cell>
          <cell r="AL221">
            <v>0</v>
          </cell>
          <cell r="AM221">
            <v>0</v>
          </cell>
          <cell r="AN221">
            <v>0</v>
          </cell>
          <cell r="AO221">
            <v>0</v>
          </cell>
          <cell r="AP221">
            <v>0</v>
          </cell>
          <cell r="AQ221">
            <v>0</v>
          </cell>
          <cell r="AR221">
            <v>0</v>
          </cell>
          <cell r="AS221">
            <v>0</v>
          </cell>
          <cell r="AT221">
            <v>0</v>
          </cell>
          <cell r="AU221">
            <v>0</v>
          </cell>
          <cell r="AV221">
            <v>0</v>
          </cell>
          <cell r="AW221">
            <v>0</v>
          </cell>
          <cell r="AX221">
            <v>0</v>
          </cell>
          <cell r="AY221">
            <v>0</v>
          </cell>
          <cell r="AZ221">
            <v>0</v>
          </cell>
          <cell r="BA221">
            <v>0</v>
          </cell>
          <cell r="BB221">
            <v>0</v>
          </cell>
          <cell r="BC221">
            <v>0</v>
          </cell>
          <cell r="BD221">
            <v>0</v>
          </cell>
          <cell r="BE221">
            <v>0</v>
          </cell>
          <cell r="BF221">
            <v>0</v>
          </cell>
          <cell r="BG221">
            <v>0</v>
          </cell>
          <cell r="BH221">
            <v>0</v>
          </cell>
          <cell r="BI221">
            <v>0</v>
          </cell>
          <cell r="BJ221">
            <v>0</v>
          </cell>
          <cell r="BK221">
            <v>0</v>
          </cell>
          <cell r="BL221">
            <v>0</v>
          </cell>
          <cell r="BM221">
            <v>0</v>
          </cell>
          <cell r="BN221">
            <v>0</v>
          </cell>
          <cell r="BO221">
            <v>0</v>
          </cell>
          <cell r="BP221">
            <v>0</v>
          </cell>
          <cell r="BQ221">
            <v>0</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18750</v>
          </cell>
          <cell r="CF221">
            <v>37500</v>
          </cell>
          <cell r="CG221">
            <v>56250</v>
          </cell>
          <cell r="CH221">
            <v>75000</v>
          </cell>
          <cell r="CI221">
            <v>75000</v>
          </cell>
          <cell r="CJ221">
            <v>75000</v>
          </cell>
          <cell r="CK221">
            <v>75000</v>
          </cell>
          <cell r="CL221">
            <v>75000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cell r="EF221">
            <v>0</v>
          </cell>
          <cell r="EG221">
            <v>0</v>
          </cell>
          <cell r="EH221">
            <v>0</v>
          </cell>
          <cell r="EI221">
            <v>0</v>
          </cell>
          <cell r="EJ221">
            <v>0</v>
          </cell>
          <cell r="EK221">
            <v>0</v>
          </cell>
          <cell r="EL221">
            <v>0</v>
          </cell>
          <cell r="EM221">
            <v>0</v>
          </cell>
          <cell r="EN221">
            <v>0</v>
          </cell>
          <cell r="EO221">
            <v>0</v>
          </cell>
          <cell r="EP221">
            <v>0</v>
          </cell>
          <cell r="EQ221">
            <v>0</v>
          </cell>
          <cell r="ER221">
            <v>0</v>
          </cell>
          <cell r="ES221">
            <v>0</v>
          </cell>
          <cell r="ET221">
            <v>0</v>
          </cell>
          <cell r="EU221">
            <v>0</v>
          </cell>
          <cell r="EV221">
            <v>0</v>
          </cell>
          <cell r="EW221">
            <v>0</v>
          </cell>
          <cell r="EX221">
            <v>0</v>
          </cell>
          <cell r="EY221">
            <v>0</v>
          </cell>
          <cell r="EZ221">
            <v>0</v>
          </cell>
          <cell r="FA221">
            <v>0</v>
          </cell>
          <cell r="FB221">
            <v>0</v>
          </cell>
          <cell r="FC221">
            <v>0</v>
          </cell>
          <cell r="FD221">
            <v>0</v>
          </cell>
          <cell r="FE221">
            <v>0</v>
          </cell>
          <cell r="FF221">
            <v>0</v>
          </cell>
          <cell r="FG221">
            <v>0</v>
          </cell>
          <cell r="FH221">
            <v>0</v>
          </cell>
          <cell r="FI221">
            <v>0</v>
          </cell>
        </row>
        <row r="222">
          <cell r="V222" t="str">
            <v>INK &amp; PAINT</v>
          </cell>
          <cell r="W222">
            <v>8</v>
          </cell>
          <cell r="X222">
            <v>26000</v>
          </cell>
          <cell r="AA222">
            <v>0</v>
          </cell>
          <cell r="AB222">
            <v>0</v>
          </cell>
          <cell r="AC222">
            <v>0</v>
          </cell>
          <cell r="AD222">
            <v>0</v>
          </cell>
          <cell r="AE222">
            <v>0</v>
          </cell>
          <cell r="AF222">
            <v>0</v>
          </cell>
          <cell r="AG222">
            <v>0</v>
          </cell>
          <cell r="AH222">
            <v>0</v>
          </cell>
          <cell r="AI222">
            <v>0</v>
          </cell>
          <cell r="AJ222">
            <v>0</v>
          </cell>
          <cell r="AK222">
            <v>0</v>
          </cell>
          <cell r="AL222">
            <v>0</v>
          </cell>
          <cell r="AM222">
            <v>0</v>
          </cell>
          <cell r="AN222">
            <v>0</v>
          </cell>
          <cell r="AO222">
            <v>0</v>
          </cell>
          <cell r="AP222">
            <v>0</v>
          </cell>
          <cell r="AQ222">
            <v>0</v>
          </cell>
          <cell r="AR222">
            <v>0</v>
          </cell>
          <cell r="AS222">
            <v>0</v>
          </cell>
          <cell r="AT222">
            <v>0</v>
          </cell>
          <cell r="AU222">
            <v>0</v>
          </cell>
          <cell r="AV222">
            <v>0</v>
          </cell>
          <cell r="AW222">
            <v>0</v>
          </cell>
          <cell r="AX222">
            <v>0</v>
          </cell>
          <cell r="AY222">
            <v>0</v>
          </cell>
          <cell r="AZ222">
            <v>0</v>
          </cell>
          <cell r="BA222">
            <v>0</v>
          </cell>
          <cell r="BB222">
            <v>0</v>
          </cell>
          <cell r="BC222">
            <v>0</v>
          </cell>
          <cell r="BD222">
            <v>0</v>
          </cell>
          <cell r="BE222">
            <v>0</v>
          </cell>
          <cell r="BF222">
            <v>0</v>
          </cell>
          <cell r="BG222">
            <v>0</v>
          </cell>
          <cell r="BH222">
            <v>0</v>
          </cell>
          <cell r="BI222">
            <v>0</v>
          </cell>
          <cell r="BJ222">
            <v>0</v>
          </cell>
          <cell r="BK222">
            <v>0</v>
          </cell>
          <cell r="BL222">
            <v>0</v>
          </cell>
          <cell r="BM222">
            <v>0</v>
          </cell>
          <cell r="BN222">
            <v>0</v>
          </cell>
          <cell r="BO222">
            <v>0</v>
          </cell>
          <cell r="BP222">
            <v>0</v>
          </cell>
          <cell r="BQ222">
            <v>0</v>
          </cell>
          <cell r="BR222">
            <v>0</v>
          </cell>
          <cell r="BS222">
            <v>0</v>
          </cell>
          <cell r="BT222">
            <v>0</v>
          </cell>
          <cell r="BU222">
            <v>0</v>
          </cell>
          <cell r="BV222">
            <v>0</v>
          </cell>
          <cell r="BW222">
            <v>0</v>
          </cell>
          <cell r="BX222">
            <v>0</v>
          </cell>
          <cell r="BY222">
            <v>0</v>
          </cell>
          <cell r="BZ222">
            <v>0</v>
          </cell>
          <cell r="CA222">
            <v>0</v>
          </cell>
          <cell r="CB222">
            <v>0</v>
          </cell>
          <cell r="CC222">
            <v>0</v>
          </cell>
          <cell r="CD222">
            <v>0</v>
          </cell>
          <cell r="CE222">
            <v>0</v>
          </cell>
          <cell r="CF222">
            <v>0</v>
          </cell>
          <cell r="CG222">
            <v>35961</v>
          </cell>
          <cell r="CH222">
            <v>35968</v>
          </cell>
          <cell r="CI222">
            <v>35975</v>
          </cell>
          <cell r="CJ222">
            <v>35982</v>
          </cell>
          <cell r="CK222">
            <v>35989</v>
          </cell>
          <cell r="CL222">
            <v>35996</v>
          </cell>
          <cell r="CM222">
            <v>36003</v>
          </cell>
          <cell r="CN222">
            <v>36010</v>
          </cell>
          <cell r="CO222">
            <v>0</v>
          </cell>
          <cell r="CP222">
            <v>0</v>
          </cell>
          <cell r="CQ222">
            <v>0</v>
          </cell>
          <cell r="CR222">
            <v>0</v>
          </cell>
          <cell r="CS222">
            <v>0</v>
          </cell>
          <cell r="CT222">
            <v>0</v>
          </cell>
          <cell r="CU222">
            <v>0</v>
          </cell>
          <cell r="CV222">
            <v>0</v>
          </cell>
          <cell r="CW222">
            <v>0</v>
          </cell>
          <cell r="CX222">
            <v>0</v>
          </cell>
          <cell r="CY222">
            <v>0</v>
          </cell>
          <cell r="CZ222">
            <v>0</v>
          </cell>
          <cell r="DA222">
            <v>0</v>
          </cell>
          <cell r="DB222">
            <v>0</v>
          </cell>
          <cell r="DC222">
            <v>0</v>
          </cell>
          <cell r="DD222">
            <v>0</v>
          </cell>
          <cell r="DE222">
            <v>0</v>
          </cell>
          <cell r="DF222">
            <v>0</v>
          </cell>
          <cell r="DG222">
            <v>0</v>
          </cell>
          <cell r="DH222">
            <v>0</v>
          </cell>
          <cell r="DI222">
            <v>0</v>
          </cell>
          <cell r="DJ222">
            <v>0</v>
          </cell>
          <cell r="DK222">
            <v>0</v>
          </cell>
          <cell r="DL222">
            <v>0</v>
          </cell>
          <cell r="DM222">
            <v>0</v>
          </cell>
          <cell r="DN222">
            <v>0</v>
          </cell>
          <cell r="DO222">
            <v>0</v>
          </cell>
          <cell r="DP222">
            <v>0</v>
          </cell>
          <cell r="DQ222">
            <v>0</v>
          </cell>
          <cell r="DR222">
            <v>0</v>
          </cell>
          <cell r="DS222">
            <v>0</v>
          </cell>
          <cell r="DT222">
            <v>0</v>
          </cell>
          <cell r="DU222">
            <v>0</v>
          </cell>
          <cell r="DV222">
            <v>0</v>
          </cell>
          <cell r="DW222">
            <v>0</v>
          </cell>
          <cell r="DX222">
            <v>0</v>
          </cell>
          <cell r="DY222">
            <v>0</v>
          </cell>
          <cell r="DZ222">
            <v>0</v>
          </cell>
          <cell r="EA222">
            <v>0</v>
          </cell>
          <cell r="EB222">
            <v>0</v>
          </cell>
          <cell r="EC222">
            <v>0</v>
          </cell>
          <cell r="ED222">
            <v>0</v>
          </cell>
          <cell r="EE222">
            <v>0</v>
          </cell>
          <cell r="EF222">
            <v>0</v>
          </cell>
          <cell r="EG222">
            <v>0</v>
          </cell>
          <cell r="EH222">
            <v>0</v>
          </cell>
          <cell r="EI222">
            <v>0</v>
          </cell>
          <cell r="EJ222">
            <v>0</v>
          </cell>
          <cell r="EK222">
            <v>0</v>
          </cell>
          <cell r="EL222">
            <v>0</v>
          </cell>
          <cell r="EM222">
            <v>0</v>
          </cell>
          <cell r="EN222">
            <v>0</v>
          </cell>
          <cell r="EO222">
            <v>0</v>
          </cell>
          <cell r="EP222">
            <v>0</v>
          </cell>
          <cell r="EQ222">
            <v>0</v>
          </cell>
          <cell r="ER222">
            <v>0</v>
          </cell>
          <cell r="ES222">
            <v>0</v>
          </cell>
          <cell r="ET222">
            <v>0</v>
          </cell>
          <cell r="EU222">
            <v>0</v>
          </cell>
          <cell r="EV222">
            <v>0</v>
          </cell>
          <cell r="EW222">
            <v>0</v>
          </cell>
          <cell r="EX222">
            <v>0</v>
          </cell>
          <cell r="EY222">
            <v>0</v>
          </cell>
          <cell r="EZ222">
            <v>0</v>
          </cell>
          <cell r="FA222">
            <v>0</v>
          </cell>
          <cell r="FB222">
            <v>0</v>
          </cell>
          <cell r="FC222">
            <v>0</v>
          </cell>
          <cell r="FD222">
            <v>0</v>
          </cell>
          <cell r="FE222">
            <v>0</v>
          </cell>
          <cell r="FF222">
            <v>0</v>
          </cell>
          <cell r="FG222">
            <v>0</v>
          </cell>
          <cell r="FH222">
            <v>0</v>
          </cell>
          <cell r="FI222">
            <v>0</v>
          </cell>
        </row>
        <row r="223">
          <cell r="V223" t="str">
            <v>INK &amp; PAINT</v>
          </cell>
          <cell r="W223">
            <v>8</v>
          </cell>
          <cell r="X223">
            <v>26000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1000</v>
          </cell>
          <cell r="CH223">
            <v>2000</v>
          </cell>
          <cell r="CI223">
            <v>3000</v>
          </cell>
          <cell r="CJ223">
            <v>4000</v>
          </cell>
          <cell r="CK223">
            <v>4000</v>
          </cell>
          <cell r="CL223">
            <v>4000</v>
          </cell>
          <cell r="CM223">
            <v>4000</v>
          </cell>
          <cell r="CN223">
            <v>4000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cell r="EF223">
            <v>0</v>
          </cell>
          <cell r="EG223">
            <v>0</v>
          </cell>
          <cell r="EH223">
            <v>0</v>
          </cell>
          <cell r="EI223">
            <v>0</v>
          </cell>
          <cell r="EJ223">
            <v>0</v>
          </cell>
          <cell r="EK223">
            <v>0</v>
          </cell>
          <cell r="EL223">
            <v>0</v>
          </cell>
          <cell r="EM223">
            <v>0</v>
          </cell>
          <cell r="EN223">
            <v>0</v>
          </cell>
          <cell r="EO223">
            <v>0</v>
          </cell>
          <cell r="EP223">
            <v>0</v>
          </cell>
          <cell r="EQ223">
            <v>0</v>
          </cell>
          <cell r="ER223">
            <v>0</v>
          </cell>
          <cell r="ES223">
            <v>0</v>
          </cell>
          <cell r="ET223">
            <v>0</v>
          </cell>
          <cell r="EU223">
            <v>0</v>
          </cell>
          <cell r="EV223">
            <v>0</v>
          </cell>
          <cell r="EW223">
            <v>0</v>
          </cell>
          <cell r="EX223">
            <v>0</v>
          </cell>
          <cell r="EY223">
            <v>0</v>
          </cell>
          <cell r="EZ223">
            <v>0</v>
          </cell>
          <cell r="FA223">
            <v>0</v>
          </cell>
          <cell r="FB223">
            <v>0</v>
          </cell>
          <cell r="FC223">
            <v>0</v>
          </cell>
          <cell r="FD223">
            <v>0</v>
          </cell>
          <cell r="FE223">
            <v>0</v>
          </cell>
          <cell r="FF223">
            <v>0</v>
          </cell>
          <cell r="FG223">
            <v>0</v>
          </cell>
          <cell r="FH223">
            <v>0</v>
          </cell>
          <cell r="FI223">
            <v>0</v>
          </cell>
        </row>
        <row r="224">
          <cell r="X224" t="str">
            <v>DIRECT</v>
          </cell>
          <cell r="AA224">
            <v>0</v>
          </cell>
          <cell r="AB224">
            <v>0</v>
          </cell>
          <cell r="AC224">
            <v>0</v>
          </cell>
          <cell r="AD224">
            <v>0</v>
          </cell>
          <cell r="AE224">
            <v>0</v>
          </cell>
          <cell r="AF224">
            <v>0</v>
          </cell>
          <cell r="AG224">
            <v>0</v>
          </cell>
          <cell r="AH224">
            <v>0</v>
          </cell>
          <cell r="AI224">
            <v>0</v>
          </cell>
          <cell r="AJ224">
            <v>0</v>
          </cell>
          <cell r="AK224">
            <v>0</v>
          </cell>
          <cell r="AL224">
            <v>0</v>
          </cell>
          <cell r="AM224">
            <v>0</v>
          </cell>
          <cell r="AN224">
            <v>0</v>
          </cell>
          <cell r="AO224">
            <v>0</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0</v>
          </cell>
          <cell r="BD224">
            <v>0</v>
          </cell>
          <cell r="BE224">
            <v>0</v>
          </cell>
          <cell r="BF224">
            <v>0</v>
          </cell>
          <cell r="BG224">
            <v>0</v>
          </cell>
          <cell r="BH224">
            <v>0</v>
          </cell>
          <cell r="BI224">
            <v>0</v>
          </cell>
          <cell r="BJ224">
            <v>0</v>
          </cell>
          <cell r="BK224">
            <v>0</v>
          </cell>
          <cell r="BL224">
            <v>0</v>
          </cell>
          <cell r="BM224">
            <v>0</v>
          </cell>
          <cell r="BN224">
            <v>0</v>
          </cell>
          <cell r="BO224">
            <v>0</v>
          </cell>
          <cell r="BP224">
            <v>0</v>
          </cell>
          <cell r="BQ224">
            <v>0</v>
          </cell>
          <cell r="BR224">
            <v>0</v>
          </cell>
          <cell r="BS224">
            <v>0</v>
          </cell>
          <cell r="BT224">
            <v>0</v>
          </cell>
          <cell r="BU224">
            <v>0</v>
          </cell>
          <cell r="BV224">
            <v>0</v>
          </cell>
          <cell r="BW224">
            <v>0</v>
          </cell>
          <cell r="BX224">
            <v>3750</v>
          </cell>
          <cell r="BY224">
            <v>7500</v>
          </cell>
          <cell r="BZ224">
            <v>11250</v>
          </cell>
          <cell r="CA224">
            <v>15000</v>
          </cell>
          <cell r="CB224">
            <v>50926</v>
          </cell>
          <cell r="CC224">
            <v>50933</v>
          </cell>
          <cell r="CD224">
            <v>50940</v>
          </cell>
          <cell r="CE224">
            <v>69697</v>
          </cell>
          <cell r="CF224">
            <v>88454</v>
          </cell>
          <cell r="CG224">
            <v>129172</v>
          </cell>
          <cell r="CH224">
            <v>148936</v>
          </cell>
          <cell r="CI224">
            <v>149950</v>
          </cell>
          <cell r="CJ224">
            <v>150964</v>
          </cell>
          <cell r="CK224">
            <v>150978</v>
          </cell>
          <cell r="CL224">
            <v>150992</v>
          </cell>
          <cell r="CM224">
            <v>40003</v>
          </cell>
          <cell r="CN224">
            <v>40010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cell r="EF224">
            <v>0</v>
          </cell>
          <cell r="EG224">
            <v>0</v>
          </cell>
          <cell r="EH224">
            <v>0</v>
          </cell>
          <cell r="EI224">
            <v>0</v>
          </cell>
          <cell r="EJ224">
            <v>0</v>
          </cell>
          <cell r="EK224">
            <v>0</v>
          </cell>
          <cell r="EL224">
            <v>0</v>
          </cell>
          <cell r="EM224">
            <v>0</v>
          </cell>
          <cell r="EN224">
            <v>0</v>
          </cell>
          <cell r="EO224">
            <v>0</v>
          </cell>
          <cell r="EP224">
            <v>0</v>
          </cell>
          <cell r="EQ224">
            <v>0</v>
          </cell>
          <cell r="ER224">
            <v>0</v>
          </cell>
          <cell r="ES224">
            <v>0</v>
          </cell>
          <cell r="ET224">
            <v>0</v>
          </cell>
          <cell r="EU224">
            <v>0</v>
          </cell>
          <cell r="EV224">
            <v>0</v>
          </cell>
          <cell r="EW224">
            <v>0</v>
          </cell>
          <cell r="EX224">
            <v>0</v>
          </cell>
          <cell r="EY224">
            <v>0</v>
          </cell>
          <cell r="EZ224">
            <v>0</v>
          </cell>
          <cell r="FA224">
            <v>0</v>
          </cell>
          <cell r="FB224">
            <v>0</v>
          </cell>
          <cell r="FC224">
            <v>0</v>
          </cell>
          <cell r="FD224">
            <v>0</v>
          </cell>
          <cell r="FE224">
            <v>0</v>
          </cell>
          <cell r="FF224">
            <v>0</v>
          </cell>
          <cell r="FG224">
            <v>0</v>
          </cell>
          <cell r="FH224">
            <v>0</v>
          </cell>
          <cell r="FI224">
            <v>0</v>
          </cell>
        </row>
        <row r="225">
          <cell r="X225" t="str">
            <v>DIRECT</v>
          </cell>
          <cell r="AA225">
            <v>0</v>
          </cell>
          <cell r="AB225">
            <v>0</v>
          </cell>
          <cell r="AC225">
            <v>0</v>
          </cell>
          <cell r="AD225">
            <v>0</v>
          </cell>
          <cell r="AE225">
            <v>0</v>
          </cell>
          <cell r="AF225">
            <v>0</v>
          </cell>
          <cell r="AG225">
            <v>0</v>
          </cell>
          <cell r="AH225">
            <v>0</v>
          </cell>
          <cell r="AI225">
            <v>0</v>
          </cell>
          <cell r="AJ225">
            <v>0</v>
          </cell>
          <cell r="AK225">
            <v>0</v>
          </cell>
          <cell r="AL225">
            <v>0</v>
          </cell>
          <cell r="AM225">
            <v>0</v>
          </cell>
          <cell r="AN225">
            <v>0</v>
          </cell>
          <cell r="AO225">
            <v>0</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0</v>
          </cell>
          <cell r="BD225">
            <v>0</v>
          </cell>
          <cell r="BE225">
            <v>0</v>
          </cell>
          <cell r="BF225">
            <v>0</v>
          </cell>
          <cell r="BG225">
            <v>0</v>
          </cell>
          <cell r="BH225">
            <v>0</v>
          </cell>
          <cell r="BI225">
            <v>0</v>
          </cell>
          <cell r="BJ225">
            <v>0</v>
          </cell>
          <cell r="BK225">
            <v>0</v>
          </cell>
          <cell r="BL225">
            <v>0</v>
          </cell>
          <cell r="BM225">
            <v>0</v>
          </cell>
          <cell r="BN225">
            <v>0</v>
          </cell>
          <cell r="BO225">
            <v>0</v>
          </cell>
          <cell r="BP225">
            <v>0</v>
          </cell>
          <cell r="BQ225">
            <v>0</v>
          </cell>
          <cell r="BR225">
            <v>0</v>
          </cell>
          <cell r="BS225">
            <v>0</v>
          </cell>
          <cell r="BT225">
            <v>0</v>
          </cell>
          <cell r="BU225">
            <v>0</v>
          </cell>
          <cell r="BV225">
            <v>0</v>
          </cell>
          <cell r="BW225">
            <v>0</v>
          </cell>
          <cell r="BX225">
            <v>3750</v>
          </cell>
          <cell r="BY225">
            <v>7500</v>
          </cell>
          <cell r="BZ225">
            <v>11250</v>
          </cell>
          <cell r="CA225">
            <v>15000</v>
          </cell>
          <cell r="CB225">
            <v>50926</v>
          </cell>
          <cell r="CC225">
            <v>50933</v>
          </cell>
          <cell r="CD225">
            <v>50940</v>
          </cell>
          <cell r="CE225">
            <v>69697</v>
          </cell>
          <cell r="CF225">
            <v>88454</v>
          </cell>
          <cell r="CG225">
            <v>129172</v>
          </cell>
          <cell r="CH225">
            <v>148936</v>
          </cell>
          <cell r="CI225">
            <v>149950</v>
          </cell>
          <cell r="CJ225">
            <v>150964</v>
          </cell>
          <cell r="CK225">
            <v>150978</v>
          </cell>
          <cell r="CL225">
            <v>150992</v>
          </cell>
          <cell r="CM225">
            <v>40003</v>
          </cell>
          <cell r="CN225">
            <v>40010</v>
          </cell>
          <cell r="CO225">
            <v>0</v>
          </cell>
          <cell r="CP225">
            <v>0</v>
          </cell>
          <cell r="CQ225">
            <v>0</v>
          </cell>
          <cell r="CR225">
            <v>0</v>
          </cell>
          <cell r="CS225">
            <v>0</v>
          </cell>
          <cell r="CT225">
            <v>0</v>
          </cell>
          <cell r="CU225">
            <v>0</v>
          </cell>
          <cell r="CV225">
            <v>0</v>
          </cell>
          <cell r="CW225">
            <v>0</v>
          </cell>
          <cell r="CX225">
            <v>0</v>
          </cell>
          <cell r="CY225">
            <v>0</v>
          </cell>
          <cell r="CZ225">
            <v>0</v>
          </cell>
          <cell r="DA225">
            <v>0</v>
          </cell>
          <cell r="DB225">
            <v>0</v>
          </cell>
          <cell r="DC225">
            <v>0</v>
          </cell>
          <cell r="DD225">
            <v>0</v>
          </cell>
          <cell r="DE225">
            <v>0</v>
          </cell>
          <cell r="DF225">
            <v>0</v>
          </cell>
          <cell r="DG225">
            <v>0</v>
          </cell>
          <cell r="DH225">
            <v>0</v>
          </cell>
          <cell r="DI225">
            <v>0</v>
          </cell>
          <cell r="DJ225">
            <v>0</v>
          </cell>
          <cell r="DK225">
            <v>0</v>
          </cell>
          <cell r="DL225">
            <v>0</v>
          </cell>
          <cell r="DM225">
            <v>0</v>
          </cell>
          <cell r="DN225">
            <v>0</v>
          </cell>
          <cell r="DO225">
            <v>0</v>
          </cell>
          <cell r="DP225">
            <v>0</v>
          </cell>
          <cell r="DQ225">
            <v>0</v>
          </cell>
          <cell r="DR225">
            <v>0</v>
          </cell>
          <cell r="DS225">
            <v>0</v>
          </cell>
          <cell r="DT225">
            <v>0</v>
          </cell>
          <cell r="DU225">
            <v>0</v>
          </cell>
          <cell r="DV225">
            <v>0</v>
          </cell>
          <cell r="DW225">
            <v>0</v>
          </cell>
          <cell r="DX225">
            <v>0</v>
          </cell>
          <cell r="DY225">
            <v>0</v>
          </cell>
          <cell r="DZ225">
            <v>0</v>
          </cell>
          <cell r="EA225">
            <v>0</v>
          </cell>
          <cell r="EB225">
            <v>0</v>
          </cell>
          <cell r="EC225">
            <v>0</v>
          </cell>
          <cell r="ED225">
            <v>0</v>
          </cell>
          <cell r="EE225">
            <v>0</v>
          </cell>
          <cell r="EF225">
            <v>0</v>
          </cell>
          <cell r="EG225">
            <v>0</v>
          </cell>
          <cell r="EH225">
            <v>0</v>
          </cell>
          <cell r="EI225">
            <v>0</v>
          </cell>
          <cell r="EJ225">
            <v>0</v>
          </cell>
          <cell r="EK225">
            <v>0</v>
          </cell>
          <cell r="EL225">
            <v>0</v>
          </cell>
          <cell r="EM225">
            <v>0</v>
          </cell>
          <cell r="EN225">
            <v>0</v>
          </cell>
          <cell r="EO225">
            <v>0</v>
          </cell>
          <cell r="EP225">
            <v>0</v>
          </cell>
          <cell r="EQ225">
            <v>0</v>
          </cell>
          <cell r="ER225">
            <v>0</v>
          </cell>
          <cell r="ES225">
            <v>0</v>
          </cell>
          <cell r="ET225">
            <v>0</v>
          </cell>
          <cell r="EU225">
            <v>0</v>
          </cell>
          <cell r="EV225">
            <v>0</v>
          </cell>
          <cell r="EW225">
            <v>0</v>
          </cell>
          <cell r="EX225">
            <v>0</v>
          </cell>
          <cell r="EY225">
            <v>0</v>
          </cell>
          <cell r="EZ225">
            <v>0</v>
          </cell>
          <cell r="FA225">
            <v>0</v>
          </cell>
          <cell r="FB225">
            <v>0</v>
          </cell>
          <cell r="FC225">
            <v>0</v>
          </cell>
          <cell r="FD225">
            <v>0</v>
          </cell>
          <cell r="FE225">
            <v>0</v>
          </cell>
          <cell r="FF225">
            <v>0</v>
          </cell>
          <cell r="FG225">
            <v>0</v>
          </cell>
          <cell r="FH225">
            <v>0</v>
          </cell>
          <cell r="FI225">
            <v>0</v>
          </cell>
        </row>
        <row r="226">
          <cell r="X226" t="str">
            <v>LOADED</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5062.5</v>
          </cell>
          <cell r="BY226">
            <v>10125</v>
          </cell>
          <cell r="BZ226">
            <v>15187.5</v>
          </cell>
          <cell r="CA226">
            <v>20250</v>
          </cell>
          <cell r="CB226">
            <v>68750.100000000006</v>
          </cell>
          <cell r="CC226">
            <v>68759.55</v>
          </cell>
          <cell r="CD226">
            <v>68769</v>
          </cell>
          <cell r="CE226">
            <v>94090.95</v>
          </cell>
          <cell r="CF226">
            <v>119412.9</v>
          </cell>
          <cell r="CG226">
            <v>174382.2</v>
          </cell>
          <cell r="CH226">
            <v>201063.6</v>
          </cell>
          <cell r="CI226">
            <v>202432.5</v>
          </cell>
          <cell r="CJ226">
            <v>203801.4</v>
          </cell>
          <cell r="CK226">
            <v>203820.3</v>
          </cell>
          <cell r="CL226">
            <v>203839.2</v>
          </cell>
          <cell r="CM226">
            <v>54004.05</v>
          </cell>
          <cell r="CN226">
            <v>54013.5</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cell r="EF226">
            <v>0</v>
          </cell>
          <cell r="EG226">
            <v>0</v>
          </cell>
          <cell r="EH226">
            <v>0</v>
          </cell>
          <cell r="EI226">
            <v>0</v>
          </cell>
          <cell r="EJ226">
            <v>0</v>
          </cell>
          <cell r="EK226">
            <v>0</v>
          </cell>
          <cell r="EL226">
            <v>0</v>
          </cell>
          <cell r="EM226">
            <v>0</v>
          </cell>
          <cell r="EN226">
            <v>0</v>
          </cell>
          <cell r="EO226">
            <v>0</v>
          </cell>
          <cell r="EP226">
            <v>0</v>
          </cell>
          <cell r="EQ226">
            <v>0</v>
          </cell>
          <cell r="ER226">
            <v>0</v>
          </cell>
          <cell r="ES226">
            <v>0</v>
          </cell>
          <cell r="ET226">
            <v>0</v>
          </cell>
          <cell r="EU226">
            <v>0</v>
          </cell>
          <cell r="EV226">
            <v>0</v>
          </cell>
          <cell r="EW226">
            <v>0</v>
          </cell>
          <cell r="EX226">
            <v>0</v>
          </cell>
          <cell r="EY226">
            <v>0</v>
          </cell>
          <cell r="EZ226">
            <v>0</v>
          </cell>
          <cell r="FA226">
            <v>0</v>
          </cell>
          <cell r="FB226">
            <v>0</v>
          </cell>
          <cell r="FC226">
            <v>0</v>
          </cell>
          <cell r="FD226">
            <v>0</v>
          </cell>
          <cell r="FE226">
            <v>0</v>
          </cell>
          <cell r="FF226">
            <v>0</v>
          </cell>
          <cell r="FG226">
            <v>0</v>
          </cell>
          <cell r="FH226">
            <v>0</v>
          </cell>
          <cell r="FI226">
            <v>0</v>
          </cell>
        </row>
        <row r="227">
          <cell r="V227" t="str">
            <v>PROJECTED RTM</v>
          </cell>
          <cell r="X227" t="str">
            <v>CUMULATIVE TO DATE</v>
          </cell>
          <cell r="Y227">
            <v>119</v>
          </cell>
          <cell r="Z227">
            <v>43.220141999999996</v>
          </cell>
          <cell r="AA227">
            <v>0</v>
          </cell>
          <cell r="AB227">
            <v>0</v>
          </cell>
          <cell r="AC227">
            <v>0</v>
          </cell>
          <cell r="AD227">
            <v>0</v>
          </cell>
          <cell r="AE227">
            <v>0</v>
          </cell>
          <cell r="AF227">
            <v>0</v>
          </cell>
          <cell r="AG227">
            <v>0</v>
          </cell>
          <cell r="AH227">
            <v>0</v>
          </cell>
          <cell r="AI227">
            <v>0</v>
          </cell>
          <cell r="AJ227">
            <v>0</v>
          </cell>
          <cell r="AK227">
            <v>0</v>
          </cell>
          <cell r="AL227">
            <v>0</v>
          </cell>
          <cell r="AM227">
            <v>0</v>
          </cell>
          <cell r="AN227">
            <v>0</v>
          </cell>
          <cell r="AO227">
            <v>0</v>
          </cell>
          <cell r="AP227">
            <v>0</v>
          </cell>
          <cell r="AQ227">
            <v>0</v>
          </cell>
          <cell r="AR227">
            <v>0</v>
          </cell>
          <cell r="AS227">
            <v>0</v>
          </cell>
          <cell r="AT227">
            <v>0</v>
          </cell>
          <cell r="AU227">
            <v>0</v>
          </cell>
          <cell r="AV227">
            <v>0</v>
          </cell>
          <cell r="AW227">
            <v>0</v>
          </cell>
          <cell r="AX227">
            <v>0</v>
          </cell>
          <cell r="AY227">
            <v>0</v>
          </cell>
          <cell r="AZ227">
            <v>0</v>
          </cell>
          <cell r="BA227">
            <v>0</v>
          </cell>
          <cell r="BB227">
            <v>0</v>
          </cell>
          <cell r="BC227">
            <v>0</v>
          </cell>
          <cell r="BD227">
            <v>0</v>
          </cell>
          <cell r="BE227">
            <v>0</v>
          </cell>
          <cell r="BF227">
            <v>0</v>
          </cell>
          <cell r="BG227">
            <v>0</v>
          </cell>
          <cell r="BH227">
            <v>0</v>
          </cell>
          <cell r="BI227">
            <v>0</v>
          </cell>
          <cell r="BJ227">
            <v>0</v>
          </cell>
          <cell r="BK227">
            <v>0</v>
          </cell>
          <cell r="BL227">
            <v>0</v>
          </cell>
          <cell r="BM227">
            <v>0</v>
          </cell>
          <cell r="BN227">
            <v>0</v>
          </cell>
          <cell r="BO227">
            <v>0</v>
          </cell>
          <cell r="BP227">
            <v>0</v>
          </cell>
          <cell r="BQ227">
            <v>0</v>
          </cell>
          <cell r="BR227">
            <v>0</v>
          </cell>
          <cell r="BS227">
            <v>0</v>
          </cell>
          <cell r="BT227">
            <v>0</v>
          </cell>
          <cell r="BU227">
            <v>0</v>
          </cell>
          <cell r="BV227">
            <v>0</v>
          </cell>
          <cell r="BW227">
            <v>0</v>
          </cell>
          <cell r="BX227">
            <v>5062.5</v>
          </cell>
          <cell r="BY227">
            <v>10125</v>
          </cell>
          <cell r="BZ227">
            <v>15187.5</v>
          </cell>
          <cell r="CA227">
            <v>20250</v>
          </cell>
          <cell r="CB227">
            <v>68750.100000000006</v>
          </cell>
          <cell r="CC227">
            <v>68759.55</v>
          </cell>
          <cell r="CD227">
            <v>68769</v>
          </cell>
          <cell r="CE227">
            <v>94090.95</v>
          </cell>
          <cell r="CF227">
            <v>119412.9</v>
          </cell>
          <cell r="CG227">
            <v>174382.2</v>
          </cell>
          <cell r="CH227">
            <v>201063.6</v>
          </cell>
          <cell r="CI227">
            <v>202432.5</v>
          </cell>
          <cell r="CJ227">
            <v>203801.4</v>
          </cell>
          <cell r="CK227">
            <v>203820.3</v>
          </cell>
          <cell r="CL227">
            <v>203839.2</v>
          </cell>
          <cell r="CM227">
            <v>54004.05</v>
          </cell>
          <cell r="CN227">
            <v>54013.5</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cell r="EF227">
            <v>0</v>
          </cell>
          <cell r="EG227">
            <v>0</v>
          </cell>
          <cell r="EH227">
            <v>0</v>
          </cell>
          <cell r="EI227">
            <v>0</v>
          </cell>
          <cell r="EJ227">
            <v>0</v>
          </cell>
          <cell r="EK227">
            <v>0</v>
          </cell>
          <cell r="EL227">
            <v>0</v>
          </cell>
          <cell r="EM227">
            <v>0</v>
          </cell>
          <cell r="EN227">
            <v>0</v>
          </cell>
          <cell r="EO227">
            <v>0</v>
          </cell>
          <cell r="EP227">
            <v>0</v>
          </cell>
          <cell r="EQ227">
            <v>0</v>
          </cell>
          <cell r="ER227">
            <v>0</v>
          </cell>
          <cell r="ES227">
            <v>0</v>
          </cell>
          <cell r="ET227">
            <v>0</v>
          </cell>
          <cell r="EU227">
            <v>0</v>
          </cell>
          <cell r="EV227">
            <v>0</v>
          </cell>
          <cell r="EW227">
            <v>0</v>
          </cell>
          <cell r="EX227">
            <v>0</v>
          </cell>
          <cell r="EY227">
            <v>0</v>
          </cell>
          <cell r="EZ227">
            <v>0</v>
          </cell>
          <cell r="FA227">
            <v>0</v>
          </cell>
          <cell r="FB227">
            <v>0</v>
          </cell>
          <cell r="FC227">
            <v>0</v>
          </cell>
          <cell r="FD227">
            <v>0</v>
          </cell>
          <cell r="FE227">
            <v>0</v>
          </cell>
          <cell r="FF227">
            <v>0</v>
          </cell>
          <cell r="FG227">
            <v>0</v>
          </cell>
          <cell r="FH227">
            <v>0</v>
          </cell>
          <cell r="FI227">
            <v>0</v>
          </cell>
        </row>
        <row r="228">
          <cell r="V228" t="str">
            <v>PROJECTED RTM</v>
          </cell>
          <cell r="X228">
            <v>36092.220141999998</v>
          </cell>
          <cell r="Y228">
            <v>119</v>
          </cell>
          <cell r="Z228">
            <v>43.220141999999996</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v>
          </cell>
          <cell r="AT228">
            <v>0</v>
          </cell>
          <cell r="AU228">
            <v>0</v>
          </cell>
          <cell r="AV228">
            <v>0</v>
          </cell>
          <cell r="AW228">
            <v>0</v>
          </cell>
          <cell r="AX228">
            <v>0</v>
          </cell>
          <cell r="AY228">
            <v>0</v>
          </cell>
          <cell r="AZ228">
            <v>0</v>
          </cell>
          <cell r="BA228">
            <v>0</v>
          </cell>
          <cell r="BB228">
            <v>0</v>
          </cell>
          <cell r="BC228">
            <v>0</v>
          </cell>
          <cell r="BD228">
            <v>0</v>
          </cell>
          <cell r="BE228">
            <v>0</v>
          </cell>
          <cell r="BF228">
            <v>0</v>
          </cell>
          <cell r="BG228">
            <v>0</v>
          </cell>
          <cell r="BH228">
            <v>0</v>
          </cell>
          <cell r="BI228">
            <v>0</v>
          </cell>
          <cell r="BJ228">
            <v>0</v>
          </cell>
          <cell r="BK228">
            <v>0</v>
          </cell>
          <cell r="BL228">
            <v>0</v>
          </cell>
          <cell r="BM228">
            <v>0</v>
          </cell>
          <cell r="BN228">
            <v>0</v>
          </cell>
          <cell r="BO228">
            <v>0</v>
          </cell>
          <cell r="BP228">
            <v>0</v>
          </cell>
          <cell r="BQ228">
            <v>0</v>
          </cell>
          <cell r="BR228">
            <v>0</v>
          </cell>
          <cell r="BS228">
            <v>0</v>
          </cell>
          <cell r="BT228">
            <v>0</v>
          </cell>
          <cell r="BU228">
            <v>0</v>
          </cell>
          <cell r="BV228">
            <v>0</v>
          </cell>
          <cell r="BW228">
            <v>0</v>
          </cell>
          <cell r="BX228">
            <v>0</v>
          </cell>
          <cell r="BY228">
            <v>0</v>
          </cell>
          <cell r="BZ228">
            <v>0</v>
          </cell>
          <cell r="CA228">
            <v>0</v>
          </cell>
          <cell r="CB228">
            <v>0</v>
          </cell>
          <cell r="CC228">
            <v>0</v>
          </cell>
          <cell r="CD228">
            <v>0</v>
          </cell>
          <cell r="CE228">
            <v>0</v>
          </cell>
          <cell r="CF228">
            <v>0</v>
          </cell>
          <cell r="CG228">
            <v>0</v>
          </cell>
          <cell r="CH228">
            <v>0</v>
          </cell>
          <cell r="CI228">
            <v>0</v>
          </cell>
          <cell r="CJ228">
            <v>0</v>
          </cell>
          <cell r="CK228">
            <v>0</v>
          </cell>
          <cell r="CL228">
            <v>0</v>
          </cell>
          <cell r="CM228">
            <v>0</v>
          </cell>
          <cell r="CN228">
            <v>0</v>
          </cell>
          <cell r="CO228">
            <v>0</v>
          </cell>
          <cell r="CP228">
            <v>0</v>
          </cell>
          <cell r="CQ228">
            <v>0</v>
          </cell>
          <cell r="CR228">
            <v>0</v>
          </cell>
          <cell r="CS228">
            <v>0</v>
          </cell>
          <cell r="CT228">
            <v>0</v>
          </cell>
          <cell r="CU228">
            <v>0</v>
          </cell>
          <cell r="CV228">
            <v>0</v>
          </cell>
          <cell r="CW228">
            <v>0</v>
          </cell>
          <cell r="CX228">
            <v>0</v>
          </cell>
          <cell r="CY228">
            <v>0</v>
          </cell>
          <cell r="CZ228">
            <v>0</v>
          </cell>
          <cell r="DA228">
            <v>0</v>
          </cell>
          <cell r="DB228">
            <v>0</v>
          </cell>
          <cell r="DC228">
            <v>0</v>
          </cell>
          <cell r="DD228">
            <v>0</v>
          </cell>
          <cell r="DE228">
            <v>0</v>
          </cell>
          <cell r="DF228">
            <v>0</v>
          </cell>
          <cell r="DG228">
            <v>0</v>
          </cell>
          <cell r="DH228">
            <v>0</v>
          </cell>
          <cell r="DI228">
            <v>0</v>
          </cell>
          <cell r="DJ228">
            <v>0</v>
          </cell>
          <cell r="DK228">
            <v>0</v>
          </cell>
          <cell r="DL228">
            <v>0</v>
          </cell>
          <cell r="DM228">
            <v>0</v>
          </cell>
          <cell r="DN228">
            <v>0</v>
          </cell>
          <cell r="DO228">
            <v>0</v>
          </cell>
          <cell r="DP228">
            <v>0</v>
          </cell>
          <cell r="DQ228">
            <v>0</v>
          </cell>
          <cell r="DR228">
            <v>0</v>
          </cell>
          <cell r="DS228">
            <v>0</v>
          </cell>
          <cell r="DT228">
            <v>0</v>
          </cell>
          <cell r="DU228">
            <v>0</v>
          </cell>
          <cell r="DV228">
            <v>0</v>
          </cell>
          <cell r="DW228">
            <v>0</v>
          </cell>
          <cell r="DX228">
            <v>0</v>
          </cell>
          <cell r="DY228">
            <v>0</v>
          </cell>
          <cell r="DZ228">
            <v>0</v>
          </cell>
          <cell r="EA228">
            <v>0</v>
          </cell>
          <cell r="EB228">
            <v>0</v>
          </cell>
          <cell r="EC228">
            <v>0</v>
          </cell>
          <cell r="ED228">
            <v>0</v>
          </cell>
          <cell r="EE228">
            <v>0</v>
          </cell>
          <cell r="EF228">
            <v>0</v>
          </cell>
          <cell r="EG228">
            <v>0</v>
          </cell>
          <cell r="EH228">
            <v>0</v>
          </cell>
          <cell r="EI228">
            <v>0</v>
          </cell>
          <cell r="EJ228">
            <v>0</v>
          </cell>
          <cell r="EK228">
            <v>0</v>
          </cell>
          <cell r="EL228">
            <v>0</v>
          </cell>
          <cell r="EM228">
            <v>0</v>
          </cell>
          <cell r="EN228">
            <v>0</v>
          </cell>
          <cell r="EO228">
            <v>0</v>
          </cell>
          <cell r="EP228">
            <v>0</v>
          </cell>
          <cell r="EQ228">
            <v>0</v>
          </cell>
          <cell r="ER228">
            <v>0</v>
          </cell>
          <cell r="ES228">
            <v>0</v>
          </cell>
          <cell r="ET228">
            <v>0</v>
          </cell>
          <cell r="EU228">
            <v>0</v>
          </cell>
          <cell r="EV228">
            <v>0</v>
          </cell>
        </row>
        <row r="229">
          <cell r="V229" t="str">
            <v>PROJECTED STREET</v>
          </cell>
          <cell r="X229">
            <v>36122.220141999998</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cell r="EF229">
            <v>0</v>
          </cell>
          <cell r="EG229">
            <v>0</v>
          </cell>
          <cell r="EH229">
            <v>0</v>
          </cell>
          <cell r="EI229">
            <v>0</v>
          </cell>
          <cell r="EJ229">
            <v>0</v>
          </cell>
          <cell r="EK229">
            <v>0</v>
          </cell>
          <cell r="EL229">
            <v>0</v>
          </cell>
          <cell r="EM229">
            <v>0</v>
          </cell>
          <cell r="EN229">
            <v>0</v>
          </cell>
          <cell r="EO229">
            <v>0</v>
          </cell>
          <cell r="EP229">
            <v>0</v>
          </cell>
          <cell r="EQ229">
            <v>0</v>
          </cell>
          <cell r="ER229">
            <v>0</v>
          </cell>
          <cell r="ES229">
            <v>0</v>
          </cell>
          <cell r="ET229">
            <v>0</v>
          </cell>
          <cell r="EU229">
            <v>0</v>
          </cell>
          <cell r="EV229">
            <v>0</v>
          </cell>
        </row>
        <row r="230">
          <cell r="V230" t="str">
            <v>+ or - Scheduled Date</v>
          </cell>
          <cell r="X230">
            <v>-22.220141999998305</v>
          </cell>
        </row>
        <row r="231">
          <cell r="N231" t="str">
            <v>ENGINEERING</v>
          </cell>
          <cell r="R231" t="str">
            <v>LEARNING QUEST II</v>
          </cell>
          <cell r="V231" t="str">
            <v>START DATE</v>
          </cell>
          <cell r="W231" t="str">
            <v>END     DATE</v>
          </cell>
          <cell r="X231">
            <v>7000</v>
          </cell>
          <cell r="Y231" t="str">
            <v>WK Count</v>
          </cell>
          <cell r="Z231" t="str">
            <v>Total Days</v>
          </cell>
        </row>
        <row r="232">
          <cell r="N232" t="str">
            <v>ENGINEERING</v>
          </cell>
          <cell r="R232" t="str">
            <v>LEARNING QUEST II</v>
          </cell>
          <cell r="T232" t="str">
            <v>ANIMATION PRODUCTION</v>
          </cell>
          <cell r="V232" t="str">
            <v>START DATE</v>
          </cell>
          <cell r="W232" t="str">
            <v>END     DATE</v>
          </cell>
          <cell r="X232">
            <v>7000</v>
          </cell>
          <cell r="Y232" t="str">
            <v>WK Count</v>
          </cell>
          <cell r="Z232" t="str">
            <v>Total Days</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35905</v>
          </cell>
          <cell r="BZ232">
            <v>35912</v>
          </cell>
          <cell r="CA232">
            <v>35919</v>
          </cell>
          <cell r="CB232">
            <v>35926</v>
          </cell>
          <cell r="CC232">
            <v>35933</v>
          </cell>
          <cell r="CD232">
            <v>35940</v>
          </cell>
          <cell r="CE232">
            <v>35947</v>
          </cell>
          <cell r="CF232">
            <v>35954</v>
          </cell>
          <cell r="CG232">
            <v>35961</v>
          </cell>
          <cell r="CH232">
            <v>35968</v>
          </cell>
          <cell r="CI232">
            <v>35975</v>
          </cell>
          <cell r="CJ232">
            <v>35982</v>
          </cell>
          <cell r="CK232">
            <v>35989</v>
          </cell>
          <cell r="CL232">
            <v>35996</v>
          </cell>
          <cell r="CM232">
            <v>36003</v>
          </cell>
          <cell r="CN232">
            <v>36010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cell r="EF232">
            <v>0</v>
          </cell>
          <cell r="EG232">
            <v>0</v>
          </cell>
          <cell r="EH232">
            <v>0</v>
          </cell>
          <cell r="EI232">
            <v>0</v>
          </cell>
          <cell r="EJ232">
            <v>0</v>
          </cell>
          <cell r="EK232">
            <v>0</v>
          </cell>
          <cell r="EL232">
            <v>0</v>
          </cell>
          <cell r="EM232">
            <v>0</v>
          </cell>
          <cell r="EN232">
            <v>0</v>
          </cell>
          <cell r="EO232">
            <v>0</v>
          </cell>
          <cell r="EP232">
            <v>0</v>
          </cell>
          <cell r="EQ232">
            <v>0</v>
          </cell>
          <cell r="ER232">
            <v>0</v>
          </cell>
          <cell r="ES232">
            <v>0</v>
          </cell>
          <cell r="ET232">
            <v>0</v>
          </cell>
          <cell r="EU232">
            <v>0</v>
          </cell>
          <cell r="EV232">
            <v>0</v>
          </cell>
        </row>
        <row r="233">
          <cell r="A233" t="str">
            <v>PREP</v>
          </cell>
          <cell r="F233" t="str">
            <v>ANIMATION</v>
          </cell>
          <cell r="I233" t="str">
            <v>INK &amp; PAINT</v>
          </cell>
          <cell r="L233" t="str">
            <v>ALPHA</v>
          </cell>
          <cell r="N233" t="str">
            <v>BETA</v>
          </cell>
          <cell r="P233" t="str">
            <v>RTM</v>
          </cell>
          <cell r="R233" t="str">
            <v>STREET</v>
          </cell>
          <cell r="T233" t="str">
            <v>ANIMATION PRODUCTION</v>
          </cell>
          <cell r="V233">
            <v>35905</v>
          </cell>
          <cell r="W233">
            <v>36017</v>
          </cell>
          <cell r="X233">
            <v>500</v>
          </cell>
          <cell r="Y233">
            <v>16</v>
          </cell>
          <cell r="Z233">
            <v>112</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0</v>
          </cell>
          <cell r="BH233">
            <v>0</v>
          </cell>
          <cell r="BI233">
            <v>0</v>
          </cell>
          <cell r="BJ233">
            <v>0</v>
          </cell>
          <cell r="BK233">
            <v>0</v>
          </cell>
          <cell r="BL233">
            <v>0</v>
          </cell>
          <cell r="BM233">
            <v>0</v>
          </cell>
          <cell r="BN233">
            <v>0</v>
          </cell>
          <cell r="BO233">
            <v>0</v>
          </cell>
          <cell r="BP233">
            <v>0</v>
          </cell>
          <cell r="BQ233">
            <v>0</v>
          </cell>
          <cell r="BR233">
            <v>0</v>
          </cell>
          <cell r="BS233">
            <v>0</v>
          </cell>
          <cell r="BT233">
            <v>0</v>
          </cell>
          <cell r="BU233">
            <v>0</v>
          </cell>
          <cell r="BV233">
            <v>0</v>
          </cell>
          <cell r="BW233">
            <v>0</v>
          </cell>
          <cell r="BX233">
            <v>0</v>
          </cell>
          <cell r="BY233">
            <v>35905</v>
          </cell>
          <cell r="BZ233">
            <v>35912</v>
          </cell>
          <cell r="CA233">
            <v>35919</v>
          </cell>
          <cell r="CB233">
            <v>35926</v>
          </cell>
          <cell r="CC233">
            <v>35933</v>
          </cell>
          <cell r="CD233">
            <v>35940</v>
          </cell>
          <cell r="CE233">
            <v>35947</v>
          </cell>
          <cell r="CF233">
            <v>35954</v>
          </cell>
          <cell r="CG233">
            <v>35961</v>
          </cell>
          <cell r="CH233">
            <v>35968</v>
          </cell>
          <cell r="CI233">
            <v>35975</v>
          </cell>
          <cell r="CJ233">
            <v>35982</v>
          </cell>
          <cell r="CK233">
            <v>35989</v>
          </cell>
          <cell r="CL233">
            <v>35996</v>
          </cell>
          <cell r="CM233">
            <v>36003</v>
          </cell>
          <cell r="CN233">
            <v>36010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cell r="EF233">
            <v>0</v>
          </cell>
          <cell r="EG233">
            <v>0</v>
          </cell>
          <cell r="EH233">
            <v>0</v>
          </cell>
          <cell r="EI233">
            <v>0</v>
          </cell>
          <cell r="EJ233">
            <v>0</v>
          </cell>
          <cell r="EK233">
            <v>0</v>
          </cell>
          <cell r="EL233">
            <v>0</v>
          </cell>
          <cell r="EM233">
            <v>0</v>
          </cell>
          <cell r="EN233">
            <v>0</v>
          </cell>
          <cell r="EO233">
            <v>0</v>
          </cell>
          <cell r="EP233">
            <v>0</v>
          </cell>
          <cell r="EQ233">
            <v>0</v>
          </cell>
          <cell r="ER233">
            <v>0</v>
          </cell>
          <cell r="ES233">
            <v>0</v>
          </cell>
          <cell r="ET233">
            <v>0</v>
          </cell>
          <cell r="EU233">
            <v>0</v>
          </cell>
          <cell r="EV233">
            <v>0</v>
          </cell>
        </row>
        <row r="234">
          <cell r="A234" t="str">
            <v>PREP</v>
          </cell>
          <cell r="B234" t="str">
            <v>Days</v>
          </cell>
          <cell r="F234" t="str">
            <v>ANIMATION</v>
          </cell>
          <cell r="G234" t="str">
            <v>Days</v>
          </cell>
          <cell r="H234" t="str">
            <v>Frames</v>
          </cell>
          <cell r="I234" t="str">
            <v>INK &amp; PAINT</v>
          </cell>
          <cell r="J234" t="str">
            <v>Days</v>
          </cell>
          <cell r="L234" t="str">
            <v>ALPHA</v>
          </cell>
          <cell r="N234" t="str">
            <v>BETA</v>
          </cell>
          <cell r="P234" t="str">
            <v>RTM</v>
          </cell>
          <cell r="R234" t="str">
            <v>STREET</v>
          </cell>
          <cell r="T234" t="str">
            <v>Prep Projection</v>
          </cell>
          <cell r="V234">
            <v>35905</v>
          </cell>
          <cell r="W234">
            <v>36017</v>
          </cell>
          <cell r="X234">
            <v>500</v>
          </cell>
          <cell r="Y234">
            <v>16</v>
          </cell>
          <cell r="Z234">
            <v>112</v>
          </cell>
          <cell r="AA234">
            <v>0</v>
          </cell>
          <cell r="AB234">
            <v>0</v>
          </cell>
          <cell r="AC234">
            <v>0</v>
          </cell>
          <cell r="AD234">
            <v>0</v>
          </cell>
          <cell r="AE234">
            <v>0</v>
          </cell>
          <cell r="AF234">
            <v>0</v>
          </cell>
          <cell r="AG234">
            <v>0</v>
          </cell>
          <cell r="AH234">
            <v>0</v>
          </cell>
          <cell r="AI234">
            <v>0</v>
          </cell>
          <cell r="AJ234">
            <v>0</v>
          </cell>
          <cell r="AK234">
            <v>0</v>
          </cell>
          <cell r="AL234">
            <v>0</v>
          </cell>
          <cell r="AM234">
            <v>0</v>
          </cell>
          <cell r="AN234">
            <v>0</v>
          </cell>
          <cell r="AO234">
            <v>0</v>
          </cell>
          <cell r="AP234">
            <v>0</v>
          </cell>
          <cell r="AQ234">
            <v>0</v>
          </cell>
          <cell r="AR234">
            <v>0</v>
          </cell>
          <cell r="AS234">
            <v>0</v>
          </cell>
          <cell r="AT234">
            <v>0</v>
          </cell>
          <cell r="AU234">
            <v>0</v>
          </cell>
          <cell r="AV234">
            <v>0</v>
          </cell>
          <cell r="AW234">
            <v>0</v>
          </cell>
          <cell r="AX234">
            <v>0</v>
          </cell>
          <cell r="AY234">
            <v>0</v>
          </cell>
          <cell r="AZ234">
            <v>0</v>
          </cell>
          <cell r="BA234">
            <v>0</v>
          </cell>
          <cell r="BB234">
            <v>0</v>
          </cell>
          <cell r="BC234">
            <v>0</v>
          </cell>
          <cell r="BD234">
            <v>0</v>
          </cell>
          <cell r="BE234">
            <v>0</v>
          </cell>
          <cell r="BF234">
            <v>0</v>
          </cell>
          <cell r="BG234">
            <v>0</v>
          </cell>
          <cell r="BH234">
            <v>0</v>
          </cell>
          <cell r="BI234">
            <v>0</v>
          </cell>
          <cell r="BJ234">
            <v>0</v>
          </cell>
          <cell r="BK234">
            <v>0</v>
          </cell>
          <cell r="BL234">
            <v>0</v>
          </cell>
          <cell r="BM234">
            <v>0</v>
          </cell>
          <cell r="BN234">
            <v>0</v>
          </cell>
          <cell r="BO234">
            <v>0</v>
          </cell>
          <cell r="BP234">
            <v>0</v>
          </cell>
          <cell r="BQ234">
            <v>0</v>
          </cell>
          <cell r="BR234">
            <v>0</v>
          </cell>
          <cell r="BS234">
            <v>0</v>
          </cell>
          <cell r="BT234">
            <v>0</v>
          </cell>
          <cell r="BU234">
            <v>0</v>
          </cell>
          <cell r="BV234">
            <v>0</v>
          </cell>
          <cell r="BW234">
            <v>0</v>
          </cell>
          <cell r="BX234">
            <v>0</v>
          </cell>
          <cell r="BY234">
            <v>125</v>
          </cell>
          <cell r="BZ234">
            <v>250</v>
          </cell>
          <cell r="CA234">
            <v>375</v>
          </cell>
          <cell r="CB234">
            <v>500</v>
          </cell>
          <cell r="CC234">
            <v>500</v>
          </cell>
          <cell r="CD234">
            <v>500</v>
          </cell>
          <cell r="CE234">
            <v>500</v>
          </cell>
          <cell r="CF234">
            <v>500</v>
          </cell>
          <cell r="CG234">
            <v>500</v>
          </cell>
          <cell r="CH234">
            <v>500</v>
          </cell>
          <cell r="CI234">
            <v>500</v>
          </cell>
          <cell r="CJ234">
            <v>500</v>
          </cell>
          <cell r="CK234">
            <v>500</v>
          </cell>
          <cell r="CL234">
            <v>500</v>
          </cell>
          <cell r="CM234">
            <v>500</v>
          </cell>
          <cell r="CN234">
            <v>500</v>
          </cell>
          <cell r="CO234">
            <v>0</v>
          </cell>
          <cell r="CP234">
            <v>0</v>
          </cell>
          <cell r="CQ234">
            <v>0</v>
          </cell>
          <cell r="CR234">
            <v>0</v>
          </cell>
          <cell r="CS234">
            <v>0</v>
          </cell>
          <cell r="CT234">
            <v>0</v>
          </cell>
          <cell r="CU234">
            <v>0</v>
          </cell>
          <cell r="CV234">
            <v>0</v>
          </cell>
          <cell r="CW234">
            <v>0</v>
          </cell>
          <cell r="CX234">
            <v>0</v>
          </cell>
          <cell r="CY234">
            <v>0</v>
          </cell>
          <cell r="CZ234">
            <v>0</v>
          </cell>
          <cell r="DA234">
            <v>0</v>
          </cell>
          <cell r="DB234">
            <v>0</v>
          </cell>
          <cell r="DC234">
            <v>0</v>
          </cell>
          <cell r="DD234">
            <v>0</v>
          </cell>
          <cell r="DE234">
            <v>0</v>
          </cell>
          <cell r="DF234">
            <v>0</v>
          </cell>
          <cell r="DG234">
            <v>0</v>
          </cell>
          <cell r="DH234">
            <v>0</v>
          </cell>
          <cell r="DI234">
            <v>0</v>
          </cell>
          <cell r="DJ234">
            <v>0</v>
          </cell>
          <cell r="DK234">
            <v>0</v>
          </cell>
          <cell r="DL234">
            <v>0</v>
          </cell>
          <cell r="DM234">
            <v>0</v>
          </cell>
          <cell r="DN234">
            <v>0</v>
          </cell>
          <cell r="DO234">
            <v>0</v>
          </cell>
          <cell r="DP234">
            <v>0</v>
          </cell>
          <cell r="DQ234">
            <v>0</v>
          </cell>
          <cell r="DR234">
            <v>0</v>
          </cell>
          <cell r="DS234">
            <v>0</v>
          </cell>
          <cell r="DT234">
            <v>0</v>
          </cell>
          <cell r="DU234">
            <v>0</v>
          </cell>
          <cell r="DV234">
            <v>0</v>
          </cell>
          <cell r="DW234">
            <v>0</v>
          </cell>
          <cell r="DX234">
            <v>0</v>
          </cell>
          <cell r="DY234">
            <v>0</v>
          </cell>
          <cell r="DZ234">
            <v>0</v>
          </cell>
          <cell r="EA234">
            <v>0</v>
          </cell>
          <cell r="EB234">
            <v>0</v>
          </cell>
          <cell r="EC234">
            <v>0</v>
          </cell>
          <cell r="ED234">
            <v>0</v>
          </cell>
          <cell r="EE234">
            <v>0</v>
          </cell>
          <cell r="EF234">
            <v>0</v>
          </cell>
          <cell r="EG234">
            <v>0</v>
          </cell>
          <cell r="EH234">
            <v>0</v>
          </cell>
          <cell r="EI234">
            <v>0</v>
          </cell>
          <cell r="EJ234">
            <v>0</v>
          </cell>
          <cell r="EK234">
            <v>0</v>
          </cell>
          <cell r="EL234">
            <v>0</v>
          </cell>
          <cell r="EM234">
            <v>0</v>
          </cell>
          <cell r="EN234">
            <v>0</v>
          </cell>
          <cell r="EO234">
            <v>0</v>
          </cell>
          <cell r="EP234">
            <v>0</v>
          </cell>
          <cell r="EQ234">
            <v>0</v>
          </cell>
          <cell r="ER234">
            <v>0</v>
          </cell>
          <cell r="ES234">
            <v>0</v>
          </cell>
          <cell r="ET234">
            <v>0</v>
          </cell>
          <cell r="EU234">
            <v>0</v>
          </cell>
          <cell r="EV234">
            <v>0</v>
          </cell>
        </row>
        <row r="235">
          <cell r="A235" t="str">
            <v>Wks</v>
          </cell>
          <cell r="B235" t="str">
            <v>Days</v>
          </cell>
          <cell r="F235" t="str">
            <v>Wks</v>
          </cell>
          <cell r="G235" t="str">
            <v>Days</v>
          </cell>
          <cell r="H235" t="str">
            <v>Frames</v>
          </cell>
          <cell r="I235" t="str">
            <v>Wks</v>
          </cell>
          <cell r="J235" t="str">
            <v>Days</v>
          </cell>
          <cell r="K235">
            <v>21</v>
          </cell>
          <cell r="M235">
            <v>29</v>
          </cell>
          <cell r="O235">
            <v>29</v>
          </cell>
          <cell r="Q235">
            <v>29</v>
          </cell>
          <cell r="R235">
            <v>36312</v>
          </cell>
          <cell r="T235" t="str">
            <v>Animation Projection</v>
          </cell>
          <cell r="V235">
            <v>35933</v>
          </cell>
          <cell r="W235">
            <v>36061</v>
          </cell>
          <cell r="X235">
            <v>500</v>
          </cell>
          <cell r="Y235">
            <v>19</v>
          </cell>
          <cell r="Z235">
            <v>128</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125</v>
          </cell>
          <cell r="CG235">
            <v>250</v>
          </cell>
          <cell r="CH235">
            <v>375</v>
          </cell>
          <cell r="CI235">
            <v>500</v>
          </cell>
          <cell r="CJ235">
            <v>500</v>
          </cell>
          <cell r="CK235">
            <v>500</v>
          </cell>
          <cell r="CL235">
            <v>500</v>
          </cell>
          <cell r="CM235">
            <v>500</v>
          </cell>
          <cell r="CN235">
            <v>500</v>
          </cell>
          <cell r="CO235">
            <v>500</v>
          </cell>
          <cell r="CP235">
            <v>500</v>
          </cell>
          <cell r="CQ235">
            <v>500</v>
          </cell>
          <cell r="CR235">
            <v>500</v>
          </cell>
          <cell r="CS235">
            <v>500</v>
          </cell>
          <cell r="CT235">
            <v>500</v>
          </cell>
          <cell r="CU235">
            <v>500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cell r="EF235">
            <v>0</v>
          </cell>
          <cell r="EG235">
            <v>0</v>
          </cell>
          <cell r="EH235">
            <v>0</v>
          </cell>
          <cell r="EI235">
            <v>0</v>
          </cell>
          <cell r="EJ235">
            <v>0</v>
          </cell>
          <cell r="EK235">
            <v>0</v>
          </cell>
          <cell r="EL235">
            <v>0</v>
          </cell>
          <cell r="EM235">
            <v>0</v>
          </cell>
          <cell r="EN235">
            <v>0</v>
          </cell>
          <cell r="EO235">
            <v>0</v>
          </cell>
          <cell r="EP235">
            <v>0</v>
          </cell>
          <cell r="EQ235">
            <v>0</v>
          </cell>
          <cell r="ER235">
            <v>0</v>
          </cell>
          <cell r="ES235">
            <v>0</v>
          </cell>
          <cell r="ET235">
            <v>0</v>
          </cell>
          <cell r="EU235">
            <v>0</v>
          </cell>
          <cell r="EV235">
            <v>0</v>
          </cell>
        </row>
        <row r="236">
          <cell r="A236">
            <v>14</v>
          </cell>
          <cell r="B236">
            <v>112</v>
          </cell>
          <cell r="F236">
            <v>14</v>
          </cell>
          <cell r="G236">
            <v>128</v>
          </cell>
          <cell r="H236">
            <v>7000</v>
          </cell>
          <cell r="I236">
            <v>14</v>
          </cell>
          <cell r="J236">
            <v>112</v>
          </cell>
          <cell r="K236">
            <v>21</v>
          </cell>
          <cell r="M236">
            <v>29</v>
          </cell>
          <cell r="O236">
            <v>29</v>
          </cell>
          <cell r="Q236">
            <v>29</v>
          </cell>
          <cell r="R236">
            <v>36312</v>
          </cell>
          <cell r="T236" t="str">
            <v>Ink &amp; Paint Projection</v>
          </cell>
          <cell r="V236">
            <v>35963</v>
          </cell>
          <cell r="W236">
            <v>36075</v>
          </cell>
          <cell r="X236">
            <v>500</v>
          </cell>
          <cell r="Y236">
            <v>16</v>
          </cell>
          <cell r="Z236">
            <v>112</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0</v>
          </cell>
          <cell r="BA236">
            <v>0</v>
          </cell>
          <cell r="BB236">
            <v>0</v>
          </cell>
          <cell r="BC236">
            <v>0</v>
          </cell>
          <cell r="BD236">
            <v>0</v>
          </cell>
          <cell r="BE236">
            <v>0</v>
          </cell>
          <cell r="BF236">
            <v>0</v>
          </cell>
          <cell r="BG236">
            <v>0</v>
          </cell>
          <cell r="BH236">
            <v>0</v>
          </cell>
          <cell r="BI236">
            <v>0</v>
          </cell>
          <cell r="BJ236">
            <v>0</v>
          </cell>
          <cell r="BK236">
            <v>0</v>
          </cell>
          <cell r="BL236">
            <v>0</v>
          </cell>
          <cell r="BM236">
            <v>0</v>
          </cell>
          <cell r="BN236">
            <v>0</v>
          </cell>
          <cell r="BO236">
            <v>0</v>
          </cell>
          <cell r="BP236">
            <v>0</v>
          </cell>
          <cell r="BQ236">
            <v>0</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125</v>
          </cell>
          <cell r="CI236">
            <v>250</v>
          </cell>
          <cell r="CJ236">
            <v>375</v>
          </cell>
          <cell r="CK236">
            <v>500</v>
          </cell>
          <cell r="CL236">
            <v>500</v>
          </cell>
          <cell r="CM236">
            <v>500</v>
          </cell>
          <cell r="CN236">
            <v>500</v>
          </cell>
          <cell r="CO236">
            <v>500</v>
          </cell>
          <cell r="CP236">
            <v>500</v>
          </cell>
          <cell r="CQ236">
            <v>500</v>
          </cell>
          <cell r="CR236">
            <v>500</v>
          </cell>
          <cell r="CS236">
            <v>500</v>
          </cell>
          <cell r="CT236">
            <v>500</v>
          </cell>
          <cell r="CU236">
            <v>500</v>
          </cell>
          <cell r="CV236">
            <v>500</v>
          </cell>
          <cell r="CW236">
            <v>500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cell r="EF236">
            <v>0</v>
          </cell>
          <cell r="EG236">
            <v>0</v>
          </cell>
          <cell r="EH236">
            <v>0</v>
          </cell>
          <cell r="EI236">
            <v>0</v>
          </cell>
          <cell r="EJ236">
            <v>0</v>
          </cell>
          <cell r="EK236">
            <v>0</v>
          </cell>
          <cell r="EL236">
            <v>0</v>
          </cell>
          <cell r="EM236">
            <v>0</v>
          </cell>
          <cell r="EN236">
            <v>0</v>
          </cell>
          <cell r="EO236">
            <v>0</v>
          </cell>
          <cell r="EP236">
            <v>0</v>
          </cell>
          <cell r="EQ236">
            <v>0</v>
          </cell>
          <cell r="ER236">
            <v>0</v>
          </cell>
          <cell r="ES236">
            <v>0</v>
          </cell>
          <cell r="ET236">
            <v>0</v>
          </cell>
          <cell r="EU236">
            <v>0</v>
          </cell>
          <cell r="EV236">
            <v>0</v>
          </cell>
        </row>
        <row r="238">
          <cell r="T238" t="str">
            <v>BUDGET FORECAST</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35905</v>
          </cell>
          <cell r="BZ238">
            <v>35912</v>
          </cell>
          <cell r="CA238">
            <v>35919</v>
          </cell>
          <cell r="CB238">
            <v>35926</v>
          </cell>
          <cell r="CC238">
            <v>35933</v>
          </cell>
          <cell r="CD238">
            <v>35940</v>
          </cell>
          <cell r="CE238">
            <v>35947</v>
          </cell>
          <cell r="CF238">
            <v>35954</v>
          </cell>
          <cell r="CG238">
            <v>35961</v>
          </cell>
          <cell r="CH238">
            <v>35968</v>
          </cell>
          <cell r="CI238">
            <v>35975</v>
          </cell>
          <cell r="CJ238">
            <v>35982</v>
          </cell>
          <cell r="CK238">
            <v>35989</v>
          </cell>
          <cell r="CL238">
            <v>35996</v>
          </cell>
          <cell r="CM238">
            <v>36003</v>
          </cell>
          <cell r="CN238">
            <v>36010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cell r="EF238">
            <v>0</v>
          </cell>
          <cell r="EG238">
            <v>0</v>
          </cell>
          <cell r="EH238">
            <v>0</v>
          </cell>
          <cell r="EI238">
            <v>0</v>
          </cell>
          <cell r="EJ238">
            <v>0</v>
          </cell>
          <cell r="EK238">
            <v>0</v>
          </cell>
          <cell r="EL238">
            <v>0</v>
          </cell>
          <cell r="EM238">
            <v>0</v>
          </cell>
          <cell r="EN238">
            <v>0</v>
          </cell>
          <cell r="EO238">
            <v>0</v>
          </cell>
          <cell r="EP238">
            <v>0</v>
          </cell>
          <cell r="EQ238">
            <v>0</v>
          </cell>
          <cell r="ER238">
            <v>0</v>
          </cell>
          <cell r="ES238">
            <v>0</v>
          </cell>
          <cell r="ET238">
            <v>0</v>
          </cell>
          <cell r="EU238">
            <v>0</v>
          </cell>
          <cell r="EV238">
            <v>0</v>
          </cell>
          <cell r="EW238">
            <v>0</v>
          </cell>
          <cell r="EX238">
            <v>0</v>
          </cell>
          <cell r="EY238">
            <v>0</v>
          </cell>
          <cell r="EZ238">
            <v>0</v>
          </cell>
          <cell r="FA238">
            <v>0</v>
          </cell>
          <cell r="FB238">
            <v>0</v>
          </cell>
          <cell r="FC238">
            <v>0</v>
          </cell>
          <cell r="FD238">
            <v>0</v>
          </cell>
          <cell r="FE238">
            <v>0</v>
          </cell>
          <cell r="FF238">
            <v>0</v>
          </cell>
          <cell r="FG238">
            <v>0</v>
          </cell>
          <cell r="FH238">
            <v>0</v>
          </cell>
          <cell r="FI238">
            <v>0</v>
          </cell>
        </row>
        <row r="239">
          <cell r="T239" t="str">
            <v>BUDGET FORECAST</v>
          </cell>
          <cell r="V239" t="str">
            <v>PRE PROD</v>
          </cell>
          <cell r="W239">
            <v>30</v>
          </cell>
          <cell r="X239">
            <v>217500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0</v>
          </cell>
          <cell r="BF239">
            <v>0</v>
          </cell>
          <cell r="BG239">
            <v>0</v>
          </cell>
          <cell r="BH239">
            <v>0</v>
          </cell>
          <cell r="BI239">
            <v>0</v>
          </cell>
          <cell r="BJ239">
            <v>0</v>
          </cell>
          <cell r="BK239">
            <v>0</v>
          </cell>
          <cell r="BL239">
            <v>0</v>
          </cell>
          <cell r="BM239">
            <v>0</v>
          </cell>
          <cell r="BN239">
            <v>0</v>
          </cell>
          <cell r="BO239">
            <v>0</v>
          </cell>
          <cell r="BP239">
            <v>0</v>
          </cell>
          <cell r="BQ239">
            <v>0</v>
          </cell>
          <cell r="BR239">
            <v>0</v>
          </cell>
          <cell r="BS239">
            <v>0</v>
          </cell>
          <cell r="BT239">
            <v>0</v>
          </cell>
          <cell r="BU239">
            <v>0</v>
          </cell>
          <cell r="BV239">
            <v>0</v>
          </cell>
          <cell r="BW239">
            <v>0</v>
          </cell>
          <cell r="BX239">
            <v>0</v>
          </cell>
          <cell r="BY239">
            <v>35905</v>
          </cell>
          <cell r="BZ239">
            <v>35912</v>
          </cell>
          <cell r="CA239">
            <v>35919</v>
          </cell>
          <cell r="CB239">
            <v>35926</v>
          </cell>
          <cell r="CC239">
            <v>35933</v>
          </cell>
          <cell r="CD239">
            <v>35940</v>
          </cell>
          <cell r="CE239">
            <v>35947</v>
          </cell>
          <cell r="CF239">
            <v>35954</v>
          </cell>
          <cell r="CG239">
            <v>35961</v>
          </cell>
          <cell r="CH239">
            <v>35968</v>
          </cell>
          <cell r="CI239">
            <v>35975</v>
          </cell>
          <cell r="CJ239">
            <v>35982</v>
          </cell>
          <cell r="CK239">
            <v>35989</v>
          </cell>
          <cell r="CL239">
            <v>35996</v>
          </cell>
          <cell r="CM239">
            <v>36003</v>
          </cell>
          <cell r="CN239">
            <v>36010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cell r="EF239">
            <v>0</v>
          </cell>
          <cell r="EG239">
            <v>0</v>
          </cell>
          <cell r="EH239">
            <v>0</v>
          </cell>
          <cell r="EI239">
            <v>0</v>
          </cell>
          <cell r="EJ239">
            <v>0</v>
          </cell>
          <cell r="EK239">
            <v>0</v>
          </cell>
          <cell r="EL239">
            <v>0</v>
          </cell>
          <cell r="EM239">
            <v>0</v>
          </cell>
          <cell r="EN239">
            <v>0</v>
          </cell>
          <cell r="EO239">
            <v>0</v>
          </cell>
          <cell r="EP239">
            <v>0</v>
          </cell>
          <cell r="EQ239">
            <v>0</v>
          </cell>
          <cell r="ER239">
            <v>0</v>
          </cell>
          <cell r="ES239">
            <v>0</v>
          </cell>
          <cell r="ET239">
            <v>0</v>
          </cell>
          <cell r="EU239">
            <v>0</v>
          </cell>
          <cell r="EV239">
            <v>0</v>
          </cell>
          <cell r="EW239">
            <v>0</v>
          </cell>
          <cell r="EX239">
            <v>0</v>
          </cell>
          <cell r="EY239">
            <v>0</v>
          </cell>
          <cell r="EZ239">
            <v>0</v>
          </cell>
          <cell r="FA239">
            <v>0</v>
          </cell>
          <cell r="FB239">
            <v>0</v>
          </cell>
          <cell r="FC239">
            <v>0</v>
          </cell>
          <cell r="FD239">
            <v>0</v>
          </cell>
          <cell r="FE239">
            <v>0</v>
          </cell>
          <cell r="FF239">
            <v>0</v>
          </cell>
          <cell r="FG239">
            <v>0</v>
          </cell>
          <cell r="FH239">
            <v>0</v>
          </cell>
          <cell r="FI239">
            <v>0</v>
          </cell>
        </row>
        <row r="240">
          <cell r="V240" t="str">
            <v>PRE PROD</v>
          </cell>
          <cell r="W240">
            <v>30</v>
          </cell>
          <cell r="X240">
            <v>217500</v>
          </cell>
          <cell r="AA240">
            <v>0</v>
          </cell>
          <cell r="AB240">
            <v>0</v>
          </cell>
          <cell r="AC240">
            <v>0</v>
          </cell>
          <cell r="AD240">
            <v>0</v>
          </cell>
          <cell r="AE240">
            <v>0</v>
          </cell>
          <cell r="AF240">
            <v>0</v>
          </cell>
          <cell r="AG240">
            <v>0</v>
          </cell>
          <cell r="AH240">
            <v>0</v>
          </cell>
          <cell r="AI240">
            <v>0</v>
          </cell>
          <cell r="AJ240">
            <v>0</v>
          </cell>
          <cell r="AK240">
            <v>0</v>
          </cell>
          <cell r="AL240">
            <v>0</v>
          </cell>
          <cell r="AM240">
            <v>0</v>
          </cell>
          <cell r="AN240">
            <v>0</v>
          </cell>
          <cell r="AO240">
            <v>0</v>
          </cell>
          <cell r="AP240">
            <v>0</v>
          </cell>
          <cell r="AQ240">
            <v>0</v>
          </cell>
          <cell r="AR240">
            <v>0</v>
          </cell>
          <cell r="AS240">
            <v>0</v>
          </cell>
          <cell r="AT240">
            <v>0</v>
          </cell>
          <cell r="AU240">
            <v>0</v>
          </cell>
          <cell r="AV240">
            <v>0</v>
          </cell>
          <cell r="AW240">
            <v>0</v>
          </cell>
          <cell r="AX240">
            <v>0</v>
          </cell>
          <cell r="AY240">
            <v>0</v>
          </cell>
          <cell r="AZ240">
            <v>0</v>
          </cell>
          <cell r="BA240">
            <v>0</v>
          </cell>
          <cell r="BB240">
            <v>0</v>
          </cell>
          <cell r="BC240">
            <v>0</v>
          </cell>
          <cell r="BD240">
            <v>0</v>
          </cell>
          <cell r="BE240">
            <v>0</v>
          </cell>
          <cell r="BF240">
            <v>0</v>
          </cell>
          <cell r="BG240">
            <v>0</v>
          </cell>
          <cell r="BH240">
            <v>0</v>
          </cell>
          <cell r="BI240">
            <v>0</v>
          </cell>
          <cell r="BJ240">
            <v>0</v>
          </cell>
          <cell r="BK240">
            <v>0</v>
          </cell>
          <cell r="BL240">
            <v>0</v>
          </cell>
          <cell r="BM240">
            <v>0</v>
          </cell>
          <cell r="BN240">
            <v>0</v>
          </cell>
          <cell r="BO240">
            <v>0</v>
          </cell>
          <cell r="BP240">
            <v>0</v>
          </cell>
          <cell r="BQ240">
            <v>0</v>
          </cell>
          <cell r="BR240">
            <v>0</v>
          </cell>
          <cell r="BS240">
            <v>0</v>
          </cell>
          <cell r="BT240">
            <v>0</v>
          </cell>
          <cell r="BU240">
            <v>0</v>
          </cell>
          <cell r="BV240">
            <v>0</v>
          </cell>
          <cell r="BW240">
            <v>0</v>
          </cell>
          <cell r="BX240">
            <v>0</v>
          </cell>
          <cell r="BY240">
            <v>3750</v>
          </cell>
          <cell r="BZ240">
            <v>7500</v>
          </cell>
          <cell r="CA240">
            <v>11250</v>
          </cell>
          <cell r="CB240">
            <v>15000</v>
          </cell>
          <cell r="CC240">
            <v>15000</v>
          </cell>
          <cell r="CD240">
            <v>15000</v>
          </cell>
          <cell r="CE240">
            <v>15000</v>
          </cell>
          <cell r="CF240">
            <v>15000</v>
          </cell>
          <cell r="CG240">
            <v>15000</v>
          </cell>
          <cell r="CH240">
            <v>15000</v>
          </cell>
          <cell r="CI240">
            <v>15000</v>
          </cell>
          <cell r="CJ240">
            <v>15000</v>
          </cell>
          <cell r="CK240">
            <v>15000</v>
          </cell>
          <cell r="CL240">
            <v>15000</v>
          </cell>
          <cell r="CM240">
            <v>15000</v>
          </cell>
          <cell r="CN240">
            <v>15000</v>
          </cell>
          <cell r="CO240">
            <v>0</v>
          </cell>
          <cell r="CP240">
            <v>0</v>
          </cell>
          <cell r="CQ240">
            <v>0</v>
          </cell>
          <cell r="CR240">
            <v>0</v>
          </cell>
          <cell r="CS240">
            <v>0</v>
          </cell>
          <cell r="CT240">
            <v>0</v>
          </cell>
          <cell r="CU240">
            <v>0</v>
          </cell>
          <cell r="CV240">
            <v>0</v>
          </cell>
          <cell r="CW240">
            <v>0</v>
          </cell>
          <cell r="CX240">
            <v>0</v>
          </cell>
          <cell r="CY240">
            <v>0</v>
          </cell>
          <cell r="CZ240">
            <v>0</v>
          </cell>
          <cell r="DA240">
            <v>0</v>
          </cell>
          <cell r="DB240">
            <v>0</v>
          </cell>
          <cell r="DC240">
            <v>0</v>
          </cell>
          <cell r="DD240">
            <v>0</v>
          </cell>
          <cell r="DE240">
            <v>0</v>
          </cell>
          <cell r="DF240">
            <v>0</v>
          </cell>
          <cell r="DG240">
            <v>0</v>
          </cell>
          <cell r="DH240">
            <v>0</v>
          </cell>
          <cell r="DI240">
            <v>0</v>
          </cell>
          <cell r="DJ240">
            <v>0</v>
          </cell>
          <cell r="DK240">
            <v>0</v>
          </cell>
          <cell r="DL240">
            <v>0</v>
          </cell>
          <cell r="DM240">
            <v>0</v>
          </cell>
          <cell r="DN240">
            <v>0</v>
          </cell>
          <cell r="DO240">
            <v>0</v>
          </cell>
          <cell r="DP240">
            <v>0</v>
          </cell>
          <cell r="DQ240">
            <v>0</v>
          </cell>
          <cell r="DR240">
            <v>0</v>
          </cell>
          <cell r="DS240">
            <v>0</v>
          </cell>
          <cell r="DT240">
            <v>0</v>
          </cell>
          <cell r="DU240">
            <v>0</v>
          </cell>
          <cell r="DV240">
            <v>0</v>
          </cell>
          <cell r="DW240">
            <v>0</v>
          </cell>
          <cell r="DX240">
            <v>0</v>
          </cell>
          <cell r="DY240">
            <v>0</v>
          </cell>
          <cell r="DZ240">
            <v>0</v>
          </cell>
          <cell r="EA240">
            <v>0</v>
          </cell>
          <cell r="EB240">
            <v>0</v>
          </cell>
          <cell r="EC240">
            <v>0</v>
          </cell>
          <cell r="ED240">
            <v>0</v>
          </cell>
          <cell r="EE240">
            <v>0</v>
          </cell>
          <cell r="EF240">
            <v>0</v>
          </cell>
          <cell r="EG240">
            <v>0</v>
          </cell>
          <cell r="EH240">
            <v>0</v>
          </cell>
          <cell r="EI240">
            <v>0</v>
          </cell>
          <cell r="EJ240">
            <v>0</v>
          </cell>
          <cell r="EK240">
            <v>0</v>
          </cell>
          <cell r="EL240">
            <v>0</v>
          </cell>
          <cell r="EM240">
            <v>0</v>
          </cell>
          <cell r="EN240">
            <v>0</v>
          </cell>
          <cell r="EO240">
            <v>0</v>
          </cell>
          <cell r="EP240">
            <v>0</v>
          </cell>
          <cell r="EQ240">
            <v>0</v>
          </cell>
          <cell r="ER240">
            <v>0</v>
          </cell>
          <cell r="ES240">
            <v>0</v>
          </cell>
          <cell r="ET240">
            <v>0</v>
          </cell>
          <cell r="EU240">
            <v>0</v>
          </cell>
          <cell r="EV240">
            <v>0</v>
          </cell>
          <cell r="EW240">
            <v>0</v>
          </cell>
          <cell r="EX240">
            <v>0</v>
          </cell>
          <cell r="EY240">
            <v>0</v>
          </cell>
          <cell r="EZ240">
            <v>0</v>
          </cell>
          <cell r="FA240">
            <v>0</v>
          </cell>
          <cell r="FB240">
            <v>0</v>
          </cell>
          <cell r="FC240">
            <v>0</v>
          </cell>
          <cell r="FD240">
            <v>0</v>
          </cell>
          <cell r="FE240">
            <v>0</v>
          </cell>
          <cell r="FF240">
            <v>0</v>
          </cell>
          <cell r="FG240">
            <v>0</v>
          </cell>
          <cell r="FH240">
            <v>0</v>
          </cell>
          <cell r="FI240">
            <v>0</v>
          </cell>
        </row>
        <row r="241">
          <cell r="V241" t="str">
            <v>PRODUCTION</v>
          </cell>
          <cell r="W241">
            <v>150</v>
          </cell>
          <cell r="X241">
            <v>1087500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35933</v>
          </cell>
          <cell r="CD241">
            <v>35940</v>
          </cell>
          <cell r="CE241">
            <v>35947</v>
          </cell>
          <cell r="CF241">
            <v>35954</v>
          </cell>
          <cell r="CG241">
            <v>35961</v>
          </cell>
          <cell r="CH241">
            <v>35968</v>
          </cell>
          <cell r="CI241">
            <v>35975</v>
          </cell>
          <cell r="CJ241">
            <v>35982</v>
          </cell>
          <cell r="CK241">
            <v>35989</v>
          </cell>
          <cell r="CL241">
            <v>35996</v>
          </cell>
          <cell r="CM241">
            <v>36003</v>
          </cell>
          <cell r="CN241">
            <v>36010</v>
          </cell>
          <cell r="CO241">
            <v>36017</v>
          </cell>
          <cell r="CP241">
            <v>36024</v>
          </cell>
          <cell r="CQ241">
            <v>36031</v>
          </cell>
          <cell r="CR241">
            <v>36038</v>
          </cell>
          <cell r="CS241">
            <v>36045</v>
          </cell>
          <cell r="CT241">
            <v>36052</v>
          </cell>
          <cell r="CU241">
            <v>36059</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cell r="EF241">
            <v>0</v>
          </cell>
          <cell r="EG241">
            <v>0</v>
          </cell>
          <cell r="EH241">
            <v>0</v>
          </cell>
          <cell r="EI241">
            <v>0</v>
          </cell>
          <cell r="EJ241">
            <v>0</v>
          </cell>
          <cell r="EK241">
            <v>0</v>
          </cell>
          <cell r="EL241">
            <v>0</v>
          </cell>
          <cell r="EM241">
            <v>0</v>
          </cell>
          <cell r="EN241">
            <v>0</v>
          </cell>
          <cell r="EO241">
            <v>0</v>
          </cell>
          <cell r="EP241">
            <v>0</v>
          </cell>
          <cell r="EQ241">
            <v>0</v>
          </cell>
          <cell r="ER241">
            <v>0</v>
          </cell>
          <cell r="ES241">
            <v>0</v>
          </cell>
          <cell r="ET241">
            <v>0</v>
          </cell>
          <cell r="EU241">
            <v>0</v>
          </cell>
          <cell r="EV241">
            <v>0</v>
          </cell>
          <cell r="EW241">
            <v>0</v>
          </cell>
          <cell r="EX241">
            <v>0</v>
          </cell>
          <cell r="EY241">
            <v>0</v>
          </cell>
          <cell r="EZ241">
            <v>0</v>
          </cell>
          <cell r="FA241">
            <v>0</v>
          </cell>
          <cell r="FB241">
            <v>0</v>
          </cell>
          <cell r="FC241">
            <v>0</v>
          </cell>
          <cell r="FD241">
            <v>0</v>
          </cell>
          <cell r="FE241">
            <v>0</v>
          </cell>
          <cell r="FF241">
            <v>0</v>
          </cell>
          <cell r="FG241">
            <v>0</v>
          </cell>
          <cell r="FH241">
            <v>0</v>
          </cell>
          <cell r="FI241">
            <v>0</v>
          </cell>
        </row>
        <row r="242">
          <cell r="V242" t="str">
            <v>PRODUCTION</v>
          </cell>
          <cell r="W242">
            <v>150</v>
          </cell>
          <cell r="X242">
            <v>1087500</v>
          </cell>
          <cell r="AA242">
            <v>0</v>
          </cell>
          <cell r="AB242">
            <v>0</v>
          </cell>
          <cell r="AC242">
            <v>0</v>
          </cell>
          <cell r="AD242">
            <v>0</v>
          </cell>
          <cell r="AE242">
            <v>0</v>
          </cell>
          <cell r="AF242">
            <v>0</v>
          </cell>
          <cell r="AG242">
            <v>0</v>
          </cell>
          <cell r="AH242">
            <v>0</v>
          </cell>
          <cell r="AI242">
            <v>0</v>
          </cell>
          <cell r="AJ242">
            <v>0</v>
          </cell>
          <cell r="AK242">
            <v>0</v>
          </cell>
          <cell r="AL242">
            <v>0</v>
          </cell>
          <cell r="AM242">
            <v>0</v>
          </cell>
          <cell r="AN242">
            <v>0</v>
          </cell>
          <cell r="AO242">
            <v>0</v>
          </cell>
          <cell r="AP242">
            <v>0</v>
          </cell>
          <cell r="AQ242">
            <v>0</v>
          </cell>
          <cell r="AR242">
            <v>0</v>
          </cell>
          <cell r="AS242">
            <v>0</v>
          </cell>
          <cell r="AT242">
            <v>0</v>
          </cell>
          <cell r="AU242">
            <v>0</v>
          </cell>
          <cell r="AV242">
            <v>0</v>
          </cell>
          <cell r="AW242">
            <v>0</v>
          </cell>
          <cell r="AX242">
            <v>0</v>
          </cell>
          <cell r="AY242">
            <v>0</v>
          </cell>
          <cell r="AZ242">
            <v>0</v>
          </cell>
          <cell r="BA242">
            <v>0</v>
          </cell>
          <cell r="BB242">
            <v>0</v>
          </cell>
          <cell r="BC242">
            <v>0</v>
          </cell>
          <cell r="BD242">
            <v>0</v>
          </cell>
          <cell r="BE242">
            <v>0</v>
          </cell>
          <cell r="BF242">
            <v>0</v>
          </cell>
          <cell r="BG242">
            <v>0</v>
          </cell>
          <cell r="BH242">
            <v>0</v>
          </cell>
          <cell r="BI242">
            <v>0</v>
          </cell>
          <cell r="BJ242">
            <v>0</v>
          </cell>
          <cell r="BK242">
            <v>0</v>
          </cell>
          <cell r="BL242">
            <v>0</v>
          </cell>
          <cell r="BM242">
            <v>0</v>
          </cell>
          <cell r="BN242">
            <v>0</v>
          </cell>
          <cell r="BO242">
            <v>0</v>
          </cell>
          <cell r="BP242">
            <v>0</v>
          </cell>
          <cell r="BQ242">
            <v>0</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18750</v>
          </cell>
          <cell r="CG242">
            <v>37500</v>
          </cell>
          <cell r="CH242">
            <v>56250</v>
          </cell>
          <cell r="CI242">
            <v>75000</v>
          </cell>
          <cell r="CJ242">
            <v>75000</v>
          </cell>
          <cell r="CK242">
            <v>75000</v>
          </cell>
          <cell r="CL242">
            <v>75000</v>
          </cell>
          <cell r="CM242">
            <v>75000</v>
          </cell>
          <cell r="CN242">
            <v>75000</v>
          </cell>
          <cell r="CO242">
            <v>75000</v>
          </cell>
          <cell r="CP242">
            <v>75000</v>
          </cell>
          <cell r="CQ242">
            <v>75000</v>
          </cell>
          <cell r="CR242">
            <v>75000</v>
          </cell>
          <cell r="CS242">
            <v>75000</v>
          </cell>
          <cell r="CT242">
            <v>75000</v>
          </cell>
          <cell r="CU242">
            <v>75000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cell r="EF242">
            <v>0</v>
          </cell>
          <cell r="EG242">
            <v>0</v>
          </cell>
          <cell r="EH242">
            <v>0</v>
          </cell>
          <cell r="EI242">
            <v>0</v>
          </cell>
          <cell r="EJ242">
            <v>0</v>
          </cell>
          <cell r="EK242">
            <v>0</v>
          </cell>
          <cell r="EL242">
            <v>0</v>
          </cell>
          <cell r="EM242">
            <v>0</v>
          </cell>
          <cell r="EN242">
            <v>0</v>
          </cell>
          <cell r="EO242">
            <v>0</v>
          </cell>
          <cell r="EP242">
            <v>0</v>
          </cell>
          <cell r="EQ242">
            <v>0</v>
          </cell>
          <cell r="ER242">
            <v>0</v>
          </cell>
          <cell r="ES242">
            <v>0</v>
          </cell>
          <cell r="ET242">
            <v>0</v>
          </cell>
          <cell r="EU242">
            <v>0</v>
          </cell>
          <cell r="EV242">
            <v>0</v>
          </cell>
          <cell r="EW242">
            <v>0</v>
          </cell>
          <cell r="EX242">
            <v>0</v>
          </cell>
          <cell r="EY242">
            <v>0</v>
          </cell>
          <cell r="EZ242">
            <v>0</v>
          </cell>
          <cell r="FA242">
            <v>0</v>
          </cell>
          <cell r="FB242">
            <v>0</v>
          </cell>
          <cell r="FC242">
            <v>0</v>
          </cell>
          <cell r="FD242">
            <v>0</v>
          </cell>
          <cell r="FE242">
            <v>0</v>
          </cell>
          <cell r="FF242">
            <v>0</v>
          </cell>
          <cell r="FG242">
            <v>0</v>
          </cell>
          <cell r="FH242">
            <v>0</v>
          </cell>
          <cell r="FI242">
            <v>0</v>
          </cell>
        </row>
        <row r="243">
          <cell r="V243" t="str">
            <v>INK &amp; PAINT</v>
          </cell>
          <cell r="W243">
            <v>8</v>
          </cell>
          <cell r="X243">
            <v>58000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v>
          </cell>
          <cell r="BA243">
            <v>0</v>
          </cell>
          <cell r="BB243">
            <v>0</v>
          </cell>
          <cell r="BC243">
            <v>0</v>
          </cell>
          <cell r="BD243">
            <v>0</v>
          </cell>
          <cell r="BE243">
            <v>0</v>
          </cell>
          <cell r="BF243">
            <v>0</v>
          </cell>
          <cell r="BG243">
            <v>0</v>
          </cell>
          <cell r="BH243">
            <v>0</v>
          </cell>
          <cell r="BI243">
            <v>0</v>
          </cell>
          <cell r="BJ243">
            <v>0</v>
          </cell>
          <cell r="BK243">
            <v>0</v>
          </cell>
          <cell r="BL243">
            <v>0</v>
          </cell>
          <cell r="BM243">
            <v>0</v>
          </cell>
          <cell r="BN243">
            <v>0</v>
          </cell>
          <cell r="BO243">
            <v>0</v>
          </cell>
          <cell r="BP243">
            <v>0</v>
          </cell>
          <cell r="BQ243">
            <v>0</v>
          </cell>
          <cell r="BR243">
            <v>0</v>
          </cell>
          <cell r="BS243">
            <v>0</v>
          </cell>
          <cell r="BT243">
            <v>0</v>
          </cell>
          <cell r="BU243">
            <v>0</v>
          </cell>
          <cell r="BV243">
            <v>0</v>
          </cell>
          <cell r="BW243">
            <v>0</v>
          </cell>
          <cell r="BX243">
            <v>0</v>
          </cell>
          <cell r="BY243">
            <v>0</v>
          </cell>
          <cell r="BZ243">
            <v>0</v>
          </cell>
          <cell r="CA243">
            <v>0</v>
          </cell>
          <cell r="CB243">
            <v>0</v>
          </cell>
          <cell r="CC243">
            <v>0</v>
          </cell>
          <cell r="CD243">
            <v>0</v>
          </cell>
          <cell r="CE243">
            <v>0</v>
          </cell>
          <cell r="CF243">
            <v>0</v>
          </cell>
          <cell r="CG243">
            <v>0</v>
          </cell>
          <cell r="CH243">
            <v>35968</v>
          </cell>
          <cell r="CI243">
            <v>35975</v>
          </cell>
          <cell r="CJ243">
            <v>35982</v>
          </cell>
          <cell r="CK243">
            <v>35989</v>
          </cell>
          <cell r="CL243">
            <v>35996</v>
          </cell>
          <cell r="CM243">
            <v>36003</v>
          </cell>
          <cell r="CN243">
            <v>36010</v>
          </cell>
          <cell r="CO243">
            <v>36017</v>
          </cell>
          <cell r="CP243">
            <v>36024</v>
          </cell>
          <cell r="CQ243">
            <v>36031</v>
          </cell>
          <cell r="CR243">
            <v>36038</v>
          </cell>
          <cell r="CS243">
            <v>36045</v>
          </cell>
          <cell r="CT243">
            <v>36052</v>
          </cell>
          <cell r="CU243">
            <v>36059</v>
          </cell>
          <cell r="CV243">
            <v>36066</v>
          </cell>
          <cell r="CW243">
            <v>36073</v>
          </cell>
          <cell r="CX243">
            <v>0</v>
          </cell>
          <cell r="CY243">
            <v>0</v>
          </cell>
          <cell r="CZ243">
            <v>0</v>
          </cell>
          <cell r="DA243">
            <v>0</v>
          </cell>
          <cell r="DB243">
            <v>0</v>
          </cell>
          <cell r="DC243">
            <v>0</v>
          </cell>
          <cell r="DD243">
            <v>0</v>
          </cell>
          <cell r="DE243">
            <v>0</v>
          </cell>
          <cell r="DF243">
            <v>0</v>
          </cell>
          <cell r="DG243">
            <v>0</v>
          </cell>
          <cell r="DH243">
            <v>0</v>
          </cell>
          <cell r="DI243">
            <v>0</v>
          </cell>
          <cell r="DJ243">
            <v>0</v>
          </cell>
          <cell r="DK243">
            <v>0</v>
          </cell>
          <cell r="DL243">
            <v>0</v>
          </cell>
          <cell r="DM243">
            <v>0</v>
          </cell>
          <cell r="DN243">
            <v>0</v>
          </cell>
          <cell r="DO243">
            <v>0</v>
          </cell>
          <cell r="DP243">
            <v>0</v>
          </cell>
          <cell r="DQ243">
            <v>0</v>
          </cell>
          <cell r="DR243">
            <v>0</v>
          </cell>
          <cell r="DS243">
            <v>0</v>
          </cell>
          <cell r="DT243">
            <v>0</v>
          </cell>
          <cell r="DU243">
            <v>0</v>
          </cell>
          <cell r="DV243">
            <v>0</v>
          </cell>
          <cell r="DW243">
            <v>0</v>
          </cell>
          <cell r="DX243">
            <v>0</v>
          </cell>
          <cell r="DY243">
            <v>0</v>
          </cell>
          <cell r="DZ243">
            <v>0</v>
          </cell>
          <cell r="EA243">
            <v>0</v>
          </cell>
          <cell r="EB243">
            <v>0</v>
          </cell>
          <cell r="EC243">
            <v>0</v>
          </cell>
          <cell r="ED243">
            <v>0</v>
          </cell>
          <cell r="EE243">
            <v>0</v>
          </cell>
          <cell r="EF243">
            <v>0</v>
          </cell>
          <cell r="EG243">
            <v>0</v>
          </cell>
          <cell r="EH243">
            <v>0</v>
          </cell>
          <cell r="EI243">
            <v>0</v>
          </cell>
          <cell r="EJ243">
            <v>0</v>
          </cell>
          <cell r="EK243">
            <v>0</v>
          </cell>
          <cell r="EL243">
            <v>0</v>
          </cell>
          <cell r="EM243">
            <v>0</v>
          </cell>
          <cell r="EN243">
            <v>0</v>
          </cell>
          <cell r="EO243">
            <v>0</v>
          </cell>
          <cell r="EP243">
            <v>0</v>
          </cell>
          <cell r="EQ243">
            <v>0</v>
          </cell>
          <cell r="ER243">
            <v>0</v>
          </cell>
          <cell r="ES243">
            <v>0</v>
          </cell>
          <cell r="ET243">
            <v>0</v>
          </cell>
          <cell r="EU243">
            <v>0</v>
          </cell>
          <cell r="EV243">
            <v>0</v>
          </cell>
          <cell r="EW243">
            <v>0</v>
          </cell>
          <cell r="EX243">
            <v>0</v>
          </cell>
          <cell r="EY243">
            <v>0</v>
          </cell>
          <cell r="EZ243">
            <v>0</v>
          </cell>
          <cell r="FA243">
            <v>0</v>
          </cell>
          <cell r="FB243">
            <v>0</v>
          </cell>
          <cell r="FC243">
            <v>0</v>
          </cell>
          <cell r="FD243">
            <v>0</v>
          </cell>
          <cell r="FE243">
            <v>0</v>
          </cell>
          <cell r="FF243">
            <v>0</v>
          </cell>
          <cell r="FG243">
            <v>0</v>
          </cell>
          <cell r="FH243">
            <v>0</v>
          </cell>
          <cell r="FI243">
            <v>0</v>
          </cell>
        </row>
        <row r="244">
          <cell r="V244" t="str">
            <v>INK &amp; PAINT</v>
          </cell>
          <cell r="W244">
            <v>8</v>
          </cell>
          <cell r="X244">
            <v>58000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1000</v>
          </cell>
          <cell r="CI244">
            <v>2000</v>
          </cell>
          <cell r="CJ244">
            <v>3000</v>
          </cell>
          <cell r="CK244">
            <v>4000</v>
          </cell>
          <cell r="CL244">
            <v>4000</v>
          </cell>
          <cell r="CM244">
            <v>4000</v>
          </cell>
          <cell r="CN244">
            <v>4000</v>
          </cell>
          <cell r="CO244">
            <v>4000</v>
          </cell>
          <cell r="CP244">
            <v>4000</v>
          </cell>
          <cell r="CQ244">
            <v>4000</v>
          </cell>
          <cell r="CR244">
            <v>4000</v>
          </cell>
          <cell r="CS244">
            <v>4000</v>
          </cell>
          <cell r="CT244">
            <v>4000</v>
          </cell>
          <cell r="CU244">
            <v>4000</v>
          </cell>
          <cell r="CV244">
            <v>4000</v>
          </cell>
          <cell r="CW244">
            <v>4000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cell r="EF244">
            <v>0</v>
          </cell>
          <cell r="EG244">
            <v>0</v>
          </cell>
          <cell r="EH244">
            <v>0</v>
          </cell>
          <cell r="EI244">
            <v>0</v>
          </cell>
          <cell r="EJ244">
            <v>0</v>
          </cell>
          <cell r="EK244">
            <v>0</v>
          </cell>
          <cell r="EL244">
            <v>0</v>
          </cell>
          <cell r="EM244">
            <v>0</v>
          </cell>
          <cell r="EN244">
            <v>0</v>
          </cell>
          <cell r="EO244">
            <v>0</v>
          </cell>
          <cell r="EP244">
            <v>0</v>
          </cell>
          <cell r="EQ244">
            <v>0</v>
          </cell>
          <cell r="ER244">
            <v>0</v>
          </cell>
          <cell r="ES244">
            <v>0</v>
          </cell>
          <cell r="ET244">
            <v>0</v>
          </cell>
          <cell r="EU244">
            <v>0</v>
          </cell>
          <cell r="EV244">
            <v>0</v>
          </cell>
          <cell r="EW244">
            <v>0</v>
          </cell>
          <cell r="EX244">
            <v>0</v>
          </cell>
          <cell r="EY244">
            <v>0</v>
          </cell>
          <cell r="EZ244">
            <v>0</v>
          </cell>
          <cell r="FA244">
            <v>0</v>
          </cell>
          <cell r="FB244">
            <v>0</v>
          </cell>
          <cell r="FC244">
            <v>0</v>
          </cell>
          <cell r="FD244">
            <v>0</v>
          </cell>
          <cell r="FE244">
            <v>0</v>
          </cell>
          <cell r="FF244">
            <v>0</v>
          </cell>
          <cell r="FG244">
            <v>0</v>
          </cell>
          <cell r="FH244">
            <v>0</v>
          </cell>
          <cell r="FI244">
            <v>0</v>
          </cell>
        </row>
        <row r="245">
          <cell r="X245" t="str">
            <v>DIRECT</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3750</v>
          </cell>
          <cell r="BZ245">
            <v>7500</v>
          </cell>
          <cell r="CA245">
            <v>11250</v>
          </cell>
          <cell r="CB245">
            <v>15000</v>
          </cell>
          <cell r="CC245">
            <v>50933</v>
          </cell>
          <cell r="CD245">
            <v>50940</v>
          </cell>
          <cell r="CE245">
            <v>50947</v>
          </cell>
          <cell r="CF245">
            <v>69704</v>
          </cell>
          <cell r="CG245">
            <v>88461</v>
          </cell>
          <cell r="CH245">
            <v>144186</v>
          </cell>
          <cell r="CI245">
            <v>163950</v>
          </cell>
          <cell r="CJ245">
            <v>164964</v>
          </cell>
          <cell r="CK245">
            <v>165978</v>
          </cell>
          <cell r="CL245">
            <v>165992</v>
          </cell>
          <cell r="CM245">
            <v>166006</v>
          </cell>
          <cell r="CN245">
            <v>166020</v>
          </cell>
          <cell r="CO245">
            <v>151034</v>
          </cell>
          <cell r="CP245">
            <v>151048</v>
          </cell>
          <cell r="CQ245">
            <v>151062</v>
          </cell>
          <cell r="CR245">
            <v>151076</v>
          </cell>
          <cell r="CS245">
            <v>151090</v>
          </cell>
          <cell r="CT245">
            <v>151104</v>
          </cell>
          <cell r="CU245">
            <v>151118</v>
          </cell>
          <cell r="CV245">
            <v>40066</v>
          </cell>
          <cell r="CW245">
            <v>40073</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cell r="EF245">
            <v>0</v>
          </cell>
          <cell r="EG245">
            <v>0</v>
          </cell>
          <cell r="EH245">
            <v>0</v>
          </cell>
          <cell r="EI245">
            <v>0</v>
          </cell>
          <cell r="EJ245">
            <v>0</v>
          </cell>
          <cell r="EK245">
            <v>0</v>
          </cell>
          <cell r="EL245">
            <v>0</v>
          </cell>
          <cell r="EM245">
            <v>0</v>
          </cell>
          <cell r="EN245">
            <v>0</v>
          </cell>
          <cell r="EO245">
            <v>0</v>
          </cell>
          <cell r="EP245">
            <v>0</v>
          </cell>
          <cell r="EQ245">
            <v>0</v>
          </cell>
          <cell r="ER245">
            <v>0</v>
          </cell>
          <cell r="ES245">
            <v>0</v>
          </cell>
          <cell r="ET245">
            <v>0</v>
          </cell>
          <cell r="EU245">
            <v>0</v>
          </cell>
          <cell r="EV245">
            <v>0</v>
          </cell>
          <cell r="EW245">
            <v>0</v>
          </cell>
          <cell r="EX245">
            <v>0</v>
          </cell>
          <cell r="EY245">
            <v>0</v>
          </cell>
          <cell r="EZ245">
            <v>0</v>
          </cell>
          <cell r="FA245">
            <v>0</v>
          </cell>
          <cell r="FB245">
            <v>0</v>
          </cell>
          <cell r="FC245">
            <v>0</v>
          </cell>
          <cell r="FD245">
            <v>0</v>
          </cell>
          <cell r="FE245">
            <v>0</v>
          </cell>
          <cell r="FF245">
            <v>0</v>
          </cell>
          <cell r="FG245">
            <v>0</v>
          </cell>
          <cell r="FH245">
            <v>0</v>
          </cell>
          <cell r="FI245">
            <v>0</v>
          </cell>
        </row>
        <row r="246">
          <cell r="X246" t="str">
            <v>DIRECT</v>
          </cell>
          <cell r="AA246">
            <v>0</v>
          </cell>
          <cell r="AB246">
            <v>0</v>
          </cell>
          <cell r="AC246">
            <v>0</v>
          </cell>
          <cell r="AD246">
            <v>0</v>
          </cell>
          <cell r="AE246">
            <v>0</v>
          </cell>
          <cell r="AF246">
            <v>0</v>
          </cell>
          <cell r="AG246">
            <v>0</v>
          </cell>
          <cell r="AH246">
            <v>0</v>
          </cell>
          <cell r="AI246">
            <v>0</v>
          </cell>
          <cell r="AJ246">
            <v>0</v>
          </cell>
          <cell r="AK246">
            <v>0</v>
          </cell>
          <cell r="AL246">
            <v>0</v>
          </cell>
          <cell r="AM246">
            <v>0</v>
          </cell>
          <cell r="AN246">
            <v>0</v>
          </cell>
          <cell r="AO246">
            <v>0</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0</v>
          </cell>
          <cell r="BD246">
            <v>0</v>
          </cell>
          <cell r="BE246">
            <v>0</v>
          </cell>
          <cell r="BF246">
            <v>0</v>
          </cell>
          <cell r="BG246">
            <v>0</v>
          </cell>
          <cell r="BH246">
            <v>0</v>
          </cell>
          <cell r="BI246">
            <v>0</v>
          </cell>
          <cell r="BJ246">
            <v>0</v>
          </cell>
          <cell r="BK246">
            <v>0</v>
          </cell>
          <cell r="BL246">
            <v>0</v>
          </cell>
          <cell r="BM246">
            <v>0</v>
          </cell>
          <cell r="BN246">
            <v>0</v>
          </cell>
          <cell r="BO246">
            <v>0</v>
          </cell>
          <cell r="BP246">
            <v>0</v>
          </cell>
          <cell r="BQ246">
            <v>0</v>
          </cell>
          <cell r="BR246">
            <v>0</v>
          </cell>
          <cell r="BS246">
            <v>0</v>
          </cell>
          <cell r="BT246">
            <v>0</v>
          </cell>
          <cell r="BU246">
            <v>0</v>
          </cell>
          <cell r="BV246">
            <v>0</v>
          </cell>
          <cell r="BW246">
            <v>0</v>
          </cell>
          <cell r="BX246">
            <v>0</v>
          </cell>
          <cell r="BY246">
            <v>3750</v>
          </cell>
          <cell r="BZ246">
            <v>7500</v>
          </cell>
          <cell r="CA246">
            <v>11250</v>
          </cell>
          <cell r="CB246">
            <v>15000</v>
          </cell>
          <cell r="CC246">
            <v>50933</v>
          </cell>
          <cell r="CD246">
            <v>50940</v>
          </cell>
          <cell r="CE246">
            <v>50947</v>
          </cell>
          <cell r="CF246">
            <v>69704</v>
          </cell>
          <cell r="CG246">
            <v>88461</v>
          </cell>
          <cell r="CH246">
            <v>144186</v>
          </cell>
          <cell r="CI246">
            <v>163950</v>
          </cell>
          <cell r="CJ246">
            <v>164964</v>
          </cell>
          <cell r="CK246">
            <v>165978</v>
          </cell>
          <cell r="CL246">
            <v>165992</v>
          </cell>
          <cell r="CM246">
            <v>166006</v>
          </cell>
          <cell r="CN246">
            <v>166020</v>
          </cell>
          <cell r="CO246">
            <v>151034</v>
          </cell>
          <cell r="CP246">
            <v>151048</v>
          </cell>
          <cell r="CQ246">
            <v>151062</v>
          </cell>
          <cell r="CR246">
            <v>151076</v>
          </cell>
          <cell r="CS246">
            <v>151090</v>
          </cell>
          <cell r="CT246">
            <v>151104</v>
          </cell>
          <cell r="CU246">
            <v>151118</v>
          </cell>
          <cell r="CV246">
            <v>40066</v>
          </cell>
          <cell r="CW246">
            <v>40073</v>
          </cell>
          <cell r="CX246">
            <v>0</v>
          </cell>
          <cell r="CY246">
            <v>0</v>
          </cell>
          <cell r="CZ246">
            <v>0</v>
          </cell>
          <cell r="DA246">
            <v>0</v>
          </cell>
          <cell r="DB246">
            <v>0</v>
          </cell>
          <cell r="DC246">
            <v>0</v>
          </cell>
          <cell r="DD246">
            <v>0</v>
          </cell>
          <cell r="DE246">
            <v>0</v>
          </cell>
          <cell r="DF246">
            <v>0</v>
          </cell>
          <cell r="DG246">
            <v>0</v>
          </cell>
          <cell r="DH246">
            <v>0</v>
          </cell>
          <cell r="DI246">
            <v>0</v>
          </cell>
          <cell r="DJ246">
            <v>0</v>
          </cell>
          <cell r="DK246">
            <v>0</v>
          </cell>
          <cell r="DL246">
            <v>0</v>
          </cell>
          <cell r="DM246">
            <v>0</v>
          </cell>
          <cell r="DN246">
            <v>0</v>
          </cell>
          <cell r="DO246">
            <v>0</v>
          </cell>
          <cell r="DP246">
            <v>0</v>
          </cell>
          <cell r="DQ246">
            <v>0</v>
          </cell>
          <cell r="DR246">
            <v>0</v>
          </cell>
          <cell r="DS246">
            <v>0</v>
          </cell>
          <cell r="DT246">
            <v>0</v>
          </cell>
          <cell r="DU246">
            <v>0</v>
          </cell>
          <cell r="DV246">
            <v>0</v>
          </cell>
          <cell r="DW246">
            <v>0</v>
          </cell>
          <cell r="DX246">
            <v>0</v>
          </cell>
          <cell r="DY246">
            <v>0</v>
          </cell>
          <cell r="DZ246">
            <v>0</v>
          </cell>
          <cell r="EA246">
            <v>0</v>
          </cell>
          <cell r="EB246">
            <v>0</v>
          </cell>
          <cell r="EC246">
            <v>0</v>
          </cell>
          <cell r="ED246">
            <v>0</v>
          </cell>
          <cell r="EE246">
            <v>0</v>
          </cell>
          <cell r="EF246">
            <v>0</v>
          </cell>
          <cell r="EG246">
            <v>0</v>
          </cell>
          <cell r="EH246">
            <v>0</v>
          </cell>
          <cell r="EI246">
            <v>0</v>
          </cell>
          <cell r="EJ246">
            <v>0</v>
          </cell>
          <cell r="EK246">
            <v>0</v>
          </cell>
          <cell r="EL246">
            <v>0</v>
          </cell>
          <cell r="EM246">
            <v>0</v>
          </cell>
          <cell r="EN246">
            <v>0</v>
          </cell>
          <cell r="EO246">
            <v>0</v>
          </cell>
          <cell r="EP246">
            <v>0</v>
          </cell>
          <cell r="EQ246">
            <v>0</v>
          </cell>
          <cell r="ER246">
            <v>0</v>
          </cell>
          <cell r="ES246">
            <v>0</v>
          </cell>
          <cell r="ET246">
            <v>0</v>
          </cell>
          <cell r="EU246">
            <v>0</v>
          </cell>
          <cell r="EV246">
            <v>0</v>
          </cell>
          <cell r="EW246">
            <v>0</v>
          </cell>
          <cell r="EX246">
            <v>0</v>
          </cell>
          <cell r="EY246">
            <v>0</v>
          </cell>
          <cell r="EZ246">
            <v>0</v>
          </cell>
          <cell r="FA246">
            <v>0</v>
          </cell>
          <cell r="FB246">
            <v>0</v>
          </cell>
          <cell r="FC246">
            <v>0</v>
          </cell>
          <cell r="FD246">
            <v>0</v>
          </cell>
          <cell r="FE246">
            <v>0</v>
          </cell>
          <cell r="FF246">
            <v>0</v>
          </cell>
          <cell r="FG246">
            <v>0</v>
          </cell>
          <cell r="FH246">
            <v>0</v>
          </cell>
          <cell r="FI246">
            <v>0</v>
          </cell>
        </row>
        <row r="247">
          <cell r="X247" t="str">
            <v>LOADED</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5062.5</v>
          </cell>
          <cell r="BZ247">
            <v>10125</v>
          </cell>
          <cell r="CA247">
            <v>15187.5</v>
          </cell>
          <cell r="CB247">
            <v>20250</v>
          </cell>
          <cell r="CC247">
            <v>68759.55</v>
          </cell>
          <cell r="CD247">
            <v>68769</v>
          </cell>
          <cell r="CE247">
            <v>68778.45</v>
          </cell>
          <cell r="CF247">
            <v>94100.4</v>
          </cell>
          <cell r="CG247">
            <v>119422.35</v>
          </cell>
          <cell r="CH247">
            <v>194651.1</v>
          </cell>
          <cell r="CI247">
            <v>221332.5</v>
          </cell>
          <cell r="CJ247">
            <v>222701.4</v>
          </cell>
          <cell r="CK247">
            <v>224070.3</v>
          </cell>
          <cell r="CL247">
            <v>224089.2</v>
          </cell>
          <cell r="CM247">
            <v>224108.1</v>
          </cell>
          <cell r="CN247">
            <v>224127</v>
          </cell>
          <cell r="CO247">
            <v>203895.9</v>
          </cell>
          <cell r="CP247">
            <v>203914.8</v>
          </cell>
          <cell r="CQ247">
            <v>203933.7</v>
          </cell>
          <cell r="CR247">
            <v>203952.6</v>
          </cell>
          <cell r="CS247">
            <v>203971.5</v>
          </cell>
          <cell r="CT247">
            <v>203990.39999999999</v>
          </cell>
          <cell r="CU247">
            <v>204009.3</v>
          </cell>
          <cell r="CV247">
            <v>54089.1</v>
          </cell>
          <cell r="CW247">
            <v>54098.55</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cell r="EF247">
            <v>0</v>
          </cell>
          <cell r="EG247">
            <v>0</v>
          </cell>
          <cell r="EH247">
            <v>0</v>
          </cell>
          <cell r="EI247">
            <v>0</v>
          </cell>
          <cell r="EJ247">
            <v>0</v>
          </cell>
          <cell r="EK247">
            <v>0</v>
          </cell>
          <cell r="EL247">
            <v>0</v>
          </cell>
          <cell r="EM247">
            <v>0</v>
          </cell>
          <cell r="EN247">
            <v>0</v>
          </cell>
          <cell r="EO247">
            <v>0</v>
          </cell>
          <cell r="EP247">
            <v>0</v>
          </cell>
          <cell r="EQ247">
            <v>0</v>
          </cell>
          <cell r="ER247">
            <v>0</v>
          </cell>
          <cell r="ES247">
            <v>0</v>
          </cell>
          <cell r="ET247">
            <v>0</v>
          </cell>
          <cell r="EU247">
            <v>0</v>
          </cell>
          <cell r="EV247">
            <v>0</v>
          </cell>
          <cell r="EW247">
            <v>0</v>
          </cell>
          <cell r="EX247">
            <v>0</v>
          </cell>
          <cell r="EY247">
            <v>0</v>
          </cell>
          <cell r="EZ247">
            <v>0</v>
          </cell>
          <cell r="FA247">
            <v>0</v>
          </cell>
          <cell r="FB247">
            <v>0</v>
          </cell>
          <cell r="FC247">
            <v>0</v>
          </cell>
          <cell r="FD247">
            <v>0</v>
          </cell>
          <cell r="FE247">
            <v>0</v>
          </cell>
          <cell r="FF247">
            <v>0</v>
          </cell>
          <cell r="FG247">
            <v>0</v>
          </cell>
          <cell r="FH247">
            <v>0</v>
          </cell>
          <cell r="FI247">
            <v>0</v>
          </cell>
        </row>
        <row r="248">
          <cell r="V248" t="str">
            <v>PROJECTED RTM</v>
          </cell>
          <cell r="X248" t="str">
            <v>CUMULATIVE TO DATE</v>
          </cell>
          <cell r="Y248">
            <v>175</v>
          </cell>
          <cell r="Z248">
            <v>98</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0</v>
          </cell>
          <cell r="BD248">
            <v>0</v>
          </cell>
          <cell r="BE248">
            <v>0</v>
          </cell>
          <cell r="BF248">
            <v>0</v>
          </cell>
          <cell r="BG248">
            <v>0</v>
          </cell>
          <cell r="BH248">
            <v>0</v>
          </cell>
          <cell r="BI248">
            <v>0</v>
          </cell>
          <cell r="BJ248">
            <v>0</v>
          </cell>
          <cell r="BK248">
            <v>0</v>
          </cell>
          <cell r="BL248">
            <v>0</v>
          </cell>
          <cell r="BM248">
            <v>0</v>
          </cell>
          <cell r="BN248">
            <v>0</v>
          </cell>
          <cell r="BO248">
            <v>0</v>
          </cell>
          <cell r="BP248">
            <v>0</v>
          </cell>
          <cell r="BQ248">
            <v>0</v>
          </cell>
          <cell r="BR248">
            <v>0</v>
          </cell>
          <cell r="BS248">
            <v>0</v>
          </cell>
          <cell r="BT248">
            <v>0</v>
          </cell>
          <cell r="BU248">
            <v>0</v>
          </cell>
          <cell r="BV248">
            <v>0</v>
          </cell>
          <cell r="BW248">
            <v>0</v>
          </cell>
          <cell r="BX248">
            <v>0</v>
          </cell>
          <cell r="BY248">
            <v>5062.5</v>
          </cell>
          <cell r="BZ248">
            <v>10125</v>
          </cell>
          <cell r="CA248">
            <v>15187.5</v>
          </cell>
          <cell r="CB248">
            <v>20250</v>
          </cell>
          <cell r="CC248">
            <v>68759.55</v>
          </cell>
          <cell r="CD248">
            <v>68769</v>
          </cell>
          <cell r="CE248">
            <v>68778.45</v>
          </cell>
          <cell r="CF248">
            <v>94100.4</v>
          </cell>
          <cell r="CG248">
            <v>119422.35</v>
          </cell>
          <cell r="CH248">
            <v>194651.1</v>
          </cell>
          <cell r="CI248">
            <v>221332.5</v>
          </cell>
          <cell r="CJ248">
            <v>222701.4</v>
          </cell>
          <cell r="CK248">
            <v>224070.3</v>
          </cell>
          <cell r="CL248">
            <v>224089.2</v>
          </cell>
          <cell r="CM248">
            <v>224108.1</v>
          </cell>
          <cell r="CN248">
            <v>224127</v>
          </cell>
          <cell r="CO248">
            <v>203895.9</v>
          </cell>
          <cell r="CP248">
            <v>203914.8</v>
          </cell>
          <cell r="CQ248">
            <v>203933.7</v>
          </cell>
          <cell r="CR248">
            <v>203952.6</v>
          </cell>
          <cell r="CS248">
            <v>203971.5</v>
          </cell>
          <cell r="CT248">
            <v>203990.39999999999</v>
          </cell>
          <cell r="CU248">
            <v>204009.3</v>
          </cell>
          <cell r="CV248">
            <v>54089.1</v>
          </cell>
          <cell r="CW248">
            <v>54098.55</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cell r="EF248">
            <v>0</v>
          </cell>
          <cell r="EG248">
            <v>0</v>
          </cell>
          <cell r="EH248">
            <v>0</v>
          </cell>
          <cell r="EI248">
            <v>0</v>
          </cell>
          <cell r="EJ248">
            <v>0</v>
          </cell>
          <cell r="EK248">
            <v>0</v>
          </cell>
          <cell r="EL248">
            <v>0</v>
          </cell>
          <cell r="EM248">
            <v>0</v>
          </cell>
          <cell r="EN248">
            <v>0</v>
          </cell>
          <cell r="EO248">
            <v>0</v>
          </cell>
          <cell r="EP248">
            <v>0</v>
          </cell>
          <cell r="EQ248">
            <v>0</v>
          </cell>
          <cell r="ER248">
            <v>0</v>
          </cell>
          <cell r="ES248">
            <v>0</v>
          </cell>
          <cell r="ET248">
            <v>0</v>
          </cell>
          <cell r="EU248">
            <v>0</v>
          </cell>
          <cell r="EV248">
            <v>0</v>
          </cell>
          <cell r="EW248">
            <v>0</v>
          </cell>
          <cell r="EX248">
            <v>0</v>
          </cell>
          <cell r="EY248">
            <v>0</v>
          </cell>
          <cell r="EZ248">
            <v>0</v>
          </cell>
          <cell r="FA248">
            <v>0</v>
          </cell>
          <cell r="FB248">
            <v>0</v>
          </cell>
          <cell r="FC248">
            <v>0</v>
          </cell>
          <cell r="FD248">
            <v>0</v>
          </cell>
          <cell r="FE248">
            <v>0</v>
          </cell>
          <cell r="FF248">
            <v>0</v>
          </cell>
          <cell r="FG248">
            <v>0</v>
          </cell>
          <cell r="FH248">
            <v>0</v>
          </cell>
          <cell r="FI248">
            <v>0</v>
          </cell>
        </row>
        <row r="249">
          <cell r="V249" t="str">
            <v>PROJECTED RTM</v>
          </cell>
          <cell r="X249">
            <v>36154</v>
          </cell>
          <cell r="Y249">
            <v>175</v>
          </cell>
          <cell r="Z249">
            <v>98</v>
          </cell>
          <cell r="AA249">
            <v>0</v>
          </cell>
          <cell r="AB249">
            <v>0</v>
          </cell>
          <cell r="AC249">
            <v>0</v>
          </cell>
          <cell r="AD249">
            <v>0</v>
          </cell>
          <cell r="AE249">
            <v>0</v>
          </cell>
          <cell r="AF249">
            <v>0</v>
          </cell>
          <cell r="AG249">
            <v>0</v>
          </cell>
          <cell r="AH249">
            <v>0</v>
          </cell>
          <cell r="AI249">
            <v>0</v>
          </cell>
          <cell r="AJ249">
            <v>0</v>
          </cell>
          <cell r="AK249">
            <v>0</v>
          </cell>
          <cell r="AL249">
            <v>0</v>
          </cell>
          <cell r="AM249">
            <v>0</v>
          </cell>
          <cell r="AN249">
            <v>0</v>
          </cell>
          <cell r="AO249">
            <v>0</v>
          </cell>
          <cell r="AP249">
            <v>0</v>
          </cell>
          <cell r="AQ249">
            <v>0</v>
          </cell>
          <cell r="AR249">
            <v>0</v>
          </cell>
          <cell r="AS249">
            <v>0</v>
          </cell>
          <cell r="AT249">
            <v>0</v>
          </cell>
          <cell r="AU249">
            <v>0</v>
          </cell>
          <cell r="AV249">
            <v>0</v>
          </cell>
          <cell r="AW249">
            <v>0</v>
          </cell>
          <cell r="AX249">
            <v>0</v>
          </cell>
          <cell r="AY249">
            <v>0</v>
          </cell>
          <cell r="AZ249">
            <v>0</v>
          </cell>
          <cell r="BA249">
            <v>0</v>
          </cell>
          <cell r="BB249">
            <v>0</v>
          </cell>
          <cell r="BC249">
            <v>0</v>
          </cell>
          <cell r="BD249">
            <v>0</v>
          </cell>
          <cell r="BE249">
            <v>0</v>
          </cell>
          <cell r="BF249">
            <v>0</v>
          </cell>
          <cell r="BG249">
            <v>0</v>
          </cell>
          <cell r="BH249">
            <v>0</v>
          </cell>
          <cell r="BI249">
            <v>0</v>
          </cell>
          <cell r="BJ249">
            <v>0</v>
          </cell>
          <cell r="BK249">
            <v>0</v>
          </cell>
          <cell r="BL249">
            <v>0</v>
          </cell>
          <cell r="BM249">
            <v>0</v>
          </cell>
          <cell r="BN249">
            <v>0</v>
          </cell>
          <cell r="BO249">
            <v>0</v>
          </cell>
          <cell r="BP249">
            <v>0</v>
          </cell>
          <cell r="BQ249">
            <v>0</v>
          </cell>
          <cell r="BR249">
            <v>0</v>
          </cell>
          <cell r="BS249">
            <v>0</v>
          </cell>
          <cell r="BT249">
            <v>0</v>
          </cell>
          <cell r="BU249">
            <v>0</v>
          </cell>
          <cell r="BV249">
            <v>0</v>
          </cell>
          <cell r="BW249">
            <v>0</v>
          </cell>
          <cell r="BX249">
            <v>0</v>
          </cell>
          <cell r="BY249">
            <v>0</v>
          </cell>
          <cell r="BZ249">
            <v>0</v>
          </cell>
          <cell r="CA249">
            <v>0</v>
          </cell>
          <cell r="CB249">
            <v>0</v>
          </cell>
          <cell r="CC249">
            <v>0</v>
          </cell>
          <cell r="CD249">
            <v>0</v>
          </cell>
          <cell r="CE249">
            <v>0</v>
          </cell>
          <cell r="CF249">
            <v>0</v>
          </cell>
          <cell r="CG249">
            <v>0</v>
          </cell>
          <cell r="CH249">
            <v>0</v>
          </cell>
          <cell r="CI249">
            <v>0</v>
          </cell>
          <cell r="CJ249">
            <v>0</v>
          </cell>
          <cell r="CK249">
            <v>0</v>
          </cell>
          <cell r="CL249">
            <v>0</v>
          </cell>
          <cell r="CM249">
            <v>0</v>
          </cell>
          <cell r="CN249">
            <v>0</v>
          </cell>
          <cell r="CO249">
            <v>0</v>
          </cell>
          <cell r="CP249">
            <v>0</v>
          </cell>
          <cell r="CQ249">
            <v>0</v>
          </cell>
          <cell r="CR249">
            <v>0</v>
          </cell>
          <cell r="CS249">
            <v>0</v>
          </cell>
          <cell r="CT249">
            <v>0</v>
          </cell>
          <cell r="CU249">
            <v>0</v>
          </cell>
          <cell r="CV249">
            <v>0</v>
          </cell>
          <cell r="CW249">
            <v>0</v>
          </cell>
          <cell r="CX249">
            <v>0</v>
          </cell>
          <cell r="CY249">
            <v>0</v>
          </cell>
          <cell r="CZ249">
            <v>0</v>
          </cell>
          <cell r="DA249">
            <v>0</v>
          </cell>
          <cell r="DB249">
            <v>0</v>
          </cell>
          <cell r="DC249">
            <v>0</v>
          </cell>
          <cell r="DD249">
            <v>0</v>
          </cell>
          <cell r="DE249">
            <v>0</v>
          </cell>
          <cell r="DF249">
            <v>0</v>
          </cell>
          <cell r="DG249">
            <v>0</v>
          </cell>
          <cell r="DH249">
            <v>0</v>
          </cell>
          <cell r="DI249">
            <v>0</v>
          </cell>
          <cell r="DJ249">
            <v>0</v>
          </cell>
          <cell r="DK249">
            <v>0</v>
          </cell>
          <cell r="DL249">
            <v>0</v>
          </cell>
          <cell r="DM249">
            <v>0</v>
          </cell>
          <cell r="DN249">
            <v>0</v>
          </cell>
          <cell r="DO249">
            <v>0</v>
          </cell>
          <cell r="DP249">
            <v>0</v>
          </cell>
          <cell r="DQ249">
            <v>0</v>
          </cell>
          <cell r="DR249">
            <v>0</v>
          </cell>
          <cell r="DS249">
            <v>0</v>
          </cell>
          <cell r="DT249">
            <v>0</v>
          </cell>
          <cell r="DU249">
            <v>0</v>
          </cell>
          <cell r="DV249">
            <v>0</v>
          </cell>
          <cell r="DW249">
            <v>0</v>
          </cell>
          <cell r="DX249">
            <v>0</v>
          </cell>
          <cell r="DY249">
            <v>0</v>
          </cell>
          <cell r="DZ249">
            <v>0</v>
          </cell>
          <cell r="EA249">
            <v>0</v>
          </cell>
          <cell r="EB249">
            <v>0</v>
          </cell>
          <cell r="EC249">
            <v>0</v>
          </cell>
          <cell r="ED249">
            <v>0</v>
          </cell>
          <cell r="EE249">
            <v>0</v>
          </cell>
          <cell r="EF249">
            <v>0</v>
          </cell>
          <cell r="EG249">
            <v>0</v>
          </cell>
          <cell r="EH249">
            <v>0</v>
          </cell>
          <cell r="EI249">
            <v>0</v>
          </cell>
          <cell r="EJ249">
            <v>0</v>
          </cell>
          <cell r="EK249">
            <v>0</v>
          </cell>
          <cell r="EL249">
            <v>0</v>
          </cell>
          <cell r="EM249">
            <v>0</v>
          </cell>
          <cell r="EN249">
            <v>0</v>
          </cell>
          <cell r="EO249">
            <v>0</v>
          </cell>
          <cell r="EP249">
            <v>0</v>
          </cell>
          <cell r="EQ249">
            <v>0</v>
          </cell>
          <cell r="ER249">
            <v>0</v>
          </cell>
          <cell r="ES249">
            <v>0</v>
          </cell>
          <cell r="ET249">
            <v>0</v>
          </cell>
          <cell r="EU249">
            <v>0</v>
          </cell>
          <cell r="EV249">
            <v>0</v>
          </cell>
        </row>
        <row r="250">
          <cell r="V250" t="str">
            <v>PROJECTED STREET</v>
          </cell>
          <cell r="X250">
            <v>36184</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cell r="EF250">
            <v>0</v>
          </cell>
          <cell r="EG250">
            <v>0</v>
          </cell>
          <cell r="EH250">
            <v>0</v>
          </cell>
          <cell r="EI250">
            <v>0</v>
          </cell>
          <cell r="EJ250">
            <v>0</v>
          </cell>
          <cell r="EK250">
            <v>0</v>
          </cell>
          <cell r="EL250">
            <v>0</v>
          </cell>
          <cell r="EM250">
            <v>0</v>
          </cell>
          <cell r="EN250">
            <v>0</v>
          </cell>
          <cell r="EO250">
            <v>0</v>
          </cell>
          <cell r="EP250">
            <v>0</v>
          </cell>
          <cell r="EQ250">
            <v>0</v>
          </cell>
          <cell r="ER250">
            <v>0</v>
          </cell>
          <cell r="ES250">
            <v>0</v>
          </cell>
          <cell r="ET250">
            <v>0</v>
          </cell>
          <cell r="EU250">
            <v>0</v>
          </cell>
          <cell r="EV250">
            <v>0</v>
          </cell>
        </row>
        <row r="251">
          <cell r="V251" t="str">
            <v>+ or - Scheduled Date</v>
          </cell>
          <cell r="X251">
            <v>128</v>
          </cell>
        </row>
        <row r="252">
          <cell r="N252" t="str">
            <v>ENGINEERING</v>
          </cell>
          <cell r="R252" t="str">
            <v>TARZAN STORY STUDIO</v>
          </cell>
          <cell r="V252" t="str">
            <v>START DATE</v>
          </cell>
          <cell r="W252" t="str">
            <v>END     DATE</v>
          </cell>
          <cell r="X252">
            <v>4504.91</v>
          </cell>
          <cell r="Y252" t="str">
            <v>WK Count</v>
          </cell>
          <cell r="Z252" t="str">
            <v>Total Days</v>
          </cell>
        </row>
        <row r="253">
          <cell r="N253" t="str">
            <v>ENGINEERING</v>
          </cell>
          <cell r="R253" t="str">
            <v>TARZAN STORY STUDIO</v>
          </cell>
          <cell r="T253" t="str">
            <v>ANIMATION PRODUCTION</v>
          </cell>
          <cell r="V253" t="str">
            <v>START DATE</v>
          </cell>
          <cell r="W253" t="str">
            <v>END     DATE</v>
          </cell>
          <cell r="X253">
            <v>4504.91</v>
          </cell>
          <cell r="Y253" t="str">
            <v>WK Count</v>
          </cell>
          <cell r="Z253" t="str">
            <v>Total Days</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35975</v>
          </cell>
          <cell r="CJ253">
            <v>35982</v>
          </cell>
          <cell r="CK253">
            <v>35989</v>
          </cell>
          <cell r="CL253">
            <v>35996</v>
          </cell>
          <cell r="CM253">
            <v>36003</v>
          </cell>
          <cell r="CN253">
            <v>36010</v>
          </cell>
          <cell r="CO253">
            <v>36017</v>
          </cell>
          <cell r="CP253">
            <v>36024</v>
          </cell>
          <cell r="CQ253">
            <v>36031</v>
          </cell>
          <cell r="CR253">
            <v>36038</v>
          </cell>
          <cell r="CS253">
            <v>36045</v>
          </cell>
          <cell r="CT253">
            <v>36052</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cell r="EF253">
            <v>0</v>
          </cell>
          <cell r="EG253">
            <v>0</v>
          </cell>
          <cell r="EH253">
            <v>0</v>
          </cell>
          <cell r="EI253">
            <v>0</v>
          </cell>
          <cell r="EJ253">
            <v>0</v>
          </cell>
          <cell r="EK253">
            <v>0</v>
          </cell>
          <cell r="EL253">
            <v>0</v>
          </cell>
          <cell r="EM253">
            <v>0</v>
          </cell>
          <cell r="EN253">
            <v>0</v>
          </cell>
          <cell r="EO253">
            <v>0</v>
          </cell>
          <cell r="EP253">
            <v>0</v>
          </cell>
          <cell r="EQ253">
            <v>0</v>
          </cell>
          <cell r="ER253">
            <v>0</v>
          </cell>
          <cell r="ES253">
            <v>0</v>
          </cell>
          <cell r="ET253">
            <v>0</v>
          </cell>
          <cell r="EU253">
            <v>0</v>
          </cell>
          <cell r="EV253">
            <v>0</v>
          </cell>
        </row>
        <row r="254">
          <cell r="A254" t="str">
            <v>PREP</v>
          </cell>
          <cell r="F254" t="str">
            <v>ANIMATION</v>
          </cell>
          <cell r="I254" t="str">
            <v>INK &amp; PAINT</v>
          </cell>
          <cell r="L254" t="str">
            <v>ALPHA</v>
          </cell>
          <cell r="N254" t="str">
            <v>BETA</v>
          </cell>
          <cell r="P254" t="str">
            <v>RTM</v>
          </cell>
          <cell r="R254" t="str">
            <v>STREET</v>
          </cell>
          <cell r="T254" t="str">
            <v>ANIMATION PRODUCTION</v>
          </cell>
          <cell r="V254">
            <v>35975</v>
          </cell>
          <cell r="W254">
            <v>36052.068740000002</v>
          </cell>
          <cell r="X254">
            <v>500</v>
          </cell>
          <cell r="Y254">
            <v>12</v>
          </cell>
          <cell r="Z254">
            <v>77.068739999999991</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v>
          </cell>
          <cell r="AP254">
            <v>0</v>
          </cell>
          <cell r="AQ254">
            <v>0</v>
          </cell>
          <cell r="AR254">
            <v>0</v>
          </cell>
          <cell r="AS254">
            <v>0</v>
          </cell>
          <cell r="AT254">
            <v>0</v>
          </cell>
          <cell r="AU254">
            <v>0</v>
          </cell>
          <cell r="AV254">
            <v>0</v>
          </cell>
          <cell r="AW254">
            <v>0</v>
          </cell>
          <cell r="AX254">
            <v>0</v>
          </cell>
          <cell r="AY254">
            <v>0</v>
          </cell>
          <cell r="AZ254">
            <v>0</v>
          </cell>
          <cell r="BA254">
            <v>0</v>
          </cell>
          <cell r="BB254">
            <v>0</v>
          </cell>
          <cell r="BC254">
            <v>0</v>
          </cell>
          <cell r="BD254">
            <v>0</v>
          </cell>
          <cell r="BE254">
            <v>0</v>
          </cell>
          <cell r="BF254">
            <v>0</v>
          </cell>
          <cell r="BG254">
            <v>0</v>
          </cell>
          <cell r="BH254">
            <v>0</v>
          </cell>
          <cell r="BI254">
            <v>0</v>
          </cell>
          <cell r="BJ254">
            <v>0</v>
          </cell>
          <cell r="BK254">
            <v>0</v>
          </cell>
          <cell r="BL254">
            <v>0</v>
          </cell>
          <cell r="BM254">
            <v>0</v>
          </cell>
          <cell r="BN254">
            <v>0</v>
          </cell>
          <cell r="BO254">
            <v>0</v>
          </cell>
          <cell r="BP254">
            <v>0</v>
          </cell>
          <cell r="BQ254">
            <v>0</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35975</v>
          </cell>
          <cell r="CJ254">
            <v>35982</v>
          </cell>
          <cell r="CK254">
            <v>35989</v>
          </cell>
          <cell r="CL254">
            <v>35996</v>
          </cell>
          <cell r="CM254">
            <v>36003</v>
          </cell>
          <cell r="CN254">
            <v>36010</v>
          </cell>
          <cell r="CO254">
            <v>36017</v>
          </cell>
          <cell r="CP254">
            <v>36024</v>
          </cell>
          <cell r="CQ254">
            <v>36031</v>
          </cell>
          <cell r="CR254">
            <v>36038</v>
          </cell>
          <cell r="CS254">
            <v>36045</v>
          </cell>
          <cell r="CT254">
            <v>36052</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cell r="EF254">
            <v>0</v>
          </cell>
          <cell r="EG254">
            <v>0</v>
          </cell>
          <cell r="EH254">
            <v>0</v>
          </cell>
          <cell r="EI254">
            <v>0</v>
          </cell>
          <cell r="EJ254">
            <v>0</v>
          </cell>
          <cell r="EK254">
            <v>0</v>
          </cell>
          <cell r="EL254">
            <v>0</v>
          </cell>
          <cell r="EM254">
            <v>0</v>
          </cell>
          <cell r="EN254">
            <v>0</v>
          </cell>
          <cell r="EO254">
            <v>0</v>
          </cell>
          <cell r="EP254">
            <v>0</v>
          </cell>
          <cell r="EQ254">
            <v>0</v>
          </cell>
          <cell r="ER254">
            <v>0</v>
          </cell>
          <cell r="ES254">
            <v>0</v>
          </cell>
          <cell r="ET254">
            <v>0</v>
          </cell>
          <cell r="EU254">
            <v>0</v>
          </cell>
          <cell r="EV254">
            <v>0</v>
          </cell>
        </row>
        <row r="255">
          <cell r="A255" t="str">
            <v>PREP</v>
          </cell>
          <cell r="B255" t="str">
            <v>Days</v>
          </cell>
          <cell r="F255" t="str">
            <v>ANIMATION</v>
          </cell>
          <cell r="G255" t="str">
            <v>Days</v>
          </cell>
          <cell r="H255" t="str">
            <v>Frames</v>
          </cell>
          <cell r="I255" t="str">
            <v>INK &amp; PAINT</v>
          </cell>
          <cell r="J255" t="str">
            <v>Days</v>
          </cell>
          <cell r="L255" t="str">
            <v>ALPHA</v>
          </cell>
          <cell r="N255" t="str">
            <v>BETA</v>
          </cell>
          <cell r="P255" t="str">
            <v>RTM</v>
          </cell>
          <cell r="R255" t="str">
            <v>STREET</v>
          </cell>
          <cell r="T255" t="str">
            <v>Prep Projection</v>
          </cell>
          <cell r="V255">
            <v>35975</v>
          </cell>
          <cell r="W255">
            <v>36052.068740000002</v>
          </cell>
          <cell r="X255">
            <v>500</v>
          </cell>
          <cell r="Y255">
            <v>12</v>
          </cell>
          <cell r="Z255">
            <v>77.068739999999991</v>
          </cell>
          <cell r="AA255">
            <v>0</v>
          </cell>
          <cell r="AB255">
            <v>0</v>
          </cell>
          <cell r="AC255">
            <v>0</v>
          </cell>
          <cell r="AD255">
            <v>0</v>
          </cell>
          <cell r="AE255">
            <v>0</v>
          </cell>
          <cell r="AF255">
            <v>0</v>
          </cell>
          <cell r="AG255">
            <v>0</v>
          </cell>
          <cell r="AH255">
            <v>0</v>
          </cell>
          <cell r="AI255">
            <v>0</v>
          </cell>
          <cell r="AJ255">
            <v>0</v>
          </cell>
          <cell r="AK255">
            <v>0</v>
          </cell>
          <cell r="AL255">
            <v>0</v>
          </cell>
          <cell r="AM255">
            <v>0</v>
          </cell>
          <cell r="AN255">
            <v>0</v>
          </cell>
          <cell r="AO255">
            <v>0</v>
          </cell>
          <cell r="AP255">
            <v>0</v>
          </cell>
          <cell r="AQ255">
            <v>0</v>
          </cell>
          <cell r="AR255">
            <v>0</v>
          </cell>
          <cell r="AS255">
            <v>0</v>
          </cell>
          <cell r="AT255">
            <v>0</v>
          </cell>
          <cell r="AU255">
            <v>0</v>
          </cell>
          <cell r="AV255">
            <v>0</v>
          </cell>
          <cell r="AW255">
            <v>0</v>
          </cell>
          <cell r="AX255">
            <v>0</v>
          </cell>
          <cell r="AY255">
            <v>0</v>
          </cell>
          <cell r="AZ255">
            <v>0</v>
          </cell>
          <cell r="BA255">
            <v>0</v>
          </cell>
          <cell r="BB255">
            <v>0</v>
          </cell>
          <cell r="BC255">
            <v>0</v>
          </cell>
          <cell r="BD255">
            <v>0</v>
          </cell>
          <cell r="BE255">
            <v>0</v>
          </cell>
          <cell r="BF255">
            <v>0</v>
          </cell>
          <cell r="BG255">
            <v>0</v>
          </cell>
          <cell r="BH255">
            <v>0</v>
          </cell>
          <cell r="BI255">
            <v>0</v>
          </cell>
          <cell r="BJ255">
            <v>0</v>
          </cell>
          <cell r="BK255">
            <v>0</v>
          </cell>
          <cell r="BL255">
            <v>0</v>
          </cell>
          <cell r="BM255">
            <v>0</v>
          </cell>
          <cell r="BN255">
            <v>0</v>
          </cell>
          <cell r="BO255">
            <v>0</v>
          </cell>
          <cell r="BP255">
            <v>0</v>
          </cell>
          <cell r="BQ255">
            <v>0</v>
          </cell>
          <cell r="BR255">
            <v>0</v>
          </cell>
          <cell r="BS255">
            <v>0</v>
          </cell>
          <cell r="BT255">
            <v>0</v>
          </cell>
          <cell r="BU255">
            <v>0</v>
          </cell>
          <cell r="BV255">
            <v>0</v>
          </cell>
          <cell r="BW255">
            <v>0</v>
          </cell>
          <cell r="BX255">
            <v>0</v>
          </cell>
          <cell r="BY255">
            <v>0</v>
          </cell>
          <cell r="BZ255">
            <v>0</v>
          </cell>
          <cell r="CA255">
            <v>0</v>
          </cell>
          <cell r="CB255">
            <v>0</v>
          </cell>
          <cell r="CC255">
            <v>0</v>
          </cell>
          <cell r="CD255">
            <v>0</v>
          </cell>
          <cell r="CE255">
            <v>0</v>
          </cell>
          <cell r="CF255">
            <v>0</v>
          </cell>
          <cell r="CG255">
            <v>0</v>
          </cell>
          <cell r="CH255">
            <v>0</v>
          </cell>
          <cell r="CI255">
            <v>125</v>
          </cell>
          <cell r="CJ255">
            <v>250</v>
          </cell>
          <cell r="CK255">
            <v>375</v>
          </cell>
          <cell r="CL255">
            <v>500</v>
          </cell>
          <cell r="CM255">
            <v>500</v>
          </cell>
          <cell r="CN255">
            <v>500</v>
          </cell>
          <cell r="CO255">
            <v>500</v>
          </cell>
          <cell r="CP255">
            <v>500</v>
          </cell>
          <cell r="CQ255">
            <v>500</v>
          </cell>
          <cell r="CR255">
            <v>500</v>
          </cell>
          <cell r="CS255">
            <v>500</v>
          </cell>
          <cell r="CT255">
            <v>500</v>
          </cell>
          <cell r="CU255">
            <v>0</v>
          </cell>
          <cell r="CV255">
            <v>0</v>
          </cell>
          <cell r="CW255">
            <v>0</v>
          </cell>
          <cell r="CX255">
            <v>0</v>
          </cell>
          <cell r="CY255">
            <v>0</v>
          </cell>
          <cell r="CZ255">
            <v>0</v>
          </cell>
          <cell r="DA255">
            <v>0</v>
          </cell>
          <cell r="DB255">
            <v>0</v>
          </cell>
          <cell r="DC255">
            <v>0</v>
          </cell>
          <cell r="DD255">
            <v>0</v>
          </cell>
          <cell r="DE255">
            <v>0</v>
          </cell>
          <cell r="DF255">
            <v>0</v>
          </cell>
          <cell r="DG255">
            <v>0</v>
          </cell>
          <cell r="DH255">
            <v>0</v>
          </cell>
          <cell r="DI255">
            <v>0</v>
          </cell>
          <cell r="DJ255">
            <v>0</v>
          </cell>
          <cell r="DK255">
            <v>0</v>
          </cell>
          <cell r="DL255">
            <v>0</v>
          </cell>
          <cell r="DM255">
            <v>0</v>
          </cell>
          <cell r="DN255">
            <v>0</v>
          </cell>
          <cell r="DO255">
            <v>0</v>
          </cell>
          <cell r="DP255">
            <v>0</v>
          </cell>
          <cell r="DQ255">
            <v>0</v>
          </cell>
          <cell r="DR255">
            <v>0</v>
          </cell>
          <cell r="DS255">
            <v>0</v>
          </cell>
          <cell r="DT255">
            <v>0</v>
          </cell>
          <cell r="DU255">
            <v>0</v>
          </cell>
          <cell r="DV255">
            <v>0</v>
          </cell>
          <cell r="DW255">
            <v>0</v>
          </cell>
          <cell r="DX255">
            <v>0</v>
          </cell>
          <cell r="DY255">
            <v>0</v>
          </cell>
          <cell r="DZ255">
            <v>0</v>
          </cell>
          <cell r="EA255">
            <v>0</v>
          </cell>
          <cell r="EB255">
            <v>0</v>
          </cell>
          <cell r="EC255">
            <v>0</v>
          </cell>
          <cell r="ED255">
            <v>0</v>
          </cell>
          <cell r="EE255">
            <v>0</v>
          </cell>
          <cell r="EF255">
            <v>0</v>
          </cell>
          <cell r="EG255">
            <v>0</v>
          </cell>
          <cell r="EH255">
            <v>0</v>
          </cell>
          <cell r="EI255">
            <v>0</v>
          </cell>
          <cell r="EJ255">
            <v>0</v>
          </cell>
          <cell r="EK255">
            <v>0</v>
          </cell>
          <cell r="EL255">
            <v>0</v>
          </cell>
          <cell r="EM255">
            <v>0</v>
          </cell>
          <cell r="EN255">
            <v>0</v>
          </cell>
          <cell r="EO255">
            <v>0</v>
          </cell>
          <cell r="EP255">
            <v>0</v>
          </cell>
          <cell r="EQ255">
            <v>0</v>
          </cell>
          <cell r="ER255">
            <v>0</v>
          </cell>
          <cell r="ES255">
            <v>0</v>
          </cell>
          <cell r="ET255">
            <v>0</v>
          </cell>
          <cell r="EU255">
            <v>0</v>
          </cell>
          <cell r="EV255">
            <v>0</v>
          </cell>
        </row>
        <row r="256">
          <cell r="A256" t="str">
            <v>Wks</v>
          </cell>
          <cell r="B256" t="str">
            <v>Days</v>
          </cell>
          <cell r="F256" t="str">
            <v>Wks</v>
          </cell>
          <cell r="G256" t="str">
            <v>Days</v>
          </cell>
          <cell r="H256" t="str">
            <v>Frames</v>
          </cell>
          <cell r="I256" t="str">
            <v>Wks</v>
          </cell>
          <cell r="J256" t="str">
            <v>Days</v>
          </cell>
          <cell r="K256">
            <v>21</v>
          </cell>
          <cell r="M256">
            <v>29</v>
          </cell>
          <cell r="O256">
            <v>29</v>
          </cell>
          <cell r="Q256">
            <v>29</v>
          </cell>
          <cell r="R256">
            <v>36342</v>
          </cell>
          <cell r="T256" t="str">
            <v>Animation Projection</v>
          </cell>
          <cell r="V256">
            <v>36003</v>
          </cell>
          <cell r="W256">
            <v>36096.068740000002</v>
          </cell>
          <cell r="X256">
            <v>500</v>
          </cell>
          <cell r="Y256">
            <v>14</v>
          </cell>
          <cell r="Z256">
            <v>93.068739999999991</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125</v>
          </cell>
          <cell r="CQ256">
            <v>250</v>
          </cell>
          <cell r="CR256">
            <v>375</v>
          </cell>
          <cell r="CS256">
            <v>500</v>
          </cell>
          <cell r="CT256">
            <v>500</v>
          </cell>
          <cell r="CU256">
            <v>500</v>
          </cell>
          <cell r="CV256">
            <v>500</v>
          </cell>
          <cell r="CW256">
            <v>500</v>
          </cell>
          <cell r="CX256">
            <v>500</v>
          </cell>
          <cell r="CY256">
            <v>500</v>
          </cell>
          <cell r="CZ256">
            <v>500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cell r="EF256">
            <v>0</v>
          </cell>
          <cell r="EG256">
            <v>0</v>
          </cell>
          <cell r="EH256">
            <v>0</v>
          </cell>
          <cell r="EI256">
            <v>0</v>
          </cell>
          <cell r="EJ256">
            <v>0</v>
          </cell>
          <cell r="EK256">
            <v>0</v>
          </cell>
          <cell r="EL256">
            <v>0</v>
          </cell>
          <cell r="EM256">
            <v>0</v>
          </cell>
          <cell r="EN256">
            <v>0</v>
          </cell>
          <cell r="EO256">
            <v>0</v>
          </cell>
          <cell r="EP256">
            <v>0</v>
          </cell>
          <cell r="EQ256">
            <v>0</v>
          </cell>
          <cell r="ER256">
            <v>0</v>
          </cell>
          <cell r="ES256">
            <v>0</v>
          </cell>
          <cell r="ET256">
            <v>0</v>
          </cell>
          <cell r="EU256">
            <v>0</v>
          </cell>
          <cell r="EV256">
            <v>0</v>
          </cell>
        </row>
        <row r="257">
          <cell r="A257">
            <v>9.0098199999999995</v>
          </cell>
          <cell r="B257">
            <v>77.068739999999991</v>
          </cell>
          <cell r="F257">
            <v>9.0098199999999995</v>
          </cell>
          <cell r="G257">
            <v>93.068739999999991</v>
          </cell>
          <cell r="H257">
            <v>4504.91</v>
          </cell>
          <cell r="I257">
            <v>9.0098199999999995</v>
          </cell>
          <cell r="J257">
            <v>77.068739999999991</v>
          </cell>
          <cell r="K257">
            <v>21</v>
          </cell>
          <cell r="M257">
            <v>29</v>
          </cell>
          <cell r="O257">
            <v>29</v>
          </cell>
          <cell r="Q257">
            <v>29</v>
          </cell>
          <cell r="R257">
            <v>36342</v>
          </cell>
          <cell r="T257" t="str">
            <v>Ink &amp; Paint Projection</v>
          </cell>
          <cell r="V257">
            <v>36033</v>
          </cell>
          <cell r="W257">
            <v>36110.068740000002</v>
          </cell>
          <cell r="X257">
            <v>500</v>
          </cell>
          <cell r="Y257">
            <v>11</v>
          </cell>
          <cell r="Z257">
            <v>77.068739999999991</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125</v>
          </cell>
          <cell r="CS257">
            <v>250</v>
          </cell>
          <cell r="CT257">
            <v>375</v>
          </cell>
          <cell r="CU257">
            <v>500</v>
          </cell>
          <cell r="CV257">
            <v>500</v>
          </cell>
          <cell r="CW257">
            <v>500</v>
          </cell>
          <cell r="CX257">
            <v>500</v>
          </cell>
          <cell r="CY257">
            <v>500</v>
          </cell>
          <cell r="CZ257">
            <v>500</v>
          </cell>
          <cell r="DA257">
            <v>500</v>
          </cell>
          <cell r="DB257">
            <v>500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cell r="EF257">
            <v>0</v>
          </cell>
          <cell r="EG257">
            <v>0</v>
          </cell>
          <cell r="EH257">
            <v>0</v>
          </cell>
          <cell r="EI257">
            <v>0</v>
          </cell>
          <cell r="EJ257">
            <v>0</v>
          </cell>
          <cell r="EK257">
            <v>0</v>
          </cell>
          <cell r="EL257">
            <v>0</v>
          </cell>
          <cell r="EM257">
            <v>0</v>
          </cell>
          <cell r="EN257">
            <v>0</v>
          </cell>
          <cell r="EO257">
            <v>0</v>
          </cell>
          <cell r="EP257">
            <v>0</v>
          </cell>
          <cell r="EQ257">
            <v>0</v>
          </cell>
          <cell r="ER257">
            <v>0</v>
          </cell>
          <cell r="ES257">
            <v>0</v>
          </cell>
          <cell r="ET257">
            <v>0</v>
          </cell>
          <cell r="EU257">
            <v>0</v>
          </cell>
          <cell r="EV257">
            <v>0</v>
          </cell>
        </row>
        <row r="259">
          <cell r="T259" t="str">
            <v>BUDGET FORECAST</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35975</v>
          </cell>
          <cell r="CJ259">
            <v>35982</v>
          </cell>
          <cell r="CK259">
            <v>35989</v>
          </cell>
          <cell r="CL259">
            <v>35996</v>
          </cell>
          <cell r="CM259">
            <v>36003</v>
          </cell>
          <cell r="CN259">
            <v>36010</v>
          </cell>
          <cell r="CO259">
            <v>36017</v>
          </cell>
          <cell r="CP259">
            <v>36024</v>
          </cell>
          <cell r="CQ259">
            <v>36031</v>
          </cell>
          <cell r="CR259">
            <v>36038</v>
          </cell>
          <cell r="CS259">
            <v>36045</v>
          </cell>
          <cell r="CT259">
            <v>36052</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cell r="EF259">
            <v>0</v>
          </cell>
          <cell r="EG259">
            <v>0</v>
          </cell>
          <cell r="EH259">
            <v>0</v>
          </cell>
          <cell r="EI259">
            <v>0</v>
          </cell>
          <cell r="EJ259">
            <v>0</v>
          </cell>
          <cell r="EK259">
            <v>0</v>
          </cell>
          <cell r="EL259">
            <v>0</v>
          </cell>
          <cell r="EM259">
            <v>0</v>
          </cell>
          <cell r="EN259">
            <v>0</v>
          </cell>
          <cell r="EO259">
            <v>0</v>
          </cell>
          <cell r="EP259">
            <v>0</v>
          </cell>
          <cell r="EQ259">
            <v>0</v>
          </cell>
          <cell r="ER259">
            <v>0</v>
          </cell>
          <cell r="ES259">
            <v>0</v>
          </cell>
          <cell r="ET259">
            <v>0</v>
          </cell>
          <cell r="EU259">
            <v>0</v>
          </cell>
          <cell r="EV259">
            <v>0</v>
          </cell>
          <cell r="EW259">
            <v>0</v>
          </cell>
          <cell r="EX259">
            <v>0</v>
          </cell>
          <cell r="EY259">
            <v>0</v>
          </cell>
          <cell r="EZ259">
            <v>0</v>
          </cell>
          <cell r="FA259">
            <v>0</v>
          </cell>
          <cell r="FB259">
            <v>0</v>
          </cell>
          <cell r="FC259">
            <v>0</v>
          </cell>
          <cell r="FD259">
            <v>0</v>
          </cell>
          <cell r="FE259">
            <v>0</v>
          </cell>
          <cell r="FF259">
            <v>0</v>
          </cell>
          <cell r="FG259">
            <v>0</v>
          </cell>
          <cell r="FH259">
            <v>0</v>
          </cell>
          <cell r="FI259">
            <v>0</v>
          </cell>
        </row>
        <row r="260">
          <cell r="T260" t="str">
            <v>BUDGET FORECAST</v>
          </cell>
          <cell r="V260" t="str">
            <v>PRE PROD</v>
          </cell>
          <cell r="W260">
            <v>30</v>
          </cell>
          <cell r="X260">
            <v>157500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35975</v>
          </cell>
          <cell r="CJ260">
            <v>35982</v>
          </cell>
          <cell r="CK260">
            <v>35989</v>
          </cell>
          <cell r="CL260">
            <v>35996</v>
          </cell>
          <cell r="CM260">
            <v>36003</v>
          </cell>
          <cell r="CN260">
            <v>36010</v>
          </cell>
          <cell r="CO260">
            <v>36017</v>
          </cell>
          <cell r="CP260">
            <v>36024</v>
          </cell>
          <cell r="CQ260">
            <v>36031</v>
          </cell>
          <cell r="CR260">
            <v>36038</v>
          </cell>
          <cell r="CS260">
            <v>36045</v>
          </cell>
          <cell r="CT260">
            <v>36052</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cell r="EF260">
            <v>0</v>
          </cell>
          <cell r="EG260">
            <v>0</v>
          </cell>
          <cell r="EH260">
            <v>0</v>
          </cell>
          <cell r="EI260">
            <v>0</v>
          </cell>
          <cell r="EJ260">
            <v>0</v>
          </cell>
          <cell r="EK260">
            <v>0</v>
          </cell>
          <cell r="EL260">
            <v>0</v>
          </cell>
          <cell r="EM260">
            <v>0</v>
          </cell>
          <cell r="EN260">
            <v>0</v>
          </cell>
          <cell r="EO260">
            <v>0</v>
          </cell>
          <cell r="EP260">
            <v>0</v>
          </cell>
          <cell r="EQ260">
            <v>0</v>
          </cell>
          <cell r="ER260">
            <v>0</v>
          </cell>
          <cell r="ES260">
            <v>0</v>
          </cell>
          <cell r="ET260">
            <v>0</v>
          </cell>
          <cell r="EU260">
            <v>0</v>
          </cell>
          <cell r="EV260">
            <v>0</v>
          </cell>
          <cell r="EW260">
            <v>0</v>
          </cell>
          <cell r="EX260">
            <v>0</v>
          </cell>
          <cell r="EY260">
            <v>0</v>
          </cell>
          <cell r="EZ260">
            <v>0</v>
          </cell>
          <cell r="FA260">
            <v>0</v>
          </cell>
          <cell r="FB260">
            <v>0</v>
          </cell>
          <cell r="FC260">
            <v>0</v>
          </cell>
          <cell r="FD260">
            <v>0</v>
          </cell>
          <cell r="FE260">
            <v>0</v>
          </cell>
          <cell r="FF260">
            <v>0</v>
          </cell>
          <cell r="FG260">
            <v>0</v>
          </cell>
          <cell r="FH260">
            <v>0</v>
          </cell>
          <cell r="FI260">
            <v>0</v>
          </cell>
        </row>
        <row r="261">
          <cell r="V261" t="str">
            <v>PRE PROD</v>
          </cell>
          <cell r="W261">
            <v>30</v>
          </cell>
          <cell r="X261">
            <v>157500</v>
          </cell>
          <cell r="AA261">
            <v>0</v>
          </cell>
          <cell r="AB261">
            <v>0</v>
          </cell>
          <cell r="AC261">
            <v>0</v>
          </cell>
          <cell r="AD261">
            <v>0</v>
          </cell>
          <cell r="AE261">
            <v>0</v>
          </cell>
          <cell r="AF261">
            <v>0</v>
          </cell>
          <cell r="AG261">
            <v>0</v>
          </cell>
          <cell r="AH261">
            <v>0</v>
          </cell>
          <cell r="AI261">
            <v>0</v>
          </cell>
          <cell r="AJ261">
            <v>0</v>
          </cell>
          <cell r="AK261">
            <v>0</v>
          </cell>
          <cell r="AL261">
            <v>0</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v>0</v>
          </cell>
          <cell r="BB261">
            <v>0</v>
          </cell>
          <cell r="BC261">
            <v>0</v>
          </cell>
          <cell r="BD261">
            <v>0</v>
          </cell>
          <cell r="BE261">
            <v>0</v>
          </cell>
          <cell r="BF261">
            <v>0</v>
          </cell>
          <cell r="BG261">
            <v>0</v>
          </cell>
          <cell r="BH261">
            <v>0</v>
          </cell>
          <cell r="BI261">
            <v>0</v>
          </cell>
          <cell r="BJ261">
            <v>0</v>
          </cell>
          <cell r="BK261">
            <v>0</v>
          </cell>
          <cell r="BL261">
            <v>0</v>
          </cell>
          <cell r="BM261">
            <v>0</v>
          </cell>
          <cell r="BN261">
            <v>0</v>
          </cell>
          <cell r="BO261">
            <v>0</v>
          </cell>
          <cell r="BP261">
            <v>0</v>
          </cell>
          <cell r="BQ261">
            <v>0</v>
          </cell>
          <cell r="BR261">
            <v>0</v>
          </cell>
          <cell r="BS261">
            <v>0</v>
          </cell>
          <cell r="BT261">
            <v>0</v>
          </cell>
          <cell r="BU261">
            <v>0</v>
          </cell>
          <cell r="BV261">
            <v>0</v>
          </cell>
          <cell r="BW261">
            <v>0</v>
          </cell>
          <cell r="BX261">
            <v>0</v>
          </cell>
          <cell r="BY261">
            <v>0</v>
          </cell>
          <cell r="BZ261">
            <v>0</v>
          </cell>
          <cell r="CA261">
            <v>0</v>
          </cell>
          <cell r="CB261">
            <v>0</v>
          </cell>
          <cell r="CC261">
            <v>0</v>
          </cell>
          <cell r="CD261">
            <v>0</v>
          </cell>
          <cell r="CE261">
            <v>0</v>
          </cell>
          <cell r="CF261">
            <v>0</v>
          </cell>
          <cell r="CG261">
            <v>0</v>
          </cell>
          <cell r="CH261">
            <v>0</v>
          </cell>
          <cell r="CI261">
            <v>3750</v>
          </cell>
          <cell r="CJ261">
            <v>7500</v>
          </cell>
          <cell r="CK261">
            <v>11250</v>
          </cell>
          <cell r="CL261">
            <v>15000</v>
          </cell>
          <cell r="CM261">
            <v>15000</v>
          </cell>
          <cell r="CN261">
            <v>15000</v>
          </cell>
          <cell r="CO261">
            <v>15000</v>
          </cell>
          <cell r="CP261">
            <v>15000</v>
          </cell>
          <cell r="CQ261">
            <v>15000</v>
          </cell>
          <cell r="CR261">
            <v>15000</v>
          </cell>
          <cell r="CS261">
            <v>15000</v>
          </cell>
          <cell r="CT261">
            <v>15000</v>
          </cell>
          <cell r="CU261">
            <v>0</v>
          </cell>
          <cell r="CV261">
            <v>0</v>
          </cell>
          <cell r="CW261">
            <v>0</v>
          </cell>
          <cell r="CX261">
            <v>0</v>
          </cell>
          <cell r="CY261">
            <v>0</v>
          </cell>
          <cell r="CZ261">
            <v>0</v>
          </cell>
          <cell r="DA261">
            <v>0</v>
          </cell>
          <cell r="DB261">
            <v>0</v>
          </cell>
          <cell r="DC261">
            <v>0</v>
          </cell>
          <cell r="DD261">
            <v>0</v>
          </cell>
          <cell r="DE261">
            <v>0</v>
          </cell>
          <cell r="DF261">
            <v>0</v>
          </cell>
          <cell r="DG261">
            <v>0</v>
          </cell>
          <cell r="DH261">
            <v>0</v>
          </cell>
          <cell r="DI261">
            <v>0</v>
          </cell>
          <cell r="DJ261">
            <v>0</v>
          </cell>
          <cell r="DK261">
            <v>0</v>
          </cell>
          <cell r="DL261">
            <v>0</v>
          </cell>
          <cell r="DM261">
            <v>0</v>
          </cell>
          <cell r="DN261">
            <v>0</v>
          </cell>
          <cell r="DO261">
            <v>0</v>
          </cell>
          <cell r="DP261">
            <v>0</v>
          </cell>
          <cell r="DQ261">
            <v>0</v>
          </cell>
          <cell r="DR261">
            <v>0</v>
          </cell>
          <cell r="DS261">
            <v>0</v>
          </cell>
          <cell r="DT261">
            <v>0</v>
          </cell>
          <cell r="DU261">
            <v>0</v>
          </cell>
          <cell r="DV261">
            <v>0</v>
          </cell>
          <cell r="DW261">
            <v>0</v>
          </cell>
          <cell r="DX261">
            <v>0</v>
          </cell>
          <cell r="DY261">
            <v>0</v>
          </cell>
          <cell r="DZ261">
            <v>0</v>
          </cell>
          <cell r="EA261">
            <v>0</v>
          </cell>
          <cell r="EB261">
            <v>0</v>
          </cell>
          <cell r="EC261">
            <v>0</v>
          </cell>
          <cell r="ED261">
            <v>0</v>
          </cell>
          <cell r="EE261">
            <v>0</v>
          </cell>
          <cell r="EF261">
            <v>0</v>
          </cell>
          <cell r="EG261">
            <v>0</v>
          </cell>
          <cell r="EH261">
            <v>0</v>
          </cell>
          <cell r="EI261">
            <v>0</v>
          </cell>
          <cell r="EJ261">
            <v>0</v>
          </cell>
          <cell r="EK261">
            <v>0</v>
          </cell>
          <cell r="EL261">
            <v>0</v>
          </cell>
          <cell r="EM261">
            <v>0</v>
          </cell>
          <cell r="EN261">
            <v>0</v>
          </cell>
          <cell r="EO261">
            <v>0</v>
          </cell>
          <cell r="EP261">
            <v>0</v>
          </cell>
          <cell r="EQ261">
            <v>0</v>
          </cell>
          <cell r="ER261">
            <v>0</v>
          </cell>
          <cell r="ES261">
            <v>0</v>
          </cell>
          <cell r="ET261">
            <v>0</v>
          </cell>
          <cell r="EU261">
            <v>0</v>
          </cell>
          <cell r="EV261">
            <v>0</v>
          </cell>
          <cell r="EW261">
            <v>0</v>
          </cell>
          <cell r="EX261">
            <v>0</v>
          </cell>
          <cell r="EY261">
            <v>0</v>
          </cell>
          <cell r="EZ261">
            <v>0</v>
          </cell>
          <cell r="FA261">
            <v>0</v>
          </cell>
          <cell r="FB261">
            <v>0</v>
          </cell>
          <cell r="FC261">
            <v>0</v>
          </cell>
          <cell r="FD261">
            <v>0</v>
          </cell>
          <cell r="FE261">
            <v>0</v>
          </cell>
          <cell r="FF261">
            <v>0</v>
          </cell>
          <cell r="FG261">
            <v>0</v>
          </cell>
          <cell r="FH261">
            <v>0</v>
          </cell>
          <cell r="FI261">
            <v>0</v>
          </cell>
        </row>
        <row r="262">
          <cell r="V262" t="str">
            <v>PRODUCTION</v>
          </cell>
          <cell r="W262">
            <v>150</v>
          </cell>
          <cell r="X262">
            <v>712500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36003</v>
          </cell>
          <cell r="CN262">
            <v>36010</v>
          </cell>
          <cell r="CO262">
            <v>36017</v>
          </cell>
          <cell r="CP262">
            <v>36024</v>
          </cell>
          <cell r="CQ262">
            <v>36031</v>
          </cell>
          <cell r="CR262">
            <v>36038</v>
          </cell>
          <cell r="CS262">
            <v>36045</v>
          </cell>
          <cell r="CT262">
            <v>36052</v>
          </cell>
          <cell r="CU262">
            <v>36059</v>
          </cell>
          <cell r="CV262">
            <v>36066</v>
          </cell>
          <cell r="CW262">
            <v>36073</v>
          </cell>
          <cell r="CX262">
            <v>36080</v>
          </cell>
          <cell r="CY262">
            <v>36087</v>
          </cell>
          <cell r="CZ262">
            <v>36094</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cell r="EF262">
            <v>0</v>
          </cell>
          <cell r="EG262">
            <v>0</v>
          </cell>
          <cell r="EH262">
            <v>0</v>
          </cell>
          <cell r="EI262">
            <v>0</v>
          </cell>
          <cell r="EJ262">
            <v>0</v>
          </cell>
          <cell r="EK262">
            <v>0</v>
          </cell>
          <cell r="EL262">
            <v>0</v>
          </cell>
          <cell r="EM262">
            <v>0</v>
          </cell>
          <cell r="EN262">
            <v>0</v>
          </cell>
          <cell r="EO262">
            <v>0</v>
          </cell>
          <cell r="EP262">
            <v>0</v>
          </cell>
          <cell r="EQ262">
            <v>0</v>
          </cell>
          <cell r="ER262">
            <v>0</v>
          </cell>
          <cell r="ES262">
            <v>0</v>
          </cell>
          <cell r="ET262">
            <v>0</v>
          </cell>
          <cell r="EU262">
            <v>0</v>
          </cell>
          <cell r="EV262">
            <v>0</v>
          </cell>
          <cell r="EW262">
            <v>0</v>
          </cell>
          <cell r="EX262">
            <v>0</v>
          </cell>
          <cell r="EY262">
            <v>0</v>
          </cell>
          <cell r="EZ262">
            <v>0</v>
          </cell>
          <cell r="FA262">
            <v>0</v>
          </cell>
          <cell r="FB262">
            <v>0</v>
          </cell>
          <cell r="FC262">
            <v>0</v>
          </cell>
          <cell r="FD262">
            <v>0</v>
          </cell>
          <cell r="FE262">
            <v>0</v>
          </cell>
          <cell r="FF262">
            <v>0</v>
          </cell>
          <cell r="FG262">
            <v>0</v>
          </cell>
          <cell r="FH262">
            <v>0</v>
          </cell>
          <cell r="FI262">
            <v>0</v>
          </cell>
        </row>
        <row r="263">
          <cell r="V263" t="str">
            <v>PRODUCTION</v>
          </cell>
          <cell r="W263">
            <v>150</v>
          </cell>
          <cell r="X263">
            <v>712500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18750</v>
          </cell>
          <cell r="CQ263">
            <v>37500</v>
          </cell>
          <cell r="CR263">
            <v>56250</v>
          </cell>
          <cell r="CS263">
            <v>75000</v>
          </cell>
          <cell r="CT263">
            <v>75000</v>
          </cell>
          <cell r="CU263">
            <v>75000</v>
          </cell>
          <cell r="CV263">
            <v>75000</v>
          </cell>
          <cell r="CW263">
            <v>75000</v>
          </cell>
          <cell r="CX263">
            <v>75000</v>
          </cell>
          <cell r="CY263">
            <v>75000</v>
          </cell>
          <cell r="CZ263">
            <v>75000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cell r="EF263">
            <v>0</v>
          </cell>
          <cell r="EG263">
            <v>0</v>
          </cell>
          <cell r="EH263">
            <v>0</v>
          </cell>
          <cell r="EI263">
            <v>0</v>
          </cell>
          <cell r="EJ263">
            <v>0</v>
          </cell>
          <cell r="EK263">
            <v>0</v>
          </cell>
          <cell r="EL263">
            <v>0</v>
          </cell>
          <cell r="EM263">
            <v>0</v>
          </cell>
          <cell r="EN263">
            <v>0</v>
          </cell>
          <cell r="EO263">
            <v>0</v>
          </cell>
          <cell r="EP263">
            <v>0</v>
          </cell>
          <cell r="EQ263">
            <v>0</v>
          </cell>
          <cell r="ER263">
            <v>0</v>
          </cell>
          <cell r="ES263">
            <v>0</v>
          </cell>
          <cell r="ET263">
            <v>0</v>
          </cell>
          <cell r="EU263">
            <v>0</v>
          </cell>
          <cell r="EV263">
            <v>0</v>
          </cell>
          <cell r="EW263">
            <v>0</v>
          </cell>
          <cell r="EX263">
            <v>0</v>
          </cell>
          <cell r="EY263">
            <v>0</v>
          </cell>
          <cell r="EZ263">
            <v>0</v>
          </cell>
          <cell r="FA263">
            <v>0</v>
          </cell>
          <cell r="FB263">
            <v>0</v>
          </cell>
          <cell r="FC263">
            <v>0</v>
          </cell>
          <cell r="FD263">
            <v>0</v>
          </cell>
          <cell r="FE263">
            <v>0</v>
          </cell>
          <cell r="FF263">
            <v>0</v>
          </cell>
          <cell r="FG263">
            <v>0</v>
          </cell>
          <cell r="FH263">
            <v>0</v>
          </cell>
          <cell r="FI263">
            <v>0</v>
          </cell>
        </row>
        <row r="264">
          <cell r="V264" t="str">
            <v>INK &amp; PAINT</v>
          </cell>
          <cell r="W264">
            <v>8</v>
          </cell>
          <cell r="X264">
            <v>38000</v>
          </cell>
          <cell r="AA264">
            <v>0</v>
          </cell>
          <cell r="AB264">
            <v>0</v>
          </cell>
          <cell r="AC264">
            <v>0</v>
          </cell>
          <cell r="AD264">
            <v>0</v>
          </cell>
          <cell r="AE264">
            <v>0</v>
          </cell>
          <cell r="AF264">
            <v>0</v>
          </cell>
          <cell r="AG264">
            <v>0</v>
          </cell>
          <cell r="AH264">
            <v>0</v>
          </cell>
          <cell r="AI264">
            <v>0</v>
          </cell>
          <cell r="AJ264">
            <v>0</v>
          </cell>
          <cell r="AK264">
            <v>0</v>
          </cell>
          <cell r="AL264">
            <v>0</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v>0</v>
          </cell>
          <cell r="BB264">
            <v>0</v>
          </cell>
          <cell r="BC264">
            <v>0</v>
          </cell>
          <cell r="BD264">
            <v>0</v>
          </cell>
          <cell r="BE264">
            <v>0</v>
          </cell>
          <cell r="BF264">
            <v>0</v>
          </cell>
          <cell r="BG264">
            <v>0</v>
          </cell>
          <cell r="BH264">
            <v>0</v>
          </cell>
          <cell r="BI264">
            <v>0</v>
          </cell>
          <cell r="BJ264">
            <v>0</v>
          </cell>
          <cell r="BK264">
            <v>0</v>
          </cell>
          <cell r="BL264">
            <v>0</v>
          </cell>
          <cell r="BM264">
            <v>0</v>
          </cell>
          <cell r="BN264">
            <v>0</v>
          </cell>
          <cell r="BO264">
            <v>0</v>
          </cell>
          <cell r="BP264">
            <v>0</v>
          </cell>
          <cell r="BQ264">
            <v>0</v>
          </cell>
          <cell r="BR264">
            <v>0</v>
          </cell>
          <cell r="BS264">
            <v>0</v>
          </cell>
          <cell r="BT264">
            <v>0</v>
          </cell>
          <cell r="BU264">
            <v>0</v>
          </cell>
          <cell r="BV264">
            <v>0</v>
          </cell>
          <cell r="BW264">
            <v>0</v>
          </cell>
          <cell r="BX264">
            <v>0</v>
          </cell>
          <cell r="BY264">
            <v>0</v>
          </cell>
          <cell r="BZ264">
            <v>0</v>
          </cell>
          <cell r="CA264">
            <v>0</v>
          </cell>
          <cell r="CB264">
            <v>0</v>
          </cell>
          <cell r="CC264">
            <v>0</v>
          </cell>
          <cell r="CD264">
            <v>0</v>
          </cell>
          <cell r="CE264">
            <v>0</v>
          </cell>
          <cell r="CF264">
            <v>0</v>
          </cell>
          <cell r="CG264">
            <v>0</v>
          </cell>
          <cell r="CH264">
            <v>0</v>
          </cell>
          <cell r="CI264">
            <v>0</v>
          </cell>
          <cell r="CJ264">
            <v>0</v>
          </cell>
          <cell r="CK264">
            <v>0</v>
          </cell>
          <cell r="CL264">
            <v>0</v>
          </cell>
          <cell r="CM264">
            <v>0</v>
          </cell>
          <cell r="CN264">
            <v>0</v>
          </cell>
          <cell r="CO264">
            <v>0</v>
          </cell>
          <cell r="CP264">
            <v>0</v>
          </cell>
          <cell r="CQ264">
            <v>0</v>
          </cell>
          <cell r="CR264">
            <v>36038</v>
          </cell>
          <cell r="CS264">
            <v>36045</v>
          </cell>
          <cell r="CT264">
            <v>36052</v>
          </cell>
          <cell r="CU264">
            <v>36059</v>
          </cell>
          <cell r="CV264">
            <v>36066</v>
          </cell>
          <cell r="CW264">
            <v>36073</v>
          </cell>
          <cell r="CX264">
            <v>36080</v>
          </cell>
          <cell r="CY264">
            <v>36087</v>
          </cell>
          <cell r="CZ264">
            <v>36094</v>
          </cell>
          <cell r="DA264">
            <v>36101</v>
          </cell>
          <cell r="DB264">
            <v>36108</v>
          </cell>
          <cell r="DC264">
            <v>0</v>
          </cell>
          <cell r="DD264">
            <v>0</v>
          </cell>
          <cell r="DE264">
            <v>0</v>
          </cell>
          <cell r="DF264">
            <v>0</v>
          </cell>
          <cell r="DG264">
            <v>0</v>
          </cell>
          <cell r="DH264">
            <v>0</v>
          </cell>
          <cell r="DI264">
            <v>0</v>
          </cell>
          <cell r="DJ264">
            <v>0</v>
          </cell>
          <cell r="DK264">
            <v>0</v>
          </cell>
          <cell r="DL264">
            <v>0</v>
          </cell>
          <cell r="DM264">
            <v>0</v>
          </cell>
          <cell r="DN264">
            <v>0</v>
          </cell>
          <cell r="DO264">
            <v>0</v>
          </cell>
          <cell r="DP264">
            <v>0</v>
          </cell>
          <cell r="DQ264">
            <v>0</v>
          </cell>
          <cell r="DR264">
            <v>0</v>
          </cell>
          <cell r="DS264">
            <v>0</v>
          </cell>
          <cell r="DT264">
            <v>0</v>
          </cell>
          <cell r="DU264">
            <v>0</v>
          </cell>
          <cell r="DV264">
            <v>0</v>
          </cell>
          <cell r="DW264">
            <v>0</v>
          </cell>
          <cell r="DX264">
            <v>0</v>
          </cell>
          <cell r="DY264">
            <v>0</v>
          </cell>
          <cell r="DZ264">
            <v>0</v>
          </cell>
          <cell r="EA264">
            <v>0</v>
          </cell>
          <cell r="EB264">
            <v>0</v>
          </cell>
          <cell r="EC264">
            <v>0</v>
          </cell>
          <cell r="ED264">
            <v>0</v>
          </cell>
          <cell r="EE264">
            <v>0</v>
          </cell>
          <cell r="EF264">
            <v>0</v>
          </cell>
          <cell r="EG264">
            <v>0</v>
          </cell>
          <cell r="EH264">
            <v>0</v>
          </cell>
          <cell r="EI264">
            <v>0</v>
          </cell>
          <cell r="EJ264">
            <v>0</v>
          </cell>
          <cell r="EK264">
            <v>0</v>
          </cell>
          <cell r="EL264">
            <v>0</v>
          </cell>
          <cell r="EM264">
            <v>0</v>
          </cell>
          <cell r="EN264">
            <v>0</v>
          </cell>
          <cell r="EO264">
            <v>0</v>
          </cell>
          <cell r="EP264">
            <v>0</v>
          </cell>
          <cell r="EQ264">
            <v>0</v>
          </cell>
          <cell r="ER264">
            <v>0</v>
          </cell>
          <cell r="ES264">
            <v>0</v>
          </cell>
          <cell r="ET264">
            <v>0</v>
          </cell>
          <cell r="EU264">
            <v>0</v>
          </cell>
          <cell r="EV264">
            <v>0</v>
          </cell>
          <cell r="EW264">
            <v>0</v>
          </cell>
          <cell r="EX264">
            <v>0</v>
          </cell>
          <cell r="EY264">
            <v>0</v>
          </cell>
          <cell r="EZ264">
            <v>0</v>
          </cell>
          <cell r="FA264">
            <v>0</v>
          </cell>
          <cell r="FB264">
            <v>0</v>
          </cell>
          <cell r="FC264">
            <v>0</v>
          </cell>
          <cell r="FD264">
            <v>0</v>
          </cell>
          <cell r="FE264">
            <v>0</v>
          </cell>
          <cell r="FF264">
            <v>0</v>
          </cell>
          <cell r="FG264">
            <v>0</v>
          </cell>
          <cell r="FH264">
            <v>0</v>
          </cell>
          <cell r="FI264">
            <v>0</v>
          </cell>
        </row>
        <row r="265">
          <cell r="V265" t="str">
            <v>INK &amp; PAINT</v>
          </cell>
          <cell r="W265">
            <v>8</v>
          </cell>
          <cell r="X265">
            <v>38000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1000</v>
          </cell>
          <cell r="CS265">
            <v>2000</v>
          </cell>
          <cell r="CT265">
            <v>3000</v>
          </cell>
          <cell r="CU265">
            <v>4000</v>
          </cell>
          <cell r="CV265">
            <v>4000</v>
          </cell>
          <cell r="CW265">
            <v>4000</v>
          </cell>
          <cell r="CX265">
            <v>4000</v>
          </cell>
          <cell r="CY265">
            <v>4000</v>
          </cell>
          <cell r="CZ265">
            <v>4000</v>
          </cell>
          <cell r="DA265">
            <v>4000</v>
          </cell>
          <cell r="DB265">
            <v>4000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cell r="EF265">
            <v>0</v>
          </cell>
          <cell r="EG265">
            <v>0</v>
          </cell>
          <cell r="EH265">
            <v>0</v>
          </cell>
          <cell r="EI265">
            <v>0</v>
          </cell>
          <cell r="EJ265">
            <v>0</v>
          </cell>
          <cell r="EK265">
            <v>0</v>
          </cell>
          <cell r="EL265">
            <v>0</v>
          </cell>
          <cell r="EM265">
            <v>0</v>
          </cell>
          <cell r="EN265">
            <v>0</v>
          </cell>
          <cell r="EO265">
            <v>0</v>
          </cell>
          <cell r="EP265">
            <v>0</v>
          </cell>
          <cell r="EQ265">
            <v>0</v>
          </cell>
          <cell r="ER265">
            <v>0</v>
          </cell>
          <cell r="ES265">
            <v>0</v>
          </cell>
          <cell r="ET265">
            <v>0</v>
          </cell>
          <cell r="EU265">
            <v>0</v>
          </cell>
          <cell r="EV265">
            <v>0</v>
          </cell>
          <cell r="EW265">
            <v>0</v>
          </cell>
          <cell r="EX265">
            <v>0</v>
          </cell>
          <cell r="EY265">
            <v>0</v>
          </cell>
          <cell r="EZ265">
            <v>0</v>
          </cell>
          <cell r="FA265">
            <v>0</v>
          </cell>
          <cell r="FB265">
            <v>0</v>
          </cell>
          <cell r="FC265">
            <v>0</v>
          </cell>
          <cell r="FD265">
            <v>0</v>
          </cell>
          <cell r="FE265">
            <v>0</v>
          </cell>
          <cell r="FF265">
            <v>0</v>
          </cell>
          <cell r="FG265">
            <v>0</v>
          </cell>
          <cell r="FH265">
            <v>0</v>
          </cell>
          <cell r="FI265">
            <v>0</v>
          </cell>
        </row>
        <row r="266">
          <cell r="X266" t="str">
            <v>DIRECT</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3750</v>
          </cell>
          <cell r="CJ266">
            <v>7500</v>
          </cell>
          <cell r="CK266">
            <v>11250</v>
          </cell>
          <cell r="CL266">
            <v>15000</v>
          </cell>
          <cell r="CM266">
            <v>51003</v>
          </cell>
          <cell r="CN266">
            <v>51010</v>
          </cell>
          <cell r="CO266">
            <v>51017</v>
          </cell>
          <cell r="CP266">
            <v>69774</v>
          </cell>
          <cell r="CQ266">
            <v>88531</v>
          </cell>
          <cell r="CR266">
            <v>144326</v>
          </cell>
          <cell r="CS266">
            <v>164090</v>
          </cell>
          <cell r="CT266">
            <v>165104</v>
          </cell>
          <cell r="CU266">
            <v>151118</v>
          </cell>
          <cell r="CV266">
            <v>151132</v>
          </cell>
          <cell r="CW266">
            <v>151146</v>
          </cell>
          <cell r="CX266">
            <v>151160</v>
          </cell>
          <cell r="CY266">
            <v>151174</v>
          </cell>
          <cell r="CZ266">
            <v>151188</v>
          </cell>
          <cell r="DA266">
            <v>40101</v>
          </cell>
          <cell r="DB266">
            <v>40108</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cell r="EF266">
            <v>0</v>
          </cell>
          <cell r="EG266">
            <v>0</v>
          </cell>
          <cell r="EH266">
            <v>0</v>
          </cell>
          <cell r="EI266">
            <v>0</v>
          </cell>
          <cell r="EJ266">
            <v>0</v>
          </cell>
          <cell r="EK266">
            <v>0</v>
          </cell>
          <cell r="EL266">
            <v>0</v>
          </cell>
          <cell r="EM266">
            <v>0</v>
          </cell>
          <cell r="EN266">
            <v>0</v>
          </cell>
          <cell r="EO266">
            <v>0</v>
          </cell>
          <cell r="EP266">
            <v>0</v>
          </cell>
          <cell r="EQ266">
            <v>0</v>
          </cell>
          <cell r="ER266">
            <v>0</v>
          </cell>
          <cell r="ES266">
            <v>0</v>
          </cell>
          <cell r="ET266">
            <v>0</v>
          </cell>
          <cell r="EU266">
            <v>0</v>
          </cell>
          <cell r="EV266">
            <v>0</v>
          </cell>
          <cell r="EW266">
            <v>0</v>
          </cell>
          <cell r="EX266">
            <v>0</v>
          </cell>
          <cell r="EY266">
            <v>0</v>
          </cell>
          <cell r="EZ266">
            <v>0</v>
          </cell>
          <cell r="FA266">
            <v>0</v>
          </cell>
          <cell r="FB266">
            <v>0</v>
          </cell>
          <cell r="FC266">
            <v>0</v>
          </cell>
          <cell r="FD266">
            <v>0</v>
          </cell>
          <cell r="FE266">
            <v>0</v>
          </cell>
          <cell r="FF266">
            <v>0</v>
          </cell>
          <cell r="FG266">
            <v>0</v>
          </cell>
          <cell r="FH266">
            <v>0</v>
          </cell>
          <cell r="FI266">
            <v>0</v>
          </cell>
        </row>
        <row r="267">
          <cell r="X267" t="str">
            <v>DIRECT</v>
          </cell>
          <cell r="AA267">
            <v>0</v>
          </cell>
          <cell r="AB267">
            <v>0</v>
          </cell>
          <cell r="AC267">
            <v>0</v>
          </cell>
          <cell r="AD267">
            <v>0</v>
          </cell>
          <cell r="AE267">
            <v>0</v>
          </cell>
          <cell r="AF267">
            <v>0</v>
          </cell>
          <cell r="AG267">
            <v>0</v>
          </cell>
          <cell r="AH267">
            <v>0</v>
          </cell>
          <cell r="AI267">
            <v>0</v>
          </cell>
          <cell r="AJ267">
            <v>0</v>
          </cell>
          <cell r="AK267">
            <v>0</v>
          </cell>
          <cell r="AL267">
            <v>0</v>
          </cell>
          <cell r="AM267">
            <v>0</v>
          </cell>
          <cell r="AN267">
            <v>0</v>
          </cell>
          <cell r="AO267">
            <v>0</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0</v>
          </cell>
          <cell r="BD267">
            <v>0</v>
          </cell>
          <cell r="BE267">
            <v>0</v>
          </cell>
          <cell r="BF267">
            <v>0</v>
          </cell>
          <cell r="BG267">
            <v>0</v>
          </cell>
          <cell r="BH267">
            <v>0</v>
          </cell>
          <cell r="BI267">
            <v>0</v>
          </cell>
          <cell r="BJ267">
            <v>0</v>
          </cell>
          <cell r="BK267">
            <v>0</v>
          </cell>
          <cell r="BL267">
            <v>0</v>
          </cell>
          <cell r="BM267">
            <v>0</v>
          </cell>
          <cell r="BN267">
            <v>0</v>
          </cell>
          <cell r="BO267">
            <v>0</v>
          </cell>
          <cell r="BP267">
            <v>0</v>
          </cell>
          <cell r="BQ267">
            <v>0</v>
          </cell>
          <cell r="BR267">
            <v>0</v>
          </cell>
          <cell r="BS267">
            <v>0</v>
          </cell>
          <cell r="BT267">
            <v>0</v>
          </cell>
          <cell r="BU267">
            <v>0</v>
          </cell>
          <cell r="BV267">
            <v>0</v>
          </cell>
          <cell r="BW267">
            <v>0</v>
          </cell>
          <cell r="BX267">
            <v>0</v>
          </cell>
          <cell r="BY267">
            <v>0</v>
          </cell>
          <cell r="BZ267">
            <v>0</v>
          </cell>
          <cell r="CA267">
            <v>0</v>
          </cell>
          <cell r="CB267">
            <v>0</v>
          </cell>
          <cell r="CC267">
            <v>0</v>
          </cell>
          <cell r="CD267">
            <v>0</v>
          </cell>
          <cell r="CE267">
            <v>0</v>
          </cell>
          <cell r="CF267">
            <v>0</v>
          </cell>
          <cell r="CG267">
            <v>0</v>
          </cell>
          <cell r="CH267">
            <v>0</v>
          </cell>
          <cell r="CI267">
            <v>3750</v>
          </cell>
          <cell r="CJ267">
            <v>7500</v>
          </cell>
          <cell r="CK267">
            <v>11250</v>
          </cell>
          <cell r="CL267">
            <v>15000</v>
          </cell>
          <cell r="CM267">
            <v>51003</v>
          </cell>
          <cell r="CN267">
            <v>51010</v>
          </cell>
          <cell r="CO267">
            <v>51017</v>
          </cell>
          <cell r="CP267">
            <v>69774</v>
          </cell>
          <cell r="CQ267">
            <v>88531</v>
          </cell>
          <cell r="CR267">
            <v>144326</v>
          </cell>
          <cell r="CS267">
            <v>164090</v>
          </cell>
          <cell r="CT267">
            <v>165104</v>
          </cell>
          <cell r="CU267">
            <v>151118</v>
          </cell>
          <cell r="CV267">
            <v>151132</v>
          </cell>
          <cell r="CW267">
            <v>151146</v>
          </cell>
          <cell r="CX267">
            <v>151160</v>
          </cell>
          <cell r="CY267">
            <v>151174</v>
          </cell>
          <cell r="CZ267">
            <v>151188</v>
          </cell>
          <cell r="DA267">
            <v>40101</v>
          </cell>
          <cell r="DB267">
            <v>40108</v>
          </cell>
          <cell r="DC267">
            <v>0</v>
          </cell>
          <cell r="DD267">
            <v>0</v>
          </cell>
          <cell r="DE267">
            <v>0</v>
          </cell>
          <cell r="DF267">
            <v>0</v>
          </cell>
          <cell r="DG267">
            <v>0</v>
          </cell>
          <cell r="DH267">
            <v>0</v>
          </cell>
          <cell r="DI267">
            <v>0</v>
          </cell>
          <cell r="DJ267">
            <v>0</v>
          </cell>
          <cell r="DK267">
            <v>0</v>
          </cell>
          <cell r="DL267">
            <v>0</v>
          </cell>
          <cell r="DM267">
            <v>0</v>
          </cell>
          <cell r="DN267">
            <v>0</v>
          </cell>
          <cell r="DO267">
            <v>0</v>
          </cell>
          <cell r="DP267">
            <v>0</v>
          </cell>
          <cell r="DQ267">
            <v>0</v>
          </cell>
          <cell r="DR267">
            <v>0</v>
          </cell>
          <cell r="DS267">
            <v>0</v>
          </cell>
          <cell r="DT267">
            <v>0</v>
          </cell>
          <cell r="DU267">
            <v>0</v>
          </cell>
          <cell r="DV267">
            <v>0</v>
          </cell>
          <cell r="DW267">
            <v>0</v>
          </cell>
          <cell r="DX267">
            <v>0</v>
          </cell>
          <cell r="DY267">
            <v>0</v>
          </cell>
          <cell r="DZ267">
            <v>0</v>
          </cell>
          <cell r="EA267">
            <v>0</v>
          </cell>
          <cell r="EB267">
            <v>0</v>
          </cell>
          <cell r="EC267">
            <v>0</v>
          </cell>
          <cell r="ED267">
            <v>0</v>
          </cell>
          <cell r="EE267">
            <v>0</v>
          </cell>
          <cell r="EF267">
            <v>0</v>
          </cell>
          <cell r="EG267">
            <v>0</v>
          </cell>
          <cell r="EH267">
            <v>0</v>
          </cell>
          <cell r="EI267">
            <v>0</v>
          </cell>
          <cell r="EJ267">
            <v>0</v>
          </cell>
          <cell r="EK267">
            <v>0</v>
          </cell>
          <cell r="EL267">
            <v>0</v>
          </cell>
          <cell r="EM267">
            <v>0</v>
          </cell>
          <cell r="EN267">
            <v>0</v>
          </cell>
          <cell r="EO267">
            <v>0</v>
          </cell>
          <cell r="EP267">
            <v>0</v>
          </cell>
          <cell r="EQ267">
            <v>0</v>
          </cell>
          <cell r="ER267">
            <v>0</v>
          </cell>
          <cell r="ES267">
            <v>0</v>
          </cell>
          <cell r="ET267">
            <v>0</v>
          </cell>
          <cell r="EU267">
            <v>0</v>
          </cell>
          <cell r="EV267">
            <v>0</v>
          </cell>
          <cell r="EW267">
            <v>0</v>
          </cell>
          <cell r="EX267">
            <v>0</v>
          </cell>
          <cell r="EY267">
            <v>0</v>
          </cell>
          <cell r="EZ267">
            <v>0</v>
          </cell>
          <cell r="FA267">
            <v>0</v>
          </cell>
          <cell r="FB267">
            <v>0</v>
          </cell>
          <cell r="FC267">
            <v>0</v>
          </cell>
          <cell r="FD267">
            <v>0</v>
          </cell>
          <cell r="FE267">
            <v>0</v>
          </cell>
          <cell r="FF267">
            <v>0</v>
          </cell>
          <cell r="FG267">
            <v>0</v>
          </cell>
          <cell r="FH267">
            <v>0</v>
          </cell>
          <cell r="FI267">
            <v>0</v>
          </cell>
        </row>
        <row r="268">
          <cell r="X268" t="str">
            <v>LOADED</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5062.5</v>
          </cell>
          <cell r="CJ268">
            <v>10125</v>
          </cell>
          <cell r="CK268">
            <v>15187.5</v>
          </cell>
          <cell r="CL268">
            <v>20250</v>
          </cell>
          <cell r="CM268">
            <v>68854.05</v>
          </cell>
          <cell r="CN268">
            <v>68863.5</v>
          </cell>
          <cell r="CO268">
            <v>68872.95</v>
          </cell>
          <cell r="CP268">
            <v>94194.9</v>
          </cell>
          <cell r="CQ268">
            <v>119516.85</v>
          </cell>
          <cell r="CR268">
            <v>194840.1</v>
          </cell>
          <cell r="CS268">
            <v>221521.5</v>
          </cell>
          <cell r="CT268">
            <v>222890.4</v>
          </cell>
          <cell r="CU268">
            <v>204009.3</v>
          </cell>
          <cell r="CV268">
            <v>204028.2</v>
          </cell>
          <cell r="CW268">
            <v>204047.1</v>
          </cell>
          <cell r="CX268">
            <v>204066</v>
          </cell>
          <cell r="CY268">
            <v>204084.9</v>
          </cell>
          <cell r="CZ268">
            <v>204103.8</v>
          </cell>
          <cell r="DA268">
            <v>54136.35</v>
          </cell>
          <cell r="DB268">
            <v>54145.8</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cell r="EF268">
            <v>0</v>
          </cell>
          <cell r="EG268">
            <v>0</v>
          </cell>
          <cell r="EH268">
            <v>0</v>
          </cell>
          <cell r="EI268">
            <v>0</v>
          </cell>
          <cell r="EJ268">
            <v>0</v>
          </cell>
          <cell r="EK268">
            <v>0</v>
          </cell>
          <cell r="EL268">
            <v>0</v>
          </cell>
          <cell r="EM268">
            <v>0</v>
          </cell>
          <cell r="EN268">
            <v>0</v>
          </cell>
          <cell r="EO268">
            <v>0</v>
          </cell>
          <cell r="EP268">
            <v>0</v>
          </cell>
          <cell r="EQ268">
            <v>0</v>
          </cell>
          <cell r="ER268">
            <v>0</v>
          </cell>
          <cell r="ES268">
            <v>0</v>
          </cell>
          <cell r="ET268">
            <v>0</v>
          </cell>
          <cell r="EU268">
            <v>0</v>
          </cell>
          <cell r="EV268">
            <v>0</v>
          </cell>
          <cell r="EW268">
            <v>0</v>
          </cell>
          <cell r="EX268">
            <v>0</v>
          </cell>
          <cell r="EY268">
            <v>0</v>
          </cell>
          <cell r="EZ268">
            <v>0</v>
          </cell>
          <cell r="FA268">
            <v>0</v>
          </cell>
          <cell r="FB268">
            <v>0</v>
          </cell>
          <cell r="FC268">
            <v>0</v>
          </cell>
          <cell r="FD268">
            <v>0</v>
          </cell>
          <cell r="FE268">
            <v>0</v>
          </cell>
          <cell r="FF268">
            <v>0</v>
          </cell>
          <cell r="FG268">
            <v>0</v>
          </cell>
          <cell r="FH268">
            <v>0</v>
          </cell>
          <cell r="FI268">
            <v>0</v>
          </cell>
        </row>
        <row r="269">
          <cell r="V269" t="str">
            <v>PROJECTED RTM</v>
          </cell>
          <cell r="X269" t="str">
            <v>CUMULATIVE TO DATE</v>
          </cell>
          <cell r="Y269">
            <v>140</v>
          </cell>
          <cell r="Z269">
            <v>63.068739999999991</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5062.5</v>
          </cell>
          <cell r="CJ269">
            <v>10125</v>
          </cell>
          <cell r="CK269">
            <v>15187.5</v>
          </cell>
          <cell r="CL269">
            <v>20250</v>
          </cell>
          <cell r="CM269">
            <v>68854.05</v>
          </cell>
          <cell r="CN269">
            <v>68863.5</v>
          </cell>
          <cell r="CO269">
            <v>68872.95</v>
          </cell>
          <cell r="CP269">
            <v>94194.9</v>
          </cell>
          <cell r="CQ269">
            <v>119516.85</v>
          </cell>
          <cell r="CR269">
            <v>194840.1</v>
          </cell>
          <cell r="CS269">
            <v>221521.5</v>
          </cell>
          <cell r="CT269">
            <v>222890.4</v>
          </cell>
          <cell r="CU269">
            <v>204009.3</v>
          </cell>
          <cell r="CV269">
            <v>204028.2</v>
          </cell>
          <cell r="CW269">
            <v>204047.1</v>
          </cell>
          <cell r="CX269">
            <v>204066</v>
          </cell>
          <cell r="CY269">
            <v>204084.9</v>
          </cell>
          <cell r="CZ269">
            <v>204103.8</v>
          </cell>
          <cell r="DA269">
            <v>54136.35</v>
          </cell>
          <cell r="DB269">
            <v>54145.8</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cell r="EF269">
            <v>0</v>
          </cell>
          <cell r="EG269">
            <v>0</v>
          </cell>
          <cell r="EH269">
            <v>0</v>
          </cell>
          <cell r="EI269">
            <v>0</v>
          </cell>
          <cell r="EJ269">
            <v>0</v>
          </cell>
          <cell r="EK269">
            <v>0</v>
          </cell>
          <cell r="EL269">
            <v>0</v>
          </cell>
          <cell r="EM269">
            <v>0</v>
          </cell>
          <cell r="EN269">
            <v>0</v>
          </cell>
          <cell r="EO269">
            <v>0</v>
          </cell>
          <cell r="EP269">
            <v>0</v>
          </cell>
          <cell r="EQ269">
            <v>0</v>
          </cell>
          <cell r="ER269">
            <v>0</v>
          </cell>
          <cell r="ES269">
            <v>0</v>
          </cell>
          <cell r="ET269">
            <v>0</v>
          </cell>
          <cell r="EU269">
            <v>0</v>
          </cell>
          <cell r="EV269">
            <v>0</v>
          </cell>
          <cell r="EW269">
            <v>0</v>
          </cell>
          <cell r="EX269">
            <v>0</v>
          </cell>
          <cell r="EY269">
            <v>0</v>
          </cell>
          <cell r="EZ269">
            <v>0</v>
          </cell>
          <cell r="FA269">
            <v>0</v>
          </cell>
          <cell r="FB269">
            <v>0</v>
          </cell>
          <cell r="FC269">
            <v>0</v>
          </cell>
          <cell r="FD269">
            <v>0</v>
          </cell>
          <cell r="FE269">
            <v>0</v>
          </cell>
          <cell r="FF269">
            <v>0</v>
          </cell>
          <cell r="FG269">
            <v>0</v>
          </cell>
          <cell r="FH269">
            <v>0</v>
          </cell>
          <cell r="FI269">
            <v>0</v>
          </cell>
        </row>
        <row r="270">
          <cell r="V270" t="str">
            <v>PROJECTED RTM</v>
          </cell>
          <cell r="X270">
            <v>36189.068740000002</v>
          </cell>
          <cell r="Y270">
            <v>140</v>
          </cell>
          <cell r="Z270">
            <v>63.068739999999991</v>
          </cell>
          <cell r="AA270">
            <v>0</v>
          </cell>
          <cell r="AB270">
            <v>0</v>
          </cell>
          <cell r="AC270">
            <v>0</v>
          </cell>
          <cell r="AD270">
            <v>0</v>
          </cell>
          <cell r="AE270">
            <v>0</v>
          </cell>
          <cell r="AF270">
            <v>0</v>
          </cell>
          <cell r="AG270">
            <v>0</v>
          </cell>
          <cell r="AH270">
            <v>0</v>
          </cell>
          <cell r="AI270">
            <v>0</v>
          </cell>
          <cell r="AJ270">
            <v>0</v>
          </cell>
          <cell r="AK270">
            <v>0</v>
          </cell>
          <cell r="AL270">
            <v>0</v>
          </cell>
          <cell r="AM270">
            <v>0</v>
          </cell>
          <cell r="AN270">
            <v>0</v>
          </cell>
          <cell r="AO270">
            <v>0</v>
          </cell>
          <cell r="AP270">
            <v>0</v>
          </cell>
          <cell r="AQ270">
            <v>0</v>
          </cell>
          <cell r="AR270">
            <v>0</v>
          </cell>
          <cell r="AS270">
            <v>0</v>
          </cell>
          <cell r="AT270">
            <v>0</v>
          </cell>
          <cell r="AU270">
            <v>0</v>
          </cell>
          <cell r="AV270">
            <v>0</v>
          </cell>
          <cell r="AW270">
            <v>0</v>
          </cell>
          <cell r="AX270">
            <v>0</v>
          </cell>
          <cell r="AY270">
            <v>0</v>
          </cell>
          <cell r="AZ270">
            <v>0</v>
          </cell>
          <cell r="BA270">
            <v>0</v>
          </cell>
          <cell r="BB270">
            <v>0</v>
          </cell>
          <cell r="BC270">
            <v>0</v>
          </cell>
          <cell r="BD270">
            <v>0</v>
          </cell>
          <cell r="BE270">
            <v>0</v>
          </cell>
          <cell r="BF270">
            <v>0</v>
          </cell>
          <cell r="BG270">
            <v>0</v>
          </cell>
          <cell r="BH270">
            <v>0</v>
          </cell>
          <cell r="BI270">
            <v>0</v>
          </cell>
          <cell r="BJ270">
            <v>0</v>
          </cell>
          <cell r="BK270">
            <v>0</v>
          </cell>
          <cell r="BL270">
            <v>0</v>
          </cell>
          <cell r="BM270">
            <v>0</v>
          </cell>
          <cell r="BN270">
            <v>0</v>
          </cell>
          <cell r="BO270">
            <v>0</v>
          </cell>
          <cell r="BP270">
            <v>0</v>
          </cell>
          <cell r="BQ270">
            <v>0</v>
          </cell>
          <cell r="BR270">
            <v>0</v>
          </cell>
          <cell r="BS270">
            <v>0</v>
          </cell>
          <cell r="BT270">
            <v>0</v>
          </cell>
          <cell r="BU270">
            <v>0</v>
          </cell>
          <cell r="BV270">
            <v>0</v>
          </cell>
          <cell r="BW270">
            <v>0</v>
          </cell>
          <cell r="BX270">
            <v>0</v>
          </cell>
          <cell r="BY270">
            <v>0</v>
          </cell>
          <cell r="BZ270">
            <v>0</v>
          </cell>
          <cell r="CA270">
            <v>0</v>
          </cell>
          <cell r="CB270">
            <v>0</v>
          </cell>
          <cell r="CC270">
            <v>0</v>
          </cell>
          <cell r="CD270">
            <v>0</v>
          </cell>
          <cell r="CE270">
            <v>0</v>
          </cell>
          <cell r="CF270">
            <v>0</v>
          </cell>
          <cell r="CG270">
            <v>0</v>
          </cell>
          <cell r="CH270">
            <v>0</v>
          </cell>
          <cell r="CI270">
            <v>0</v>
          </cell>
          <cell r="CJ270">
            <v>0</v>
          </cell>
          <cell r="CK270">
            <v>0</v>
          </cell>
          <cell r="CL270">
            <v>0</v>
          </cell>
          <cell r="CM270">
            <v>0</v>
          </cell>
          <cell r="CN270">
            <v>0</v>
          </cell>
          <cell r="CO270">
            <v>0</v>
          </cell>
          <cell r="CP270">
            <v>0</v>
          </cell>
          <cell r="CQ270">
            <v>0</v>
          </cell>
          <cell r="CR270">
            <v>36038</v>
          </cell>
          <cell r="CS270">
            <v>36045</v>
          </cell>
          <cell r="CT270">
            <v>36052</v>
          </cell>
          <cell r="CU270">
            <v>36059</v>
          </cell>
          <cell r="CV270">
            <v>36066</v>
          </cell>
          <cell r="CW270">
            <v>36073</v>
          </cell>
          <cell r="CX270">
            <v>36080</v>
          </cell>
          <cell r="CY270">
            <v>36087</v>
          </cell>
          <cell r="CZ270">
            <v>36094</v>
          </cell>
          <cell r="DA270">
            <v>36101</v>
          </cell>
          <cell r="DB270">
            <v>36108</v>
          </cell>
          <cell r="DC270">
            <v>0</v>
          </cell>
          <cell r="DD270">
            <v>0</v>
          </cell>
          <cell r="DE270">
            <v>0</v>
          </cell>
          <cell r="DF270">
            <v>0</v>
          </cell>
          <cell r="DG270">
            <v>0</v>
          </cell>
          <cell r="DH270">
            <v>0</v>
          </cell>
          <cell r="DI270">
            <v>0</v>
          </cell>
          <cell r="DJ270">
            <v>0</v>
          </cell>
          <cell r="DK270">
            <v>0</v>
          </cell>
          <cell r="DL270">
            <v>0</v>
          </cell>
          <cell r="DM270">
            <v>0</v>
          </cell>
          <cell r="DN270">
            <v>0</v>
          </cell>
          <cell r="DO270">
            <v>0</v>
          </cell>
          <cell r="DP270">
            <v>0</v>
          </cell>
          <cell r="DQ270">
            <v>0</v>
          </cell>
          <cell r="DR270">
            <v>0</v>
          </cell>
          <cell r="DS270">
            <v>0</v>
          </cell>
          <cell r="DT270">
            <v>0</v>
          </cell>
          <cell r="DU270">
            <v>0</v>
          </cell>
          <cell r="DV270">
            <v>0</v>
          </cell>
          <cell r="DW270">
            <v>0</v>
          </cell>
          <cell r="DX270">
            <v>0</v>
          </cell>
          <cell r="DY270">
            <v>0</v>
          </cell>
          <cell r="DZ270">
            <v>0</v>
          </cell>
          <cell r="EA270">
            <v>0</v>
          </cell>
          <cell r="EB270">
            <v>0</v>
          </cell>
          <cell r="EC270">
            <v>0</v>
          </cell>
          <cell r="ED270">
            <v>0</v>
          </cell>
          <cell r="EE270">
            <v>0</v>
          </cell>
          <cell r="EF270">
            <v>0</v>
          </cell>
          <cell r="EG270">
            <v>0</v>
          </cell>
          <cell r="EH270">
            <v>0</v>
          </cell>
          <cell r="EI270">
            <v>0</v>
          </cell>
          <cell r="EJ270">
            <v>0</v>
          </cell>
          <cell r="EK270">
            <v>0</v>
          </cell>
          <cell r="EL270">
            <v>0</v>
          </cell>
          <cell r="EM270">
            <v>0</v>
          </cell>
          <cell r="EN270">
            <v>0</v>
          </cell>
          <cell r="EO270">
            <v>0</v>
          </cell>
          <cell r="EP270">
            <v>0</v>
          </cell>
          <cell r="EQ270">
            <v>0</v>
          </cell>
          <cell r="ER270">
            <v>0</v>
          </cell>
          <cell r="ES270">
            <v>0</v>
          </cell>
          <cell r="ET270">
            <v>0</v>
          </cell>
          <cell r="EU270">
            <v>0</v>
          </cell>
          <cell r="EV270">
            <v>0</v>
          </cell>
        </row>
        <row r="271">
          <cell r="V271" t="str">
            <v>PROJECTED STREET</v>
          </cell>
          <cell r="X271">
            <v>36219.068740000002</v>
          </cell>
        </row>
        <row r="272">
          <cell r="V272" t="str">
            <v>+ or - Scheduled Date</v>
          </cell>
          <cell r="X272">
            <v>122.93125999999756</v>
          </cell>
        </row>
        <row r="273">
          <cell r="N273" t="str">
            <v>ENGINEERING</v>
          </cell>
          <cell r="Y273" t="str">
            <v>WK Count</v>
          </cell>
          <cell r="Z273" t="str">
            <v>Total Days</v>
          </cell>
        </row>
        <row r="274">
          <cell r="N274" t="str">
            <v>ENGINEERING</v>
          </cell>
          <cell r="Y274" t="str">
            <v>WK Count</v>
          </cell>
          <cell r="Z274" t="str">
            <v>Total Days</v>
          </cell>
        </row>
        <row r="275">
          <cell r="A275" t="str">
            <v>PREP</v>
          </cell>
          <cell r="F275" t="str">
            <v>ANIMATION</v>
          </cell>
          <cell r="I275" t="str">
            <v>INK &amp; PAINT</v>
          </cell>
          <cell r="L275" t="str">
            <v>ALPHA</v>
          </cell>
          <cell r="N275" t="str">
            <v>BETA</v>
          </cell>
          <cell r="P275" t="str">
            <v>RTM</v>
          </cell>
          <cell r="Y275">
            <v>7</v>
          </cell>
          <cell r="Z275">
            <v>52.351039999999998</v>
          </cell>
        </row>
        <row r="276">
          <cell r="A276" t="str">
            <v>PREP</v>
          </cell>
          <cell r="B276" t="str">
            <v>Days</v>
          </cell>
          <cell r="F276" t="str">
            <v>ANIMATION</v>
          </cell>
          <cell r="G276" t="str">
            <v>Days</v>
          </cell>
          <cell r="H276" t="str">
            <v>Frames</v>
          </cell>
          <cell r="I276" t="str">
            <v>INK &amp; PAINT</v>
          </cell>
          <cell r="J276" t="str">
            <v>Days</v>
          </cell>
          <cell r="L276" t="str">
            <v>ALPHA</v>
          </cell>
          <cell r="N276" t="str">
            <v>BETA</v>
          </cell>
          <cell r="P276" t="str">
            <v>RTM</v>
          </cell>
          <cell r="Y276">
            <v>7</v>
          </cell>
          <cell r="Z276">
            <v>52.351039999999998</v>
          </cell>
        </row>
        <row r="277">
          <cell r="A277" t="str">
            <v>Wks</v>
          </cell>
          <cell r="B277" t="str">
            <v>Days</v>
          </cell>
          <cell r="F277" t="str">
            <v>Wks</v>
          </cell>
          <cell r="G277" t="str">
            <v>Days</v>
          </cell>
          <cell r="H277" t="str">
            <v>Frames</v>
          </cell>
          <cell r="I277" t="str">
            <v>Wks</v>
          </cell>
          <cell r="J277" t="str">
            <v>Days</v>
          </cell>
          <cell r="K277">
            <v>21</v>
          </cell>
          <cell r="M277">
            <v>29</v>
          </cell>
          <cell r="O277">
            <v>29</v>
          </cell>
          <cell r="Q277">
            <v>29</v>
          </cell>
          <cell r="Y277">
            <v>11</v>
          </cell>
          <cell r="Z277">
            <v>77.938800000000015</v>
          </cell>
        </row>
        <row r="278">
          <cell r="A278">
            <v>5.47872</v>
          </cell>
          <cell r="B278">
            <v>52.351039999999998</v>
          </cell>
          <cell r="F278">
            <v>6.8484000000000007</v>
          </cell>
          <cell r="G278">
            <v>77.938800000000015</v>
          </cell>
          <cell r="H278">
            <v>2739.36</v>
          </cell>
          <cell r="I278">
            <v>6.8484000000000007</v>
          </cell>
          <cell r="J278">
            <v>61.938800000000008</v>
          </cell>
          <cell r="K278">
            <v>21</v>
          </cell>
          <cell r="M278">
            <v>29</v>
          </cell>
          <cell r="O278">
            <v>29</v>
          </cell>
          <cell r="Q278">
            <v>29</v>
          </cell>
          <cell r="Y278">
            <v>9</v>
          </cell>
          <cell r="Z278">
            <v>61.938800000000008</v>
          </cell>
        </row>
        <row r="290">
          <cell r="Y290">
            <v>119</v>
          </cell>
          <cell r="Z290">
            <v>47.938800000000008</v>
          </cell>
        </row>
        <row r="291">
          <cell r="Y291">
            <v>119</v>
          </cell>
          <cell r="Z291">
            <v>47.938800000000008</v>
          </cell>
        </row>
        <row r="294">
          <cell r="N294" t="str">
            <v>ENGINEERING</v>
          </cell>
          <cell r="Y294" t="str">
            <v>WK Count</v>
          </cell>
          <cell r="Z294" t="str">
            <v>Total Days</v>
          </cell>
        </row>
        <row r="295">
          <cell r="N295" t="str">
            <v>ENGINEERING</v>
          </cell>
          <cell r="Y295" t="str">
            <v>WK Count</v>
          </cell>
          <cell r="Z295" t="str">
            <v>Total Days</v>
          </cell>
        </row>
        <row r="296">
          <cell r="A296" t="str">
            <v>PREP</v>
          </cell>
          <cell r="F296" t="str">
            <v>ANIMATION</v>
          </cell>
          <cell r="I296" t="str">
            <v>INK &amp; PAINT</v>
          </cell>
          <cell r="L296" t="str">
            <v>ALPHA</v>
          </cell>
          <cell r="N296" t="str">
            <v>BETA</v>
          </cell>
          <cell r="P296" t="str">
            <v>RTM</v>
          </cell>
          <cell r="Y296">
            <v>6</v>
          </cell>
          <cell r="Z296">
            <v>42.297850000000004</v>
          </cell>
        </row>
        <row r="297">
          <cell r="A297" t="str">
            <v>PREP</v>
          </cell>
          <cell r="B297" t="str">
            <v>Days</v>
          </cell>
          <cell r="F297" t="str">
            <v>ANIMATION</v>
          </cell>
          <cell r="G297" t="str">
            <v>Days</v>
          </cell>
          <cell r="H297" t="str">
            <v>Frames</v>
          </cell>
          <cell r="I297" t="str">
            <v>INK &amp; PAINT</v>
          </cell>
          <cell r="J297" t="str">
            <v>Days</v>
          </cell>
          <cell r="L297" t="str">
            <v>ALPHA</v>
          </cell>
          <cell r="N297" t="str">
            <v>BETA</v>
          </cell>
          <cell r="P297" t="str">
            <v>RTM</v>
          </cell>
          <cell r="Y297">
            <v>6</v>
          </cell>
          <cell r="Z297">
            <v>42.297850000000004</v>
          </cell>
        </row>
        <row r="298">
          <cell r="A298" t="str">
            <v>Wks</v>
          </cell>
          <cell r="B298" t="str">
            <v>Days</v>
          </cell>
          <cell r="F298" t="str">
            <v>Wks</v>
          </cell>
          <cell r="G298" t="str">
            <v>Days</v>
          </cell>
          <cell r="H298" t="str">
            <v>Frames</v>
          </cell>
          <cell r="I298" t="str">
            <v>Wks</v>
          </cell>
          <cell r="J298" t="str">
            <v>Days</v>
          </cell>
          <cell r="K298">
            <v>21</v>
          </cell>
          <cell r="M298">
            <v>29</v>
          </cell>
          <cell r="O298">
            <v>29</v>
          </cell>
          <cell r="Q298">
            <v>29</v>
          </cell>
          <cell r="Y298">
            <v>11</v>
          </cell>
          <cell r="Z298">
            <v>77.163083333333333</v>
          </cell>
        </row>
        <row r="299">
          <cell r="A299">
            <v>4.0425500000000003</v>
          </cell>
          <cell r="B299">
            <v>42.297850000000004</v>
          </cell>
          <cell r="F299">
            <v>6.7375833333333333</v>
          </cell>
          <cell r="G299">
            <v>77.163083333333333</v>
          </cell>
          <cell r="H299">
            <v>2021.2750000000001</v>
          </cell>
          <cell r="I299">
            <v>4.0425500000000003</v>
          </cell>
          <cell r="J299">
            <v>42.297850000000004</v>
          </cell>
          <cell r="K299">
            <v>21</v>
          </cell>
          <cell r="M299">
            <v>29</v>
          </cell>
          <cell r="O299">
            <v>29</v>
          </cell>
          <cell r="Q299">
            <v>29</v>
          </cell>
          <cell r="Y299">
            <v>6</v>
          </cell>
          <cell r="Z299">
            <v>42.297850000000004</v>
          </cell>
        </row>
        <row r="311">
          <cell r="Y311">
            <v>119</v>
          </cell>
          <cell r="Z311">
            <v>28.297850000000004</v>
          </cell>
        </row>
        <row r="312">
          <cell r="Y312">
            <v>119</v>
          </cell>
          <cell r="Z312">
            <v>28.297850000000004</v>
          </cell>
        </row>
        <row r="322">
          <cell r="N322" t="str">
            <v>ENGINEERING</v>
          </cell>
          <cell r="Y322" t="str">
            <v>WK Count</v>
          </cell>
          <cell r="Z322" t="str">
            <v>Total Days</v>
          </cell>
        </row>
        <row r="323">
          <cell r="N323" t="str">
            <v>ENGINEERING</v>
          </cell>
          <cell r="Y323" t="str">
            <v>WK Count</v>
          </cell>
          <cell r="Z323" t="str">
            <v>Total Days</v>
          </cell>
        </row>
        <row r="324">
          <cell r="A324" t="str">
            <v>PREP</v>
          </cell>
          <cell r="F324" t="str">
            <v>ANIMATION</v>
          </cell>
          <cell r="I324" t="str">
            <v>INK &amp; PAINT</v>
          </cell>
          <cell r="L324" t="str">
            <v>ALPHA</v>
          </cell>
          <cell r="N324" t="str">
            <v>BETA</v>
          </cell>
          <cell r="P324" t="str">
            <v>RTM</v>
          </cell>
          <cell r="Y324">
            <v>3</v>
          </cell>
          <cell r="Z324">
            <v>21</v>
          </cell>
        </row>
        <row r="325">
          <cell r="A325" t="str">
            <v>PREP</v>
          </cell>
          <cell r="B325" t="str">
            <v>Days</v>
          </cell>
          <cell r="F325" t="str">
            <v>ANIMATION</v>
          </cell>
          <cell r="G325" t="str">
            <v>Days</v>
          </cell>
          <cell r="H325" t="str">
            <v>Frames</v>
          </cell>
          <cell r="I325" t="str">
            <v>INK &amp; PAINT</v>
          </cell>
          <cell r="J325" t="str">
            <v>Days</v>
          </cell>
          <cell r="L325" t="str">
            <v>ALPHA</v>
          </cell>
          <cell r="N325" t="str">
            <v>BETA</v>
          </cell>
          <cell r="P325" t="str">
            <v>RTM</v>
          </cell>
          <cell r="Y325">
            <v>3</v>
          </cell>
          <cell r="Z325">
            <v>21</v>
          </cell>
        </row>
        <row r="326">
          <cell r="A326" t="str">
            <v>Wks</v>
          </cell>
          <cell r="B326" t="str">
            <v>Days</v>
          </cell>
          <cell r="F326" t="str">
            <v>Wks</v>
          </cell>
          <cell r="G326" t="str">
            <v>Days</v>
          </cell>
          <cell r="H326" t="str">
            <v>Frames</v>
          </cell>
          <cell r="I326" t="str">
            <v>Wks</v>
          </cell>
          <cell r="J326" t="str">
            <v>Days</v>
          </cell>
          <cell r="K326">
            <v>21</v>
          </cell>
          <cell r="M326">
            <v>29</v>
          </cell>
          <cell r="O326">
            <v>29</v>
          </cell>
          <cell r="Q326">
            <v>29</v>
          </cell>
          <cell r="Y326">
            <v>3</v>
          </cell>
          <cell r="Z326">
            <v>21</v>
          </cell>
        </row>
        <row r="327">
          <cell r="A327">
            <v>1</v>
          </cell>
          <cell r="B327">
            <v>21</v>
          </cell>
          <cell r="F327">
            <v>1</v>
          </cell>
          <cell r="G327">
            <v>21</v>
          </cell>
          <cell r="H327">
            <v>131</v>
          </cell>
          <cell r="I327">
            <v>1</v>
          </cell>
          <cell r="J327">
            <v>21</v>
          </cell>
          <cell r="K327">
            <v>21</v>
          </cell>
          <cell r="M327">
            <v>29</v>
          </cell>
          <cell r="O327">
            <v>29</v>
          </cell>
          <cell r="Q327">
            <v>29</v>
          </cell>
          <cell r="Y327">
            <v>3</v>
          </cell>
          <cell r="Z327">
            <v>21</v>
          </cell>
        </row>
        <row r="338">
          <cell r="Y338">
            <v>63</v>
          </cell>
          <cell r="Z338">
            <v>7</v>
          </cell>
        </row>
        <row r="339">
          <cell r="Y339">
            <v>63</v>
          </cell>
          <cell r="Z339">
            <v>7</v>
          </cell>
        </row>
        <row r="343">
          <cell r="N343" t="str">
            <v>ENGINEERING</v>
          </cell>
          <cell r="Y343" t="str">
            <v>WK Count</v>
          </cell>
          <cell r="Z343" t="str">
            <v>Total Days</v>
          </cell>
        </row>
        <row r="344">
          <cell r="N344" t="str">
            <v>ENGINEERING</v>
          </cell>
          <cell r="Y344" t="str">
            <v>WK Count</v>
          </cell>
          <cell r="Z344" t="str">
            <v>Total Days</v>
          </cell>
        </row>
        <row r="345">
          <cell r="A345" t="str">
            <v>PREP</v>
          </cell>
          <cell r="F345" t="str">
            <v>ANIMATION</v>
          </cell>
          <cell r="I345" t="str">
            <v>INK &amp; PAINT</v>
          </cell>
          <cell r="L345" t="str">
            <v>ALPHA</v>
          </cell>
          <cell r="N345" t="str">
            <v>BETA</v>
          </cell>
          <cell r="P345" t="str">
            <v>RTM</v>
          </cell>
          <cell r="Y345">
            <v>7</v>
          </cell>
          <cell r="Z345">
            <v>49</v>
          </cell>
        </row>
        <row r="346">
          <cell r="A346" t="str">
            <v>PREP</v>
          </cell>
          <cell r="B346" t="str">
            <v>Days</v>
          </cell>
          <cell r="F346" t="str">
            <v>ANIMATION</v>
          </cell>
          <cell r="G346" t="str">
            <v>Days</v>
          </cell>
          <cell r="H346" t="str">
            <v>Frames</v>
          </cell>
          <cell r="I346" t="str">
            <v>INK &amp; PAINT</v>
          </cell>
          <cell r="J346" t="str">
            <v>Days</v>
          </cell>
          <cell r="L346" t="str">
            <v>ALPHA</v>
          </cell>
          <cell r="N346" t="str">
            <v>BETA</v>
          </cell>
          <cell r="P346" t="str">
            <v>RTM</v>
          </cell>
          <cell r="Y346">
            <v>7</v>
          </cell>
          <cell r="Z346">
            <v>49</v>
          </cell>
        </row>
        <row r="347">
          <cell r="A347" t="str">
            <v>Wks</v>
          </cell>
          <cell r="B347" t="str">
            <v>Days</v>
          </cell>
          <cell r="F347" t="str">
            <v>Wks</v>
          </cell>
          <cell r="G347" t="str">
            <v>Days</v>
          </cell>
          <cell r="H347" t="str">
            <v>Frames</v>
          </cell>
          <cell r="I347" t="str">
            <v>Wks</v>
          </cell>
          <cell r="J347" t="str">
            <v>Days</v>
          </cell>
          <cell r="K347">
            <v>21</v>
          </cell>
          <cell r="M347">
            <v>29</v>
          </cell>
          <cell r="O347">
            <v>29</v>
          </cell>
          <cell r="Q347">
            <v>29</v>
          </cell>
          <cell r="Y347">
            <v>7</v>
          </cell>
          <cell r="Z347">
            <v>49</v>
          </cell>
        </row>
        <row r="348">
          <cell r="A348">
            <v>5</v>
          </cell>
          <cell r="B348">
            <v>49</v>
          </cell>
          <cell r="F348">
            <v>5</v>
          </cell>
          <cell r="G348">
            <v>49</v>
          </cell>
          <cell r="H348">
            <v>500</v>
          </cell>
          <cell r="I348">
            <v>5</v>
          </cell>
          <cell r="J348">
            <v>49</v>
          </cell>
          <cell r="K348">
            <v>21</v>
          </cell>
          <cell r="M348">
            <v>29</v>
          </cell>
          <cell r="O348">
            <v>29</v>
          </cell>
          <cell r="Q348">
            <v>29</v>
          </cell>
          <cell r="Y348">
            <v>7</v>
          </cell>
          <cell r="Z348">
            <v>49</v>
          </cell>
        </row>
        <row r="359">
          <cell r="Y359">
            <v>91</v>
          </cell>
          <cell r="Z359">
            <v>35</v>
          </cell>
        </row>
        <row r="360">
          <cell r="Y360">
            <v>91</v>
          </cell>
          <cell r="Z360">
            <v>35</v>
          </cell>
        </row>
        <row r="363">
          <cell r="N363" t="str">
            <v>ENGINEERING</v>
          </cell>
          <cell r="Y363" t="str">
            <v>WK Count</v>
          </cell>
          <cell r="Z363" t="str">
            <v>Total Days</v>
          </cell>
        </row>
        <row r="364">
          <cell r="N364" t="str">
            <v>ENGINEERING</v>
          </cell>
          <cell r="Y364" t="str">
            <v>WK Count</v>
          </cell>
          <cell r="Z364" t="str">
            <v>Total Days</v>
          </cell>
        </row>
        <row r="365">
          <cell r="A365" t="str">
            <v>PREP</v>
          </cell>
          <cell r="F365" t="str">
            <v>ANIMATION</v>
          </cell>
          <cell r="I365" t="str">
            <v>INK &amp; PAINT</v>
          </cell>
          <cell r="L365" t="str">
            <v>ALPHA</v>
          </cell>
          <cell r="N365" t="str">
            <v>BETA</v>
          </cell>
          <cell r="P365" t="str">
            <v>RTM</v>
          </cell>
          <cell r="Y365">
            <v>7</v>
          </cell>
          <cell r="Z365">
            <v>49</v>
          </cell>
        </row>
        <row r="366">
          <cell r="A366" t="str">
            <v>PREP</v>
          </cell>
          <cell r="B366" t="str">
            <v>Days</v>
          </cell>
          <cell r="F366" t="str">
            <v>ANIMATION</v>
          </cell>
          <cell r="G366" t="str">
            <v>Days</v>
          </cell>
          <cell r="H366" t="str">
            <v>Frames</v>
          </cell>
          <cell r="I366" t="str">
            <v>INK &amp; PAINT</v>
          </cell>
          <cell r="J366" t="str">
            <v>Days</v>
          </cell>
          <cell r="L366" t="str">
            <v>ALPHA</v>
          </cell>
          <cell r="N366" t="str">
            <v>BETA</v>
          </cell>
          <cell r="P366" t="str">
            <v>RTM</v>
          </cell>
          <cell r="Y366">
            <v>7</v>
          </cell>
          <cell r="Z366">
            <v>49</v>
          </cell>
        </row>
        <row r="367">
          <cell r="A367" t="str">
            <v>Wks</v>
          </cell>
          <cell r="B367" t="str">
            <v>Days</v>
          </cell>
          <cell r="F367" t="str">
            <v>Wks</v>
          </cell>
          <cell r="G367" t="str">
            <v>Days</v>
          </cell>
          <cell r="H367" t="str">
            <v>Frames</v>
          </cell>
          <cell r="I367" t="str">
            <v>Wks</v>
          </cell>
          <cell r="J367" t="str">
            <v>Days</v>
          </cell>
          <cell r="K367">
            <v>21</v>
          </cell>
          <cell r="M367">
            <v>29</v>
          </cell>
          <cell r="O367">
            <v>29</v>
          </cell>
          <cell r="Q367">
            <v>29</v>
          </cell>
          <cell r="Y367">
            <v>7</v>
          </cell>
          <cell r="Z367">
            <v>49</v>
          </cell>
        </row>
        <row r="368">
          <cell r="A368">
            <v>5</v>
          </cell>
          <cell r="B368">
            <v>49</v>
          </cell>
          <cell r="F368">
            <v>5</v>
          </cell>
          <cell r="G368">
            <v>49</v>
          </cell>
          <cell r="H368">
            <v>500</v>
          </cell>
          <cell r="I368">
            <v>5</v>
          </cell>
          <cell r="J368">
            <v>49</v>
          </cell>
          <cell r="K368">
            <v>21</v>
          </cell>
          <cell r="M368">
            <v>29</v>
          </cell>
          <cell r="O368">
            <v>29</v>
          </cell>
          <cell r="Q368">
            <v>29</v>
          </cell>
          <cell r="Y368">
            <v>7</v>
          </cell>
          <cell r="Z368">
            <v>49</v>
          </cell>
        </row>
        <row r="379">
          <cell r="Y379">
            <v>91</v>
          </cell>
          <cell r="Z379">
            <v>35</v>
          </cell>
        </row>
        <row r="380">
          <cell r="Y380">
            <v>91</v>
          </cell>
          <cell r="Z380">
            <v>35</v>
          </cell>
        </row>
        <row r="383">
          <cell r="N383" t="str">
            <v>ENGINEERING</v>
          </cell>
          <cell r="Y383" t="str">
            <v>WK Count</v>
          </cell>
          <cell r="Z383" t="str">
            <v>Total Days</v>
          </cell>
        </row>
        <row r="384">
          <cell r="N384" t="str">
            <v>ENGINEERING</v>
          </cell>
          <cell r="Y384" t="str">
            <v>WK Count</v>
          </cell>
          <cell r="Z384" t="str">
            <v>Total Days</v>
          </cell>
        </row>
        <row r="385">
          <cell r="A385" t="str">
            <v>PREP</v>
          </cell>
          <cell r="F385" t="str">
            <v>ANIMATION</v>
          </cell>
          <cell r="I385" t="str">
            <v>INK &amp; PAINT</v>
          </cell>
          <cell r="L385" t="str">
            <v>ALPHA</v>
          </cell>
          <cell r="N385" t="str">
            <v>BETA</v>
          </cell>
          <cell r="P385" t="str">
            <v>RTM</v>
          </cell>
          <cell r="Y385">
            <v>4</v>
          </cell>
          <cell r="Z385">
            <v>25.0642</v>
          </cell>
        </row>
        <row r="386">
          <cell r="A386" t="str">
            <v>PREP</v>
          </cell>
          <cell r="B386" t="str">
            <v>Days</v>
          </cell>
          <cell r="F386" t="str">
            <v>ANIMATION</v>
          </cell>
          <cell r="G386" t="str">
            <v>Days</v>
          </cell>
          <cell r="H386" t="str">
            <v>Frames</v>
          </cell>
          <cell r="I386" t="str">
            <v>INK &amp; PAINT</v>
          </cell>
          <cell r="J386" t="str">
            <v>Days</v>
          </cell>
          <cell r="L386" t="str">
            <v>ALPHA</v>
          </cell>
          <cell r="N386" t="str">
            <v>BETA</v>
          </cell>
          <cell r="P386" t="str">
            <v>RTM</v>
          </cell>
          <cell r="Y386">
            <v>4</v>
          </cell>
          <cell r="Z386">
            <v>25.0642</v>
          </cell>
        </row>
        <row r="387">
          <cell r="A387" t="str">
            <v>Wks</v>
          </cell>
          <cell r="B387" t="str">
            <v>Days</v>
          </cell>
          <cell r="F387" t="str">
            <v>Wks</v>
          </cell>
          <cell r="G387" t="str">
            <v>Days</v>
          </cell>
          <cell r="H387" t="str">
            <v>Frames</v>
          </cell>
          <cell r="I387" t="str">
            <v>Wks</v>
          </cell>
          <cell r="J387" t="str">
            <v>Days</v>
          </cell>
          <cell r="K387">
            <v>21</v>
          </cell>
          <cell r="M387">
            <v>29</v>
          </cell>
          <cell r="O387">
            <v>29</v>
          </cell>
          <cell r="Q387">
            <v>29</v>
          </cell>
          <cell r="Y387">
            <v>4</v>
          </cell>
          <cell r="Z387">
            <v>25.0642</v>
          </cell>
        </row>
        <row r="388">
          <cell r="A388">
            <v>1.5806</v>
          </cell>
          <cell r="B388">
            <v>25.0642</v>
          </cell>
          <cell r="F388">
            <v>1.5806</v>
          </cell>
          <cell r="G388">
            <v>25.0642</v>
          </cell>
          <cell r="H388">
            <v>158.06</v>
          </cell>
          <cell r="I388">
            <v>1.5806</v>
          </cell>
          <cell r="J388">
            <v>25.0642</v>
          </cell>
          <cell r="K388">
            <v>21</v>
          </cell>
          <cell r="M388">
            <v>29</v>
          </cell>
          <cell r="O388">
            <v>29</v>
          </cell>
          <cell r="Q388">
            <v>29</v>
          </cell>
          <cell r="Y388">
            <v>4</v>
          </cell>
          <cell r="Z388">
            <v>25.0642</v>
          </cell>
        </row>
        <row r="399">
          <cell r="Y399">
            <v>70</v>
          </cell>
          <cell r="Z399">
            <v>11.0642</v>
          </cell>
        </row>
        <row r="400">
          <cell r="Y400">
            <v>70</v>
          </cell>
          <cell r="Z400">
            <v>11.0642</v>
          </cell>
        </row>
        <row r="403">
          <cell r="N403" t="str">
            <v>ENGINEERING</v>
          </cell>
          <cell r="Y403" t="str">
            <v>WK Count</v>
          </cell>
          <cell r="Z403" t="str">
            <v>Total Days</v>
          </cell>
        </row>
        <row r="404">
          <cell r="N404" t="str">
            <v>ENGINEERING</v>
          </cell>
          <cell r="Y404" t="str">
            <v>WK Count</v>
          </cell>
          <cell r="Z404" t="str">
            <v>Total Days</v>
          </cell>
        </row>
        <row r="405">
          <cell r="A405" t="str">
            <v>PREP</v>
          </cell>
          <cell r="F405" t="str">
            <v>ANIMATION</v>
          </cell>
          <cell r="I405" t="str">
            <v>INK &amp; PAINT</v>
          </cell>
          <cell r="L405" t="str">
            <v>ALPHA</v>
          </cell>
          <cell r="N405" t="str">
            <v>BETA</v>
          </cell>
          <cell r="P405" t="str">
            <v>RTM</v>
          </cell>
          <cell r="Y405">
            <v>7</v>
          </cell>
          <cell r="Z405">
            <v>49</v>
          </cell>
        </row>
        <row r="406">
          <cell r="A406" t="str">
            <v>PREP</v>
          </cell>
          <cell r="B406" t="str">
            <v>Days</v>
          </cell>
          <cell r="F406" t="str">
            <v>ANIMATION</v>
          </cell>
          <cell r="G406" t="str">
            <v>Days</v>
          </cell>
          <cell r="H406" t="str">
            <v>Frames</v>
          </cell>
          <cell r="I406" t="str">
            <v>INK &amp; PAINT</v>
          </cell>
          <cell r="J406" t="str">
            <v>Days</v>
          </cell>
          <cell r="L406" t="str">
            <v>ALPHA</v>
          </cell>
          <cell r="N406" t="str">
            <v>BETA</v>
          </cell>
          <cell r="P406" t="str">
            <v>RTM</v>
          </cell>
          <cell r="Y406">
            <v>7</v>
          </cell>
          <cell r="Z406">
            <v>49</v>
          </cell>
        </row>
        <row r="407">
          <cell r="A407" t="str">
            <v>Wks</v>
          </cell>
          <cell r="B407" t="str">
            <v>Days</v>
          </cell>
          <cell r="F407" t="str">
            <v>Wks</v>
          </cell>
          <cell r="G407" t="str">
            <v>Days</v>
          </cell>
          <cell r="H407" t="str">
            <v>Frames</v>
          </cell>
          <cell r="I407" t="str">
            <v>Wks</v>
          </cell>
          <cell r="J407" t="str">
            <v>Days</v>
          </cell>
          <cell r="K407">
            <v>21</v>
          </cell>
          <cell r="M407">
            <v>29</v>
          </cell>
          <cell r="O407">
            <v>29</v>
          </cell>
          <cell r="Q407">
            <v>29</v>
          </cell>
          <cell r="Y407">
            <v>7</v>
          </cell>
          <cell r="Z407">
            <v>49</v>
          </cell>
        </row>
        <row r="408">
          <cell r="A408">
            <v>5</v>
          </cell>
          <cell r="B408">
            <v>49</v>
          </cell>
          <cell r="F408">
            <v>5</v>
          </cell>
          <cell r="G408">
            <v>49</v>
          </cell>
          <cell r="H408">
            <v>500</v>
          </cell>
          <cell r="I408">
            <v>5</v>
          </cell>
          <cell r="J408">
            <v>49</v>
          </cell>
          <cell r="K408">
            <v>21</v>
          </cell>
          <cell r="M408">
            <v>29</v>
          </cell>
          <cell r="O408">
            <v>29</v>
          </cell>
          <cell r="Q408">
            <v>29</v>
          </cell>
          <cell r="Y408">
            <v>7</v>
          </cell>
          <cell r="Z408">
            <v>49</v>
          </cell>
        </row>
        <row r="419">
          <cell r="Y419">
            <v>91</v>
          </cell>
          <cell r="Z419">
            <v>35</v>
          </cell>
        </row>
        <row r="420">
          <cell r="Y420">
            <v>91</v>
          </cell>
          <cell r="Z420">
            <v>35</v>
          </cell>
        </row>
        <row r="423">
          <cell r="N423" t="str">
            <v>ENGINEERING</v>
          </cell>
          <cell r="Y423" t="str">
            <v>WK Count</v>
          </cell>
          <cell r="Z423" t="str">
            <v>Total Days</v>
          </cell>
        </row>
        <row r="424">
          <cell r="N424" t="str">
            <v>ENGINEERING</v>
          </cell>
          <cell r="Y424" t="str">
            <v>WK Count</v>
          </cell>
          <cell r="Z424" t="str">
            <v>Total Days</v>
          </cell>
        </row>
        <row r="425">
          <cell r="A425" t="str">
            <v>PREP</v>
          </cell>
          <cell r="F425" t="str">
            <v>ANIMATION</v>
          </cell>
          <cell r="I425" t="str">
            <v>INK &amp; PAINT</v>
          </cell>
          <cell r="L425" t="str">
            <v>ALPHA</v>
          </cell>
          <cell r="N425" t="str">
            <v>BETA</v>
          </cell>
          <cell r="P425" t="str">
            <v>RTM</v>
          </cell>
          <cell r="Y425">
            <v>4</v>
          </cell>
          <cell r="Z425">
            <v>25.0642</v>
          </cell>
        </row>
        <row r="426">
          <cell r="A426" t="str">
            <v>PREP</v>
          </cell>
          <cell r="B426" t="str">
            <v>Days</v>
          </cell>
          <cell r="F426" t="str">
            <v>ANIMATION</v>
          </cell>
          <cell r="G426" t="str">
            <v>Days</v>
          </cell>
          <cell r="H426" t="str">
            <v>Frames</v>
          </cell>
          <cell r="I426" t="str">
            <v>INK &amp; PAINT</v>
          </cell>
          <cell r="J426" t="str">
            <v>Days</v>
          </cell>
          <cell r="L426" t="str">
            <v>ALPHA</v>
          </cell>
          <cell r="N426" t="str">
            <v>BETA</v>
          </cell>
          <cell r="P426" t="str">
            <v>RTM</v>
          </cell>
          <cell r="Y426">
            <v>4</v>
          </cell>
          <cell r="Z426">
            <v>25.0642</v>
          </cell>
        </row>
        <row r="427">
          <cell r="A427" t="str">
            <v>Wks</v>
          </cell>
          <cell r="B427" t="str">
            <v>Days</v>
          </cell>
          <cell r="F427" t="str">
            <v>Wks</v>
          </cell>
          <cell r="G427" t="str">
            <v>Days</v>
          </cell>
          <cell r="H427" t="str">
            <v>Frames</v>
          </cell>
          <cell r="I427" t="str">
            <v>Wks</v>
          </cell>
          <cell r="J427" t="str">
            <v>Days</v>
          </cell>
          <cell r="K427">
            <v>21</v>
          </cell>
          <cell r="M427">
            <v>29</v>
          </cell>
          <cell r="O427">
            <v>29</v>
          </cell>
          <cell r="Q427">
            <v>29</v>
          </cell>
          <cell r="Y427">
            <v>4</v>
          </cell>
          <cell r="Z427">
            <v>25.0642</v>
          </cell>
        </row>
        <row r="428">
          <cell r="A428">
            <v>1.5806</v>
          </cell>
          <cell r="B428">
            <v>25.0642</v>
          </cell>
          <cell r="F428">
            <v>1.5806</v>
          </cell>
          <cell r="G428">
            <v>25.0642</v>
          </cell>
          <cell r="H428">
            <v>158.06</v>
          </cell>
          <cell r="I428">
            <v>1.5806</v>
          </cell>
          <cell r="J428">
            <v>25.0642</v>
          </cell>
          <cell r="K428">
            <v>21</v>
          </cell>
          <cell r="M428">
            <v>29</v>
          </cell>
          <cell r="O428">
            <v>29</v>
          </cell>
          <cell r="Q428">
            <v>29</v>
          </cell>
          <cell r="Y428">
            <v>4</v>
          </cell>
          <cell r="Z428">
            <v>25.0642</v>
          </cell>
        </row>
        <row r="439">
          <cell r="Y439">
            <v>70</v>
          </cell>
          <cell r="Z439">
            <v>11.0642</v>
          </cell>
        </row>
        <row r="440">
          <cell r="Y440">
            <v>70</v>
          </cell>
          <cell r="Z440">
            <v>11.0642</v>
          </cell>
        </row>
        <row r="443">
          <cell r="N443" t="str">
            <v>ENGINEERING</v>
          </cell>
          <cell r="Y443" t="str">
            <v>WK Count</v>
          </cell>
          <cell r="Z443" t="str">
            <v>Total Days</v>
          </cell>
        </row>
        <row r="444">
          <cell r="N444" t="str">
            <v>ENGINEERING</v>
          </cell>
          <cell r="Y444" t="str">
            <v>WK Count</v>
          </cell>
          <cell r="Z444" t="str">
            <v>Total Days</v>
          </cell>
        </row>
        <row r="445">
          <cell r="A445" t="str">
            <v>PREP</v>
          </cell>
          <cell r="F445" t="str">
            <v>ANIMATION</v>
          </cell>
          <cell r="I445" t="str">
            <v>INK &amp; PAINT</v>
          </cell>
          <cell r="L445" t="str">
            <v>ALPHA</v>
          </cell>
          <cell r="N445" t="str">
            <v>BETA</v>
          </cell>
          <cell r="P445" t="str">
            <v>RTM</v>
          </cell>
          <cell r="Y445">
            <v>4</v>
          </cell>
          <cell r="Z445">
            <v>32.440100000000001</v>
          </cell>
        </row>
        <row r="446">
          <cell r="A446" t="str">
            <v>PREP</v>
          </cell>
          <cell r="B446" t="str">
            <v>Days</v>
          </cell>
          <cell r="F446" t="str">
            <v>ANIMATION</v>
          </cell>
          <cell r="G446" t="str">
            <v>Days</v>
          </cell>
          <cell r="H446" t="str">
            <v>Frames</v>
          </cell>
          <cell r="I446" t="str">
            <v>INK &amp; PAINT</v>
          </cell>
          <cell r="J446" t="str">
            <v>Days</v>
          </cell>
          <cell r="L446" t="str">
            <v>ALPHA</v>
          </cell>
          <cell r="N446" t="str">
            <v>BETA</v>
          </cell>
          <cell r="P446" t="str">
            <v>RTM</v>
          </cell>
          <cell r="Y446">
            <v>4</v>
          </cell>
          <cell r="Z446">
            <v>32.440100000000001</v>
          </cell>
        </row>
        <row r="447">
          <cell r="A447" t="str">
            <v>Wks</v>
          </cell>
          <cell r="B447" t="str">
            <v>Days</v>
          </cell>
          <cell r="F447" t="str">
            <v>Wks</v>
          </cell>
          <cell r="G447" t="str">
            <v>Days</v>
          </cell>
          <cell r="H447" t="str">
            <v>Frames</v>
          </cell>
          <cell r="I447" t="str">
            <v>Wks</v>
          </cell>
          <cell r="J447" t="str">
            <v>Days</v>
          </cell>
          <cell r="K447">
            <v>21</v>
          </cell>
          <cell r="M447">
            <v>29</v>
          </cell>
          <cell r="O447">
            <v>29</v>
          </cell>
          <cell r="Q447">
            <v>29</v>
          </cell>
          <cell r="Y447">
            <v>4</v>
          </cell>
          <cell r="Z447">
            <v>32.440100000000001</v>
          </cell>
        </row>
        <row r="448">
          <cell r="A448">
            <v>2.6343000000000001</v>
          </cell>
          <cell r="B448">
            <v>32.440100000000001</v>
          </cell>
          <cell r="F448">
            <v>2.6343000000000001</v>
          </cell>
          <cell r="G448">
            <v>32.440100000000001</v>
          </cell>
          <cell r="H448">
            <v>263.43</v>
          </cell>
          <cell r="I448">
            <v>2.6343000000000001</v>
          </cell>
          <cell r="J448">
            <v>32.440100000000001</v>
          </cell>
          <cell r="K448">
            <v>21</v>
          </cell>
          <cell r="M448">
            <v>29</v>
          </cell>
          <cell r="O448">
            <v>29</v>
          </cell>
          <cell r="Q448">
            <v>29</v>
          </cell>
          <cell r="Y448">
            <v>4</v>
          </cell>
          <cell r="Z448">
            <v>32.440100000000001</v>
          </cell>
        </row>
        <row r="459">
          <cell r="Y459">
            <v>70</v>
          </cell>
          <cell r="Z459">
            <v>18.440100000000001</v>
          </cell>
        </row>
        <row r="460">
          <cell r="Y460">
            <v>70</v>
          </cell>
          <cell r="Z460">
            <v>18.440100000000001</v>
          </cell>
        </row>
        <row r="463">
          <cell r="N463" t="str">
            <v>ENGINEERING</v>
          </cell>
          <cell r="Y463" t="str">
            <v>WK Count</v>
          </cell>
          <cell r="Z463" t="str">
            <v>Total Days</v>
          </cell>
        </row>
        <row r="464">
          <cell r="N464" t="str">
            <v>ENGINEERING</v>
          </cell>
          <cell r="Y464" t="str">
            <v>WK Count</v>
          </cell>
          <cell r="Z464" t="str">
            <v>Total Days</v>
          </cell>
        </row>
        <row r="465">
          <cell r="A465" t="str">
            <v>PREP</v>
          </cell>
          <cell r="F465" t="str">
            <v>ANIMATION</v>
          </cell>
          <cell r="I465" t="str">
            <v>INK &amp; PAINT</v>
          </cell>
          <cell r="L465" t="str">
            <v>ALPHA</v>
          </cell>
          <cell r="N465" t="str">
            <v>BETA</v>
          </cell>
          <cell r="P465" t="str">
            <v>RTM</v>
          </cell>
          <cell r="Y465">
            <v>3</v>
          </cell>
          <cell r="Z465">
            <v>25.0642</v>
          </cell>
        </row>
        <row r="466">
          <cell r="A466" t="str">
            <v>PREP</v>
          </cell>
          <cell r="B466" t="str">
            <v>Days</v>
          </cell>
          <cell r="F466" t="str">
            <v>ANIMATION</v>
          </cell>
          <cell r="G466" t="str">
            <v>Days</v>
          </cell>
          <cell r="H466" t="str">
            <v>Frames</v>
          </cell>
          <cell r="I466" t="str">
            <v>INK &amp; PAINT</v>
          </cell>
          <cell r="J466" t="str">
            <v>Days</v>
          </cell>
          <cell r="L466" t="str">
            <v>ALPHA</v>
          </cell>
          <cell r="N466" t="str">
            <v>BETA</v>
          </cell>
          <cell r="P466" t="str">
            <v>RTM</v>
          </cell>
          <cell r="Y466">
            <v>3</v>
          </cell>
          <cell r="Z466">
            <v>25.0642</v>
          </cell>
        </row>
        <row r="467">
          <cell r="A467" t="str">
            <v>Wks</v>
          </cell>
          <cell r="B467" t="str">
            <v>Days</v>
          </cell>
          <cell r="F467" t="str">
            <v>Wks</v>
          </cell>
          <cell r="G467" t="str">
            <v>Days</v>
          </cell>
          <cell r="H467" t="str">
            <v>Frames</v>
          </cell>
          <cell r="I467" t="str">
            <v>Wks</v>
          </cell>
          <cell r="J467" t="str">
            <v>Days</v>
          </cell>
          <cell r="K467">
            <v>21</v>
          </cell>
          <cell r="M467">
            <v>29</v>
          </cell>
          <cell r="O467">
            <v>29</v>
          </cell>
          <cell r="Q467">
            <v>29</v>
          </cell>
          <cell r="Y467">
            <v>3</v>
          </cell>
          <cell r="Z467">
            <v>25.0642</v>
          </cell>
        </row>
        <row r="468">
          <cell r="A468">
            <v>1.5806</v>
          </cell>
          <cell r="B468">
            <v>25.0642</v>
          </cell>
          <cell r="F468">
            <v>1.5806</v>
          </cell>
          <cell r="G468">
            <v>25.0642</v>
          </cell>
          <cell r="H468">
            <v>158.06</v>
          </cell>
          <cell r="I468">
            <v>1.5806</v>
          </cell>
          <cell r="J468">
            <v>25.0642</v>
          </cell>
          <cell r="K468">
            <v>21</v>
          </cell>
          <cell r="M468">
            <v>29</v>
          </cell>
          <cell r="O468">
            <v>29</v>
          </cell>
          <cell r="Q468">
            <v>29</v>
          </cell>
          <cell r="Y468">
            <v>3</v>
          </cell>
          <cell r="Z468">
            <v>25.0642</v>
          </cell>
        </row>
        <row r="479">
          <cell r="Y479">
            <v>63</v>
          </cell>
          <cell r="Z479">
            <v>11.0642</v>
          </cell>
        </row>
        <row r="480">
          <cell r="Y480">
            <v>63</v>
          </cell>
          <cell r="Z480">
            <v>11.0642</v>
          </cell>
        </row>
        <row r="483">
          <cell r="N483" t="str">
            <v>ENGINEERING</v>
          </cell>
          <cell r="Y483" t="str">
            <v>WK Count</v>
          </cell>
          <cell r="Z483" t="str">
            <v>Total Days</v>
          </cell>
        </row>
        <row r="484">
          <cell r="N484" t="str">
            <v>ENGINEERING</v>
          </cell>
          <cell r="Y484" t="str">
            <v>WK Count</v>
          </cell>
          <cell r="Z484" t="str">
            <v>Total Days</v>
          </cell>
        </row>
        <row r="485">
          <cell r="A485" t="str">
            <v>PREP</v>
          </cell>
          <cell r="F485" t="str">
            <v>ANIMATION</v>
          </cell>
          <cell r="I485" t="str">
            <v>INK &amp; PAINT</v>
          </cell>
          <cell r="L485" t="str">
            <v>ALPHA</v>
          </cell>
          <cell r="N485" t="str">
            <v>BETA</v>
          </cell>
          <cell r="P485" t="str">
            <v>RTM</v>
          </cell>
          <cell r="Y485">
            <v>7</v>
          </cell>
          <cell r="Z485">
            <v>46.393619999999999</v>
          </cell>
        </row>
        <row r="486">
          <cell r="A486" t="str">
            <v>PREP</v>
          </cell>
          <cell r="B486" t="str">
            <v>Days</v>
          </cell>
          <cell r="F486" t="str">
            <v>ANIMATION</v>
          </cell>
          <cell r="G486" t="str">
            <v>Days</v>
          </cell>
          <cell r="H486" t="str">
            <v>Frames</v>
          </cell>
          <cell r="I486" t="str">
            <v>INK &amp; PAINT</v>
          </cell>
          <cell r="J486" t="str">
            <v>Days</v>
          </cell>
          <cell r="L486" t="str">
            <v>ALPHA</v>
          </cell>
          <cell r="N486" t="str">
            <v>BETA</v>
          </cell>
          <cell r="P486" t="str">
            <v>RTM</v>
          </cell>
          <cell r="Y486">
            <v>7</v>
          </cell>
          <cell r="Z486">
            <v>46.393619999999999</v>
          </cell>
        </row>
        <row r="487">
          <cell r="A487" t="str">
            <v>Wks</v>
          </cell>
          <cell r="B487" t="str">
            <v>Days</v>
          </cell>
          <cell r="F487" t="str">
            <v>Wks</v>
          </cell>
          <cell r="G487" t="str">
            <v>Days</v>
          </cell>
          <cell r="H487" t="str">
            <v>Frames</v>
          </cell>
          <cell r="I487" t="str">
            <v>Wks</v>
          </cell>
          <cell r="J487" t="str">
            <v>Days</v>
          </cell>
          <cell r="K487">
            <v>21</v>
          </cell>
          <cell r="M487">
            <v>29</v>
          </cell>
          <cell r="O487">
            <v>29</v>
          </cell>
          <cell r="Q487">
            <v>29</v>
          </cell>
          <cell r="Y487">
            <v>9</v>
          </cell>
          <cell r="Z487">
            <v>62.393619999999999</v>
          </cell>
        </row>
        <row r="488">
          <cell r="A488">
            <v>4.6276599999999997</v>
          </cell>
          <cell r="B488">
            <v>46.393619999999999</v>
          </cell>
          <cell r="F488">
            <v>4.6276599999999997</v>
          </cell>
          <cell r="G488">
            <v>62.393619999999999</v>
          </cell>
          <cell r="H488">
            <v>2313.83</v>
          </cell>
          <cell r="I488">
            <v>4.6276599999999997</v>
          </cell>
          <cell r="J488">
            <v>46.393619999999999</v>
          </cell>
          <cell r="K488">
            <v>21</v>
          </cell>
          <cell r="M488">
            <v>29</v>
          </cell>
          <cell r="O488">
            <v>29</v>
          </cell>
          <cell r="Q488">
            <v>29</v>
          </cell>
          <cell r="Y488">
            <v>6</v>
          </cell>
          <cell r="Z488">
            <v>46.393619999999999</v>
          </cell>
        </row>
        <row r="500">
          <cell r="Y500">
            <v>105</v>
          </cell>
          <cell r="Z500">
            <v>32.393619999999999</v>
          </cell>
        </row>
        <row r="501">
          <cell r="Y501">
            <v>105</v>
          </cell>
          <cell r="Z501">
            <v>32.393619999999999</v>
          </cell>
        </row>
        <row r="504">
          <cell r="N504" t="str">
            <v>ENGINEERING</v>
          </cell>
          <cell r="Y504" t="str">
            <v>WK Count</v>
          </cell>
          <cell r="Z504" t="str">
            <v>Total Days</v>
          </cell>
        </row>
        <row r="505">
          <cell r="N505" t="str">
            <v>ENGINEERING</v>
          </cell>
          <cell r="Y505" t="str">
            <v>WK Count</v>
          </cell>
          <cell r="Z505" t="str">
            <v>Total Days</v>
          </cell>
        </row>
        <row r="506">
          <cell r="A506" t="str">
            <v>PREP</v>
          </cell>
          <cell r="F506" t="str">
            <v>ANIMATION</v>
          </cell>
          <cell r="I506" t="str">
            <v>INK &amp; PAINT</v>
          </cell>
          <cell r="L506" t="str">
            <v>ALPHA</v>
          </cell>
          <cell r="N506" t="str">
            <v>BETA</v>
          </cell>
          <cell r="P506" t="str">
            <v>RTM</v>
          </cell>
          <cell r="Y506">
            <v>25</v>
          </cell>
          <cell r="Z506">
            <v>175.96809999999999</v>
          </cell>
        </row>
        <row r="507">
          <cell r="A507" t="str">
            <v>PREP</v>
          </cell>
          <cell r="B507" t="str">
            <v>Days</v>
          </cell>
          <cell r="F507" t="str">
            <v>ANIMATION</v>
          </cell>
          <cell r="G507" t="str">
            <v>Days</v>
          </cell>
          <cell r="H507" t="str">
            <v>Frames</v>
          </cell>
          <cell r="I507" t="str">
            <v>INK &amp; PAINT</v>
          </cell>
          <cell r="J507" t="str">
            <v>Days</v>
          </cell>
          <cell r="L507" t="str">
            <v>ALPHA</v>
          </cell>
          <cell r="N507" t="str">
            <v>BETA</v>
          </cell>
          <cell r="P507" t="str">
            <v>RTM</v>
          </cell>
          <cell r="Y507">
            <v>25</v>
          </cell>
          <cell r="Z507">
            <v>175.96809999999999</v>
          </cell>
        </row>
        <row r="508">
          <cell r="A508" t="str">
            <v>Wks</v>
          </cell>
          <cell r="B508" t="str">
            <v>Days</v>
          </cell>
          <cell r="F508" t="str">
            <v>Wks</v>
          </cell>
          <cell r="G508" t="str">
            <v>Days</v>
          </cell>
          <cell r="H508" t="str">
            <v>Frames</v>
          </cell>
          <cell r="I508" t="str">
            <v>Wks</v>
          </cell>
          <cell r="J508" t="str">
            <v>Days</v>
          </cell>
          <cell r="K508">
            <v>21</v>
          </cell>
          <cell r="M508">
            <v>29</v>
          </cell>
          <cell r="O508">
            <v>29</v>
          </cell>
          <cell r="Q508">
            <v>29</v>
          </cell>
          <cell r="Y508">
            <v>28</v>
          </cell>
          <cell r="Z508">
            <v>191.96809999999999</v>
          </cell>
        </row>
        <row r="509">
          <cell r="A509">
            <v>23.138300000000001</v>
          </cell>
          <cell r="B509">
            <v>175.96809999999999</v>
          </cell>
          <cell r="F509">
            <v>23.138300000000001</v>
          </cell>
          <cell r="G509">
            <v>191.96809999999999</v>
          </cell>
          <cell r="H509">
            <v>2313.83</v>
          </cell>
          <cell r="I509">
            <v>23.138300000000001</v>
          </cell>
          <cell r="J509">
            <v>175.96809999999999</v>
          </cell>
          <cell r="K509">
            <v>21</v>
          </cell>
          <cell r="M509">
            <v>29</v>
          </cell>
          <cell r="O509">
            <v>29</v>
          </cell>
          <cell r="Q509">
            <v>29</v>
          </cell>
          <cell r="Y509">
            <v>25</v>
          </cell>
          <cell r="Z509">
            <v>175.96809999999999</v>
          </cell>
        </row>
        <row r="521">
          <cell r="Y521">
            <v>238</v>
          </cell>
          <cell r="Z521">
            <v>161.96809999999999</v>
          </cell>
        </row>
        <row r="522">
          <cell r="Y522">
            <v>238</v>
          </cell>
          <cell r="Z522">
            <v>161.96809999999999</v>
          </cell>
        </row>
        <row r="525">
          <cell r="N525" t="str">
            <v>ENGINEERING</v>
          </cell>
          <cell r="Y525" t="str">
            <v>WK Count</v>
          </cell>
          <cell r="Z525" t="str">
            <v>Total Days</v>
          </cell>
        </row>
        <row r="526">
          <cell r="N526" t="str">
            <v>ENGINEERING</v>
          </cell>
          <cell r="Y526" t="str">
            <v>WK Count</v>
          </cell>
          <cell r="Z526" t="str">
            <v>Total Days</v>
          </cell>
        </row>
        <row r="527">
          <cell r="A527" t="str">
            <v>PREP</v>
          </cell>
          <cell r="F527" t="str">
            <v>ANIMATION</v>
          </cell>
          <cell r="I527" t="str">
            <v>INK &amp; PAINT</v>
          </cell>
          <cell r="L527" t="str">
            <v>ALPHA</v>
          </cell>
          <cell r="N527" t="str">
            <v>BETA</v>
          </cell>
          <cell r="P527" t="str">
            <v>RTM</v>
          </cell>
          <cell r="Y527">
            <v>14</v>
          </cell>
          <cell r="Z527">
            <v>98</v>
          </cell>
        </row>
        <row r="528">
          <cell r="A528" t="str">
            <v>PREP</v>
          </cell>
          <cell r="B528" t="str">
            <v>Days</v>
          </cell>
          <cell r="F528" t="str">
            <v>ANIMATION</v>
          </cell>
          <cell r="G528" t="str">
            <v>Days</v>
          </cell>
          <cell r="H528" t="str">
            <v>Frames</v>
          </cell>
          <cell r="I528" t="str">
            <v>INK &amp; PAINT</v>
          </cell>
          <cell r="J528" t="str">
            <v>Days</v>
          </cell>
          <cell r="L528" t="str">
            <v>ALPHA</v>
          </cell>
          <cell r="N528" t="str">
            <v>BETA</v>
          </cell>
          <cell r="P528" t="str">
            <v>RTM</v>
          </cell>
          <cell r="Y528">
            <v>14</v>
          </cell>
          <cell r="Z528">
            <v>98</v>
          </cell>
        </row>
        <row r="529">
          <cell r="A529" t="str">
            <v>Wks</v>
          </cell>
          <cell r="B529" t="str">
            <v>Days</v>
          </cell>
          <cell r="F529" t="str">
            <v>Wks</v>
          </cell>
          <cell r="G529" t="str">
            <v>Days</v>
          </cell>
          <cell r="H529" t="str">
            <v>Frames</v>
          </cell>
          <cell r="I529" t="str">
            <v>Wks</v>
          </cell>
          <cell r="J529" t="str">
            <v>Days</v>
          </cell>
          <cell r="K529">
            <v>21</v>
          </cell>
          <cell r="M529">
            <v>29</v>
          </cell>
          <cell r="O529">
            <v>29</v>
          </cell>
          <cell r="Q529">
            <v>29</v>
          </cell>
          <cell r="Y529">
            <v>17</v>
          </cell>
          <cell r="Z529">
            <v>114</v>
          </cell>
        </row>
        <row r="530">
          <cell r="A530">
            <v>12</v>
          </cell>
          <cell r="B530">
            <v>98</v>
          </cell>
          <cell r="F530">
            <v>12</v>
          </cell>
          <cell r="G530">
            <v>114</v>
          </cell>
          <cell r="H530">
            <v>6000</v>
          </cell>
          <cell r="I530">
            <v>12</v>
          </cell>
          <cell r="J530">
            <v>98</v>
          </cell>
          <cell r="K530">
            <v>21</v>
          </cell>
          <cell r="M530">
            <v>29</v>
          </cell>
          <cell r="O530">
            <v>29</v>
          </cell>
          <cell r="Q530">
            <v>29</v>
          </cell>
          <cell r="Y530">
            <v>14</v>
          </cell>
          <cell r="Z530">
            <v>98</v>
          </cell>
        </row>
        <row r="542">
          <cell r="Y542">
            <v>161</v>
          </cell>
          <cell r="Z542">
            <v>84</v>
          </cell>
        </row>
        <row r="543">
          <cell r="Y543">
            <v>161</v>
          </cell>
          <cell r="Z543">
            <v>84</v>
          </cell>
        </row>
        <row r="546">
          <cell r="N546" t="str">
            <v>ENGINEERING</v>
          </cell>
          <cell r="Y546" t="str">
            <v>WK Count</v>
          </cell>
          <cell r="Z546" t="str">
            <v>Total Days</v>
          </cell>
        </row>
        <row r="547">
          <cell r="N547" t="str">
            <v>ENGINEERING</v>
          </cell>
          <cell r="Y547" t="str">
            <v>WK Count</v>
          </cell>
          <cell r="Z547" t="str">
            <v>Total Days</v>
          </cell>
        </row>
        <row r="548">
          <cell r="A548" t="str">
            <v>PREP</v>
          </cell>
          <cell r="F548" t="str">
            <v>ANIMATION</v>
          </cell>
          <cell r="I548" t="str">
            <v>INK &amp; PAINT</v>
          </cell>
          <cell r="L548" t="str">
            <v>ALPHA</v>
          </cell>
          <cell r="N548" t="str">
            <v>BETA</v>
          </cell>
          <cell r="P548" t="str">
            <v>RTM</v>
          </cell>
          <cell r="Y548">
            <v>6</v>
          </cell>
          <cell r="Z548">
            <v>36.435933333333338</v>
          </cell>
        </row>
        <row r="549">
          <cell r="A549" t="str">
            <v>PREP</v>
          </cell>
          <cell r="B549" t="str">
            <v>Days</v>
          </cell>
          <cell r="F549" t="str">
            <v>ANIMATION</v>
          </cell>
          <cell r="G549" t="str">
            <v>Days</v>
          </cell>
          <cell r="H549" t="str">
            <v>Frames</v>
          </cell>
          <cell r="I549" t="str">
            <v>INK &amp; PAINT</v>
          </cell>
          <cell r="J549" t="str">
            <v>Days</v>
          </cell>
          <cell r="L549" t="str">
            <v>ALPHA</v>
          </cell>
          <cell r="N549" t="str">
            <v>BETA</v>
          </cell>
          <cell r="P549" t="str">
            <v>RTM</v>
          </cell>
          <cell r="Y549">
            <v>6</v>
          </cell>
          <cell r="Z549">
            <v>36.435933333333338</v>
          </cell>
        </row>
        <row r="550">
          <cell r="A550" t="str">
            <v>Wks</v>
          </cell>
          <cell r="B550" t="str">
            <v>Days</v>
          </cell>
          <cell r="F550" t="str">
            <v>Wks</v>
          </cell>
          <cell r="G550" t="str">
            <v>Days</v>
          </cell>
          <cell r="H550" t="str">
            <v>Frames</v>
          </cell>
          <cell r="I550" t="str">
            <v>Wks</v>
          </cell>
          <cell r="J550" t="str">
            <v>Days</v>
          </cell>
          <cell r="K550">
            <v>21</v>
          </cell>
          <cell r="M550">
            <v>29</v>
          </cell>
          <cell r="O550">
            <v>29</v>
          </cell>
          <cell r="Q550">
            <v>29</v>
          </cell>
          <cell r="Y550">
            <v>8</v>
          </cell>
          <cell r="Z550">
            <v>52.435933333333338</v>
          </cell>
        </row>
        <row r="551">
          <cell r="A551">
            <v>3.2051333333333334</v>
          </cell>
          <cell r="B551">
            <v>36.435933333333338</v>
          </cell>
          <cell r="F551">
            <v>3.2051333333333334</v>
          </cell>
          <cell r="G551">
            <v>52.435933333333338</v>
          </cell>
          <cell r="H551">
            <v>480.77</v>
          </cell>
          <cell r="I551">
            <v>3.2051333333333334</v>
          </cell>
          <cell r="J551">
            <v>36.435933333333338</v>
          </cell>
          <cell r="K551">
            <v>21</v>
          </cell>
          <cell r="M551">
            <v>29</v>
          </cell>
          <cell r="O551">
            <v>29</v>
          </cell>
          <cell r="Q551">
            <v>29</v>
          </cell>
          <cell r="Y551">
            <v>5</v>
          </cell>
          <cell r="Z551">
            <v>36.435933333333338</v>
          </cell>
        </row>
        <row r="563">
          <cell r="Y563">
            <v>98</v>
          </cell>
          <cell r="Z563">
            <v>22.435933333333338</v>
          </cell>
        </row>
        <row r="564">
          <cell r="Y564">
            <v>98</v>
          </cell>
          <cell r="Z564">
            <v>22.435933333333338</v>
          </cell>
        </row>
        <row r="567">
          <cell r="N567" t="str">
            <v>ENGINEERING</v>
          </cell>
          <cell r="Y567" t="str">
            <v>WK Count</v>
          </cell>
          <cell r="Z567" t="str">
            <v>Total Days</v>
          </cell>
        </row>
        <row r="568">
          <cell r="N568" t="str">
            <v>ENGINEERING</v>
          </cell>
          <cell r="Y568" t="str">
            <v>WK Count</v>
          </cell>
          <cell r="Z568" t="str">
            <v>Total Days</v>
          </cell>
        </row>
        <row r="569">
          <cell r="A569" t="str">
            <v>PREP</v>
          </cell>
          <cell r="F569" t="str">
            <v>ANIMATION</v>
          </cell>
          <cell r="I569" t="str">
            <v>INK &amp; PAINT</v>
          </cell>
          <cell r="L569" t="str">
            <v>ALPHA</v>
          </cell>
          <cell r="N569" t="str">
            <v>BETA</v>
          </cell>
          <cell r="P569" t="str">
            <v>RTM</v>
          </cell>
          <cell r="Y569">
            <v>25</v>
          </cell>
          <cell r="Z569">
            <v>175</v>
          </cell>
        </row>
        <row r="570">
          <cell r="A570" t="str">
            <v>PREP</v>
          </cell>
          <cell r="B570" t="str">
            <v>Days</v>
          </cell>
          <cell r="F570" t="str">
            <v>ANIMATION</v>
          </cell>
          <cell r="G570" t="str">
            <v>Days</v>
          </cell>
          <cell r="H570" t="str">
            <v>Frames</v>
          </cell>
          <cell r="I570" t="str">
            <v>INK &amp; PAINT</v>
          </cell>
          <cell r="J570" t="str">
            <v>Days</v>
          </cell>
          <cell r="L570" t="str">
            <v>ALPHA</v>
          </cell>
          <cell r="N570" t="str">
            <v>BETA</v>
          </cell>
          <cell r="P570" t="str">
            <v>RTM</v>
          </cell>
          <cell r="Y570">
            <v>25</v>
          </cell>
          <cell r="Z570">
            <v>175</v>
          </cell>
        </row>
        <row r="571">
          <cell r="A571" t="str">
            <v>Wks</v>
          </cell>
          <cell r="B571" t="str">
            <v>Days</v>
          </cell>
          <cell r="F571" t="str">
            <v>Wks</v>
          </cell>
          <cell r="G571" t="str">
            <v>Days</v>
          </cell>
          <cell r="H571" t="str">
            <v>Frames</v>
          </cell>
          <cell r="I571" t="str">
            <v>Wks</v>
          </cell>
          <cell r="J571" t="str">
            <v>Days</v>
          </cell>
          <cell r="K571">
            <v>21</v>
          </cell>
          <cell r="M571">
            <v>29</v>
          </cell>
          <cell r="O571">
            <v>29</v>
          </cell>
          <cell r="Q571">
            <v>29</v>
          </cell>
          <cell r="Y571">
            <v>29</v>
          </cell>
          <cell r="Z571">
            <v>201</v>
          </cell>
        </row>
        <row r="572">
          <cell r="A572">
            <v>23</v>
          </cell>
          <cell r="B572">
            <v>175</v>
          </cell>
          <cell r="F572">
            <v>23</v>
          </cell>
          <cell r="G572">
            <v>201</v>
          </cell>
          <cell r="H572">
            <v>11500</v>
          </cell>
          <cell r="I572">
            <v>23</v>
          </cell>
          <cell r="J572">
            <v>175</v>
          </cell>
          <cell r="K572">
            <v>21</v>
          </cell>
          <cell r="M572">
            <v>29</v>
          </cell>
          <cell r="O572">
            <v>29</v>
          </cell>
          <cell r="Q572">
            <v>29</v>
          </cell>
          <cell r="Y572">
            <v>25</v>
          </cell>
          <cell r="Z572">
            <v>175</v>
          </cell>
        </row>
        <row r="584">
          <cell r="Y584">
            <v>245</v>
          </cell>
          <cell r="Z584">
            <v>161</v>
          </cell>
        </row>
        <row r="585">
          <cell r="Y585">
            <v>245</v>
          </cell>
          <cell r="Z585">
            <v>161</v>
          </cell>
        </row>
        <row r="587">
          <cell r="Y587">
            <v>0</v>
          </cell>
          <cell r="Z587">
            <v>0</v>
          </cell>
        </row>
        <row r="588">
          <cell r="Y588">
            <v>0</v>
          </cell>
          <cell r="Z588">
            <v>0</v>
          </cell>
        </row>
        <row r="589">
          <cell r="Y589" t="e">
            <v>#REF!</v>
          </cell>
          <cell r="Z589" t="e">
            <v>#REF!</v>
          </cell>
        </row>
        <row r="590">
          <cell r="Y590">
            <v>0</v>
          </cell>
          <cell r="Z590">
            <v>0</v>
          </cell>
        </row>
        <row r="591">
          <cell r="Y591" t="e">
            <v>#REF!</v>
          </cell>
          <cell r="Z591" t="e">
            <v>#REF!</v>
          </cell>
        </row>
        <row r="592">
          <cell r="Y592" t="e">
            <v>#REF!</v>
          </cell>
          <cell r="Z592" t="e">
            <v>#REF!</v>
          </cell>
        </row>
        <row r="593">
          <cell r="Y593" t="e">
            <v>#REF!</v>
          </cell>
          <cell r="Z593" t="e">
            <v>#REF!</v>
          </cell>
        </row>
        <row r="594">
          <cell r="Y594" t="e">
            <v>#REF!</v>
          </cell>
          <cell r="Z594" t="e">
            <v>#REF!</v>
          </cell>
        </row>
        <row r="595">
          <cell r="Y595" t="e">
            <v>#REF!</v>
          </cell>
          <cell r="Z595" t="e">
            <v>#REF!</v>
          </cell>
        </row>
        <row r="596">
          <cell r="Y596" t="e">
            <v>#REF!</v>
          </cell>
          <cell r="Z596" t="e">
            <v>#REF!</v>
          </cell>
        </row>
        <row r="597">
          <cell r="Y597" t="e">
            <v>#REF!</v>
          </cell>
          <cell r="Z597" t="e">
            <v>#REF!</v>
          </cell>
        </row>
        <row r="598">
          <cell r="Y598" t="e">
            <v>#REF!</v>
          </cell>
          <cell r="Z598" t="e">
            <v>#REF!</v>
          </cell>
        </row>
        <row r="599">
          <cell r="Y599" t="e">
            <v>#REF!</v>
          </cell>
          <cell r="Z599" t="e">
            <v>#REF!</v>
          </cell>
        </row>
        <row r="600">
          <cell r="Y600" t="e">
            <v>#REF!</v>
          </cell>
          <cell r="Z600" t="e">
            <v>#REF!</v>
          </cell>
        </row>
        <row r="601">
          <cell r="Y601" t="e">
            <v>#REF!</v>
          </cell>
          <cell r="Z601" t="e">
            <v>#REF!</v>
          </cell>
        </row>
        <row r="602">
          <cell r="Y602" t="e">
            <v>#REF!</v>
          </cell>
          <cell r="Z602" t="e">
            <v>#REF!</v>
          </cell>
        </row>
        <row r="603">
          <cell r="Y603" t="e">
            <v>#REF!</v>
          </cell>
          <cell r="Z603" t="e">
            <v>#REF!</v>
          </cell>
        </row>
        <row r="604">
          <cell r="Y604" t="e">
            <v>#REF!</v>
          </cell>
          <cell r="Z604" t="e">
            <v>#REF!</v>
          </cell>
        </row>
        <row r="605">
          <cell r="Y605" t="e">
            <v>#REF!</v>
          </cell>
          <cell r="Z605" t="e">
            <v>#REF!</v>
          </cell>
        </row>
        <row r="606">
          <cell r="Y606" t="e">
            <v>#REF!</v>
          </cell>
          <cell r="Z606" t="e">
            <v>#REF!</v>
          </cell>
        </row>
        <row r="607">
          <cell r="Y607" t="e">
            <v>#REF!</v>
          </cell>
          <cell r="Z607" t="e">
            <v>#REF!</v>
          </cell>
        </row>
        <row r="608">
          <cell r="Y608" t="e">
            <v>#REF!</v>
          </cell>
          <cell r="Z608" t="e">
            <v>#REF!</v>
          </cell>
        </row>
        <row r="609">
          <cell r="Y609" t="e">
            <v>#REF!</v>
          </cell>
          <cell r="Z609" t="e">
            <v>#REF!</v>
          </cell>
        </row>
        <row r="610">
          <cell r="Y610">
            <v>0</v>
          </cell>
          <cell r="Z610">
            <v>0</v>
          </cell>
        </row>
        <row r="611">
          <cell r="Y611">
            <v>0</v>
          </cell>
          <cell r="Z611">
            <v>0</v>
          </cell>
        </row>
        <row r="612">
          <cell r="Y612" t="e">
            <v>#REF!</v>
          </cell>
          <cell r="Z612" t="e">
            <v>#REF!</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mbar1"/>
      <sheetName val="KASUS113"/>
      <sheetName val="KASUS114"/>
      <sheetName val="KASUS115"/>
      <sheetName val="KASUS116"/>
      <sheetName val="KASUS117"/>
      <sheetName val="KASUS118"/>
      <sheetName val="KASUS119"/>
      <sheetName val="KASUS120"/>
      <sheetName val="KASUS121"/>
      <sheetName val="KASUS122"/>
      <sheetName val="KASUS123"/>
      <sheetName val="KASUS124"/>
      <sheetName val="KASUS125"/>
      <sheetName val="KASUS126"/>
      <sheetName val="KASUS127"/>
      <sheetName val="KASUS128"/>
      <sheetName val="KASUS129"/>
      <sheetName val="KASUS130"/>
      <sheetName val="KASUS131"/>
      <sheetName val="KASUS132"/>
      <sheetName val="KASUS133"/>
      <sheetName val="KASUS134"/>
      <sheetName val="KASUS135"/>
      <sheetName val="KASUS136"/>
      <sheetName val="KASUS137"/>
      <sheetName val="KASUS138"/>
      <sheetName val="KASUS139"/>
      <sheetName val="KASUS140"/>
    </sheetNames>
    <sheetDataSet>
      <sheetData sheetId="0" refreshError="1"/>
      <sheetData sheetId="1">
        <row r="7">
          <cell r="B7">
            <v>1</v>
          </cell>
          <cell r="C7" t="str">
            <v>Toto Suharto</v>
          </cell>
          <cell r="D7" t="str">
            <v>12.345.678.9-100.000</v>
          </cell>
          <cell r="E7" t="str">
            <v>K/3</v>
          </cell>
          <cell r="F7" t="str">
            <v>Jakarta</v>
          </cell>
          <cell r="G7" t="str">
            <v>Pria</v>
          </cell>
          <cell r="H7">
            <v>9950000</v>
          </cell>
          <cell r="I7">
            <v>119400000</v>
          </cell>
          <cell r="J7">
            <v>2750000</v>
          </cell>
          <cell r="K7">
            <v>132100000</v>
          </cell>
          <cell r="L7">
            <v>9950000</v>
          </cell>
          <cell r="M7">
            <v>286560</v>
          </cell>
          <cell r="N7">
            <v>358200</v>
          </cell>
          <cell r="O7">
            <v>6805800</v>
          </cell>
          <cell r="P7">
            <v>7450560</v>
          </cell>
          <cell r="Q7">
            <v>5215392</v>
          </cell>
          <cell r="R7">
            <v>2235168</v>
          </cell>
        </row>
        <row r="8">
          <cell r="B8">
            <v>2</v>
          </cell>
          <cell r="C8" t="str">
            <v>Agung Pramujo</v>
          </cell>
          <cell r="D8" t="str">
            <v>12.345.679.9-100.000</v>
          </cell>
          <cell r="E8" t="str">
            <v>K/1</v>
          </cell>
          <cell r="F8" t="str">
            <v>Depok</v>
          </cell>
          <cell r="G8" t="str">
            <v>Pria</v>
          </cell>
          <cell r="H8">
            <v>7750000</v>
          </cell>
          <cell r="I8">
            <v>93000000</v>
          </cell>
          <cell r="J8">
            <v>3500000</v>
          </cell>
          <cell r="K8">
            <v>104250000</v>
          </cell>
          <cell r="L8">
            <v>7750000</v>
          </cell>
          <cell r="M8">
            <v>223199.99999999997</v>
          </cell>
          <cell r="N8">
            <v>279000</v>
          </cell>
          <cell r="O8">
            <v>5301000</v>
          </cell>
          <cell r="P8">
            <v>5803200</v>
          </cell>
          <cell r="Q8">
            <v>4062239.9999999995</v>
          </cell>
          <cell r="R8">
            <v>1740960.0000000005</v>
          </cell>
        </row>
        <row r="9">
          <cell r="B9">
            <v>3</v>
          </cell>
          <cell r="C9" t="str">
            <v>Rachmawati</v>
          </cell>
          <cell r="D9" t="str">
            <v>12.345.680.9-100.000</v>
          </cell>
          <cell r="E9" t="str">
            <v>TK/0</v>
          </cell>
          <cell r="F9" t="str">
            <v>Bekasi</v>
          </cell>
          <cell r="G9" t="str">
            <v>Wanita</v>
          </cell>
          <cell r="H9">
            <v>7000000</v>
          </cell>
          <cell r="I9">
            <v>84000000</v>
          </cell>
          <cell r="J9">
            <v>1250000</v>
          </cell>
          <cell r="K9">
            <v>92250000</v>
          </cell>
          <cell r="L9">
            <v>7000000</v>
          </cell>
          <cell r="M9">
            <v>201599.99999999997</v>
          </cell>
          <cell r="N9">
            <v>252000</v>
          </cell>
          <cell r="O9">
            <v>4788000</v>
          </cell>
          <cell r="P9">
            <v>5241600</v>
          </cell>
          <cell r="Q9">
            <v>3669120</v>
          </cell>
          <cell r="R9">
            <v>1572480</v>
          </cell>
        </row>
        <row r="10">
          <cell r="B10">
            <v>4</v>
          </cell>
          <cell r="C10" t="str">
            <v>Erni Suswati</v>
          </cell>
          <cell r="D10" t="str">
            <v>12.345.699.9-100.001</v>
          </cell>
          <cell r="E10" t="str">
            <v>TK/0</v>
          </cell>
          <cell r="F10" t="str">
            <v>Tangerang</v>
          </cell>
          <cell r="G10" t="str">
            <v>Wanita</v>
          </cell>
          <cell r="H10">
            <v>5450000</v>
          </cell>
          <cell r="I10">
            <v>65400000</v>
          </cell>
          <cell r="J10">
            <v>3750000</v>
          </cell>
          <cell r="K10">
            <v>74600000</v>
          </cell>
          <cell r="L10">
            <v>5450000</v>
          </cell>
          <cell r="M10">
            <v>156960</v>
          </cell>
          <cell r="N10">
            <v>196200</v>
          </cell>
          <cell r="O10">
            <v>3727800</v>
          </cell>
          <cell r="P10">
            <v>4080960</v>
          </cell>
          <cell r="Q10">
            <v>2856672</v>
          </cell>
          <cell r="R10">
            <v>1224288</v>
          </cell>
        </row>
        <row r="11">
          <cell r="B11">
            <v>5</v>
          </cell>
          <cell r="C11" t="str">
            <v>Muklas</v>
          </cell>
          <cell r="D11" t="str">
            <v>12.345.608.9-100.000</v>
          </cell>
          <cell r="E11" t="str">
            <v>K/2</v>
          </cell>
          <cell r="F11" t="str">
            <v>Ciputat</v>
          </cell>
          <cell r="G11" t="str">
            <v>Pria</v>
          </cell>
          <cell r="H11">
            <v>4650000</v>
          </cell>
          <cell r="I11">
            <v>55800000</v>
          </cell>
          <cell r="J11">
            <v>3450000</v>
          </cell>
          <cell r="K11">
            <v>63900000</v>
          </cell>
          <cell r="L11">
            <v>4650000</v>
          </cell>
          <cell r="M11">
            <v>133920</v>
          </cell>
          <cell r="N11">
            <v>167400</v>
          </cell>
          <cell r="O11">
            <v>3180600</v>
          </cell>
          <cell r="P11">
            <v>3481920</v>
          </cell>
          <cell r="Q11">
            <v>2437344</v>
          </cell>
          <cell r="R11">
            <v>1044576</v>
          </cell>
        </row>
        <row r="12">
          <cell r="B12">
            <v>6</v>
          </cell>
          <cell r="C12" t="str">
            <v>Abdurahman</v>
          </cell>
          <cell r="D12" t="str">
            <v>12.345.649.9-100.000</v>
          </cell>
          <cell r="E12" t="str">
            <v>K/3</v>
          </cell>
          <cell r="F12" t="str">
            <v>Bogor</v>
          </cell>
          <cell r="G12" t="str">
            <v>Pria</v>
          </cell>
          <cell r="H12">
            <v>5250000</v>
          </cell>
          <cell r="I12">
            <v>63000000</v>
          </cell>
          <cell r="J12">
            <v>2750000</v>
          </cell>
          <cell r="K12">
            <v>71000000</v>
          </cell>
          <cell r="L12">
            <v>5250000</v>
          </cell>
          <cell r="M12">
            <v>151200</v>
          </cell>
          <cell r="N12">
            <v>189000</v>
          </cell>
          <cell r="O12">
            <v>3591000</v>
          </cell>
          <cell r="P12">
            <v>3931200</v>
          </cell>
          <cell r="Q12">
            <v>2751840</v>
          </cell>
          <cell r="R12">
            <v>1179360</v>
          </cell>
        </row>
        <row r="13">
          <cell r="B13">
            <v>7</v>
          </cell>
          <cell r="C13" t="str">
            <v>M. Arifin</v>
          </cell>
          <cell r="D13" t="str">
            <v>12.345.178.9-100.000</v>
          </cell>
          <cell r="E13" t="str">
            <v>K/3</v>
          </cell>
          <cell r="F13" t="str">
            <v>Jakarta</v>
          </cell>
          <cell r="G13" t="str">
            <v>Pria</v>
          </cell>
          <cell r="H13">
            <v>5400000</v>
          </cell>
          <cell r="I13">
            <v>64800000</v>
          </cell>
          <cell r="J13">
            <v>6500000</v>
          </cell>
          <cell r="K13">
            <v>76700000</v>
          </cell>
          <cell r="L13">
            <v>5400000</v>
          </cell>
          <cell r="M13">
            <v>155520</v>
          </cell>
          <cell r="N13">
            <v>194400</v>
          </cell>
          <cell r="O13">
            <v>3693600</v>
          </cell>
          <cell r="P13">
            <v>4043520</v>
          </cell>
          <cell r="Q13">
            <v>2830464</v>
          </cell>
          <cell r="R13">
            <v>1213056</v>
          </cell>
        </row>
        <row r="14">
          <cell r="B14">
            <v>8</v>
          </cell>
          <cell r="C14" t="str">
            <v>Hanto Prayoga</v>
          </cell>
          <cell r="D14" t="str">
            <v>12.345.279.9-100.001</v>
          </cell>
          <cell r="E14" t="str">
            <v>TK/0</v>
          </cell>
          <cell r="F14" t="str">
            <v>Jakarta</v>
          </cell>
          <cell r="G14" t="str">
            <v>Pria</v>
          </cell>
          <cell r="H14">
            <v>9000000</v>
          </cell>
          <cell r="I14">
            <v>108000000</v>
          </cell>
          <cell r="J14">
            <v>2500000</v>
          </cell>
          <cell r="K14">
            <v>119500000</v>
          </cell>
          <cell r="L14">
            <v>9000000</v>
          </cell>
          <cell r="M14">
            <v>259199.99999999997</v>
          </cell>
          <cell r="N14">
            <v>324000</v>
          </cell>
          <cell r="O14">
            <v>6156000</v>
          </cell>
          <cell r="P14">
            <v>6739200</v>
          </cell>
          <cell r="Q14">
            <v>4717440</v>
          </cell>
          <cell r="R14">
            <v>2021760</v>
          </cell>
        </row>
        <row r="15">
          <cell r="B15">
            <v>9</v>
          </cell>
          <cell r="C15" t="str">
            <v>Hendra Istiyanto</v>
          </cell>
          <cell r="D15" t="str">
            <v>12.345.458.9-100.000</v>
          </cell>
          <cell r="E15" t="str">
            <v>K/2</v>
          </cell>
          <cell r="F15" t="str">
            <v>Depok</v>
          </cell>
          <cell r="G15" t="str">
            <v>Pria</v>
          </cell>
          <cell r="H15">
            <v>4250000</v>
          </cell>
          <cell r="I15">
            <v>51000000</v>
          </cell>
          <cell r="J15">
            <v>3450000</v>
          </cell>
          <cell r="K15">
            <v>58700000</v>
          </cell>
          <cell r="L15">
            <v>4250000</v>
          </cell>
          <cell r="M15">
            <v>122399.99999999999</v>
          </cell>
          <cell r="N15">
            <v>153000</v>
          </cell>
          <cell r="O15">
            <v>2907000</v>
          </cell>
          <cell r="P15">
            <v>3182400</v>
          </cell>
          <cell r="Q15">
            <v>2227680</v>
          </cell>
          <cell r="R15">
            <v>954720</v>
          </cell>
        </row>
        <row r="16">
          <cell r="B16">
            <v>10</v>
          </cell>
          <cell r="C16" t="str">
            <v>Kristiana Yuswarini</v>
          </cell>
          <cell r="D16" t="str">
            <v>12.345.239.9-100.000</v>
          </cell>
          <cell r="E16" t="str">
            <v>TK/0</v>
          </cell>
          <cell r="F16" t="str">
            <v>Jakarta</v>
          </cell>
          <cell r="G16" t="str">
            <v>Wanita</v>
          </cell>
          <cell r="H16">
            <v>9000000</v>
          </cell>
          <cell r="I16">
            <v>108000000</v>
          </cell>
          <cell r="J16">
            <v>6500000</v>
          </cell>
          <cell r="K16">
            <v>123500000</v>
          </cell>
          <cell r="L16">
            <v>9000000</v>
          </cell>
          <cell r="M16">
            <v>259199.99999999997</v>
          </cell>
          <cell r="N16">
            <v>324000</v>
          </cell>
          <cell r="O16">
            <v>6156000</v>
          </cell>
          <cell r="P16">
            <v>6739200</v>
          </cell>
          <cell r="Q16">
            <v>4717440</v>
          </cell>
          <cell r="R16">
            <v>2021760</v>
          </cell>
        </row>
        <row r="17">
          <cell r="B17">
            <v>11</v>
          </cell>
          <cell r="C17" t="str">
            <v>Kamsirah</v>
          </cell>
          <cell r="D17" t="str">
            <v>12.345.978.9-100.001</v>
          </cell>
          <cell r="E17" t="str">
            <v>TK/0</v>
          </cell>
          <cell r="F17" t="str">
            <v>Bekasi</v>
          </cell>
          <cell r="G17" t="str">
            <v>Wanita</v>
          </cell>
          <cell r="H17">
            <v>4600000</v>
          </cell>
          <cell r="I17">
            <v>55200000</v>
          </cell>
          <cell r="J17">
            <v>1750000</v>
          </cell>
          <cell r="K17">
            <v>61550000</v>
          </cell>
          <cell r="L17">
            <v>4600000</v>
          </cell>
          <cell r="M17">
            <v>132480</v>
          </cell>
          <cell r="N17">
            <v>165600</v>
          </cell>
          <cell r="O17">
            <v>3146400</v>
          </cell>
          <cell r="P17">
            <v>3444480</v>
          </cell>
          <cell r="Q17">
            <v>2411136</v>
          </cell>
          <cell r="R17">
            <v>1033344</v>
          </cell>
        </row>
        <row r="18">
          <cell r="B18">
            <v>12</v>
          </cell>
          <cell r="C18" t="str">
            <v>Sumitro</v>
          </cell>
          <cell r="D18" t="str">
            <v>12.345.321.9-100.000</v>
          </cell>
          <cell r="E18" t="str">
            <v>K/3</v>
          </cell>
          <cell r="F18" t="str">
            <v>Bogor</v>
          </cell>
          <cell r="G18" t="str">
            <v>Pria</v>
          </cell>
          <cell r="H18">
            <v>6250000</v>
          </cell>
          <cell r="I18">
            <v>75000000</v>
          </cell>
          <cell r="J18">
            <v>4350000</v>
          </cell>
          <cell r="K18">
            <v>85600000</v>
          </cell>
          <cell r="L18">
            <v>6250000</v>
          </cell>
          <cell r="M18">
            <v>179999.99999999997</v>
          </cell>
          <cell r="N18">
            <v>225000</v>
          </cell>
          <cell r="O18">
            <v>4275000</v>
          </cell>
          <cell r="P18">
            <v>4680000</v>
          </cell>
          <cell r="Q18">
            <v>3276000</v>
          </cell>
          <cell r="R18">
            <v>1404000</v>
          </cell>
        </row>
        <row r="19">
          <cell r="B19">
            <v>13</v>
          </cell>
          <cell r="C19" t="str">
            <v>Rohmat Supriyadi</v>
          </cell>
          <cell r="D19" t="str">
            <v>12.345.898.9-100.000</v>
          </cell>
          <cell r="E19" t="str">
            <v>K/3</v>
          </cell>
          <cell r="F19" t="str">
            <v>Jakarta</v>
          </cell>
          <cell r="G19" t="str">
            <v>Pria</v>
          </cell>
          <cell r="H19">
            <v>5450000</v>
          </cell>
          <cell r="I19">
            <v>65400000</v>
          </cell>
          <cell r="J19">
            <v>3750000</v>
          </cell>
          <cell r="K19">
            <v>74600000</v>
          </cell>
          <cell r="L19">
            <v>5450000</v>
          </cell>
          <cell r="M19">
            <v>156960</v>
          </cell>
          <cell r="N19">
            <v>196200</v>
          </cell>
          <cell r="O19">
            <v>3727800</v>
          </cell>
          <cell r="P19">
            <v>4080960</v>
          </cell>
          <cell r="Q19">
            <v>2856672</v>
          </cell>
          <cell r="R19">
            <v>1224288</v>
          </cell>
        </row>
        <row r="20">
          <cell r="B20">
            <v>14</v>
          </cell>
          <cell r="C20" t="str">
            <v>Sutrisno</v>
          </cell>
          <cell r="D20" t="str">
            <v>12.345.979.9-100.000</v>
          </cell>
          <cell r="E20" t="str">
            <v>K/3</v>
          </cell>
          <cell r="F20" t="str">
            <v>Jakarta</v>
          </cell>
          <cell r="G20" t="str">
            <v>Pria</v>
          </cell>
          <cell r="H20">
            <v>5250000</v>
          </cell>
          <cell r="I20">
            <v>63000000</v>
          </cell>
          <cell r="J20">
            <v>4500000</v>
          </cell>
          <cell r="K20">
            <v>72750000</v>
          </cell>
          <cell r="L20">
            <v>5250000</v>
          </cell>
          <cell r="M20">
            <v>151200</v>
          </cell>
          <cell r="N20">
            <v>189000</v>
          </cell>
          <cell r="O20">
            <v>3591000</v>
          </cell>
          <cell r="P20">
            <v>3931200</v>
          </cell>
          <cell r="Q20">
            <v>2751840</v>
          </cell>
          <cell r="R20">
            <v>1179360</v>
          </cell>
        </row>
        <row r="21">
          <cell r="B21">
            <v>15</v>
          </cell>
          <cell r="C21" t="str">
            <v>Kusno Martiknyo</v>
          </cell>
          <cell r="D21" t="str">
            <v>12.345.408.9-100.000</v>
          </cell>
          <cell r="E21" t="str">
            <v>K/2</v>
          </cell>
          <cell r="F21" t="str">
            <v>Bekasi</v>
          </cell>
          <cell r="G21" t="str">
            <v>Pria</v>
          </cell>
          <cell r="H21">
            <v>6800000</v>
          </cell>
          <cell r="I21">
            <v>81600000</v>
          </cell>
          <cell r="J21">
            <v>1750000</v>
          </cell>
          <cell r="K21">
            <v>90150000</v>
          </cell>
          <cell r="L21">
            <v>6800000</v>
          </cell>
          <cell r="M21">
            <v>195839.99999999997</v>
          </cell>
          <cell r="N21">
            <v>244800</v>
          </cell>
          <cell r="O21">
            <v>4651200</v>
          </cell>
          <cell r="P21">
            <v>5091840</v>
          </cell>
          <cell r="Q21">
            <v>3564288</v>
          </cell>
          <cell r="R21">
            <v>1527552</v>
          </cell>
        </row>
        <row r="22">
          <cell r="B22">
            <v>16</v>
          </cell>
          <cell r="C22" t="str">
            <v>Kusyanti</v>
          </cell>
          <cell r="D22" t="str">
            <v>12.345.179.9-100.001</v>
          </cell>
          <cell r="E22" t="str">
            <v>TK/0</v>
          </cell>
          <cell r="F22" t="str">
            <v>Bekasi</v>
          </cell>
          <cell r="G22" t="str">
            <v>Wanita</v>
          </cell>
          <cell r="H22">
            <v>6500000</v>
          </cell>
          <cell r="I22">
            <v>78000000</v>
          </cell>
          <cell r="J22">
            <v>2250000</v>
          </cell>
          <cell r="K22">
            <v>86750000</v>
          </cell>
          <cell r="L22">
            <v>6500000</v>
          </cell>
          <cell r="M22">
            <v>187199.99999999997</v>
          </cell>
          <cell r="N22">
            <v>234000</v>
          </cell>
          <cell r="O22">
            <v>4446000</v>
          </cell>
          <cell r="P22">
            <v>4867200</v>
          </cell>
          <cell r="Q22">
            <v>3407040</v>
          </cell>
          <cell r="R22">
            <v>1460160</v>
          </cell>
        </row>
        <row r="23">
          <cell r="B23">
            <v>17</v>
          </cell>
          <cell r="C23" t="str">
            <v>Bambang Ristiyanto</v>
          </cell>
          <cell r="D23" t="str">
            <v>12.345.345.9-100.000</v>
          </cell>
          <cell r="E23" t="str">
            <v>K/1</v>
          </cell>
          <cell r="F23" t="str">
            <v>Depok</v>
          </cell>
          <cell r="G23" t="str">
            <v>Pria</v>
          </cell>
          <cell r="H23">
            <v>5000000</v>
          </cell>
          <cell r="I23">
            <v>60000000</v>
          </cell>
          <cell r="J23">
            <v>3450000</v>
          </cell>
          <cell r="K23">
            <v>68450000</v>
          </cell>
          <cell r="L23">
            <v>5000000</v>
          </cell>
          <cell r="M23">
            <v>144000</v>
          </cell>
          <cell r="N23">
            <v>180000</v>
          </cell>
          <cell r="O23">
            <v>3420000</v>
          </cell>
          <cell r="P23">
            <v>3744000</v>
          </cell>
          <cell r="Q23">
            <v>2620800</v>
          </cell>
          <cell r="R23">
            <v>1123200</v>
          </cell>
        </row>
        <row r="24">
          <cell r="B24">
            <v>18</v>
          </cell>
          <cell r="C24" t="str">
            <v>Karto</v>
          </cell>
          <cell r="D24" t="str">
            <v>12.345.222.9-100.000</v>
          </cell>
          <cell r="E24" t="str">
            <v>K/3</v>
          </cell>
          <cell r="F24" t="str">
            <v>Depok</v>
          </cell>
          <cell r="G24" t="str">
            <v>Pria</v>
          </cell>
          <cell r="H24">
            <v>5000000</v>
          </cell>
          <cell r="I24">
            <v>60000000</v>
          </cell>
          <cell r="J24">
            <v>6750000</v>
          </cell>
          <cell r="K24">
            <v>71750000</v>
          </cell>
          <cell r="L24">
            <v>5000000</v>
          </cell>
          <cell r="M24">
            <v>144000</v>
          </cell>
          <cell r="N24">
            <v>180000</v>
          </cell>
          <cell r="O24">
            <v>3420000</v>
          </cell>
          <cell r="P24">
            <v>3744000</v>
          </cell>
          <cell r="Q24">
            <v>2620800</v>
          </cell>
          <cell r="R24">
            <v>1123200</v>
          </cell>
        </row>
        <row r="25">
          <cell r="B25">
            <v>19</v>
          </cell>
          <cell r="C25" t="str">
            <v>Subakti</v>
          </cell>
          <cell r="D25" t="str">
            <v>12.345.648.9-100.000</v>
          </cell>
          <cell r="E25" t="str">
            <v>K/2</v>
          </cell>
          <cell r="F25" t="str">
            <v>Bekasi</v>
          </cell>
          <cell r="G25" t="str">
            <v>Pria</v>
          </cell>
          <cell r="H25">
            <v>6750000</v>
          </cell>
          <cell r="I25">
            <v>81000000</v>
          </cell>
          <cell r="J25">
            <v>1250000</v>
          </cell>
          <cell r="K25">
            <v>89000000</v>
          </cell>
          <cell r="L25">
            <v>6750000</v>
          </cell>
          <cell r="M25">
            <v>194399.99999999997</v>
          </cell>
          <cell r="N25">
            <v>243000</v>
          </cell>
          <cell r="O25">
            <v>4617000</v>
          </cell>
          <cell r="P25">
            <v>5054400</v>
          </cell>
          <cell r="Q25">
            <v>3538080</v>
          </cell>
          <cell r="R25">
            <v>1516320</v>
          </cell>
        </row>
        <row r="26">
          <cell r="B26">
            <v>20</v>
          </cell>
          <cell r="C26" t="str">
            <v>Sobirin</v>
          </cell>
          <cell r="D26" t="str">
            <v>12.345.666.9-100.000</v>
          </cell>
          <cell r="E26" t="str">
            <v>K/1</v>
          </cell>
          <cell r="F26" t="str">
            <v>Tangerang</v>
          </cell>
          <cell r="G26" t="str">
            <v>Pria</v>
          </cell>
          <cell r="H26">
            <v>5600000</v>
          </cell>
          <cell r="I26">
            <v>67200000</v>
          </cell>
          <cell r="J26">
            <v>3450000</v>
          </cell>
          <cell r="K26">
            <v>76250000</v>
          </cell>
          <cell r="L26">
            <v>5600000</v>
          </cell>
          <cell r="M26">
            <v>161280</v>
          </cell>
          <cell r="N26">
            <v>201600</v>
          </cell>
          <cell r="O26">
            <v>3830400</v>
          </cell>
          <cell r="P26">
            <v>4193280</v>
          </cell>
          <cell r="Q26">
            <v>2935296</v>
          </cell>
          <cell r="R26">
            <v>1257984</v>
          </cell>
        </row>
      </sheetData>
      <sheetData sheetId="2">
        <row r="5">
          <cell r="D5" t="str">
            <v>12.345.679.9-100.000</v>
          </cell>
        </row>
        <row r="6">
          <cell r="D6" t="str">
            <v>K/1</v>
          </cell>
        </row>
        <row r="8">
          <cell r="D8" t="str">
            <v>Depok</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13">
          <cell r="F13">
            <v>0</v>
          </cell>
          <cell r="G13">
            <v>0</v>
          </cell>
          <cell r="H13">
            <v>0</v>
          </cell>
          <cell r="I13">
            <v>0</v>
          </cell>
        </row>
        <row r="14">
          <cell r="F14">
            <v>1</v>
          </cell>
          <cell r="G14">
            <v>35000000</v>
          </cell>
          <cell r="H14">
            <v>35000000</v>
          </cell>
          <cell r="I14">
            <v>35000000</v>
          </cell>
        </row>
        <row r="15">
          <cell r="F15">
            <v>2</v>
          </cell>
          <cell r="G15">
            <v>35000000</v>
          </cell>
          <cell r="H15">
            <v>35000000</v>
          </cell>
          <cell r="I15">
            <v>70000000</v>
          </cell>
        </row>
        <row r="16">
          <cell r="F16">
            <v>3</v>
          </cell>
          <cell r="G16">
            <v>35000000</v>
          </cell>
          <cell r="H16">
            <v>35000000</v>
          </cell>
          <cell r="I16">
            <v>105000000</v>
          </cell>
        </row>
        <row r="17">
          <cell r="F17">
            <v>4</v>
          </cell>
          <cell r="G17">
            <v>35000000</v>
          </cell>
          <cell r="H17">
            <v>35000000</v>
          </cell>
          <cell r="I17">
            <v>140000000</v>
          </cell>
        </row>
        <row r="18">
          <cell r="F18">
            <v>5</v>
          </cell>
          <cell r="G18">
            <v>35000000</v>
          </cell>
          <cell r="H18">
            <v>35000000</v>
          </cell>
          <cell r="I18">
            <v>175000000</v>
          </cell>
        </row>
        <row r="19">
          <cell r="F19">
            <v>6</v>
          </cell>
          <cell r="G19">
            <v>35000000</v>
          </cell>
          <cell r="H19">
            <v>35000000</v>
          </cell>
          <cell r="I19">
            <v>210000000</v>
          </cell>
        </row>
        <row r="20">
          <cell r="F20">
            <v>7</v>
          </cell>
          <cell r="G20">
            <v>35000000</v>
          </cell>
          <cell r="H20">
            <v>35000000</v>
          </cell>
          <cell r="I20">
            <v>245000000</v>
          </cell>
        </row>
        <row r="21">
          <cell r="F21">
            <v>8</v>
          </cell>
          <cell r="G21">
            <v>35000000</v>
          </cell>
          <cell r="H21">
            <v>35000000</v>
          </cell>
          <cell r="I21">
            <v>280000000</v>
          </cell>
        </row>
        <row r="22">
          <cell r="F22">
            <v>9</v>
          </cell>
          <cell r="G22">
            <v>35000000</v>
          </cell>
          <cell r="H22">
            <v>35000000</v>
          </cell>
          <cell r="I22">
            <v>315000000</v>
          </cell>
        </row>
        <row r="23">
          <cell r="F23">
            <v>10</v>
          </cell>
          <cell r="G23">
            <v>35000000</v>
          </cell>
          <cell r="H23">
            <v>35000000</v>
          </cell>
          <cell r="I23">
            <v>350000000</v>
          </cell>
        </row>
      </sheetData>
      <sheetData sheetId="21"/>
      <sheetData sheetId="22"/>
      <sheetData sheetId="23"/>
      <sheetData sheetId="24"/>
      <sheetData sheetId="25"/>
      <sheetData sheetId="26"/>
      <sheetData sheetId="27"/>
      <sheetData sheetId="2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ASUS1"/>
      <sheetName val="KASUS2"/>
      <sheetName val="KASUS3"/>
      <sheetName val="KASUS4"/>
      <sheetName val="KASUS5"/>
      <sheetName val="KASUS6"/>
      <sheetName val="KASUS7"/>
      <sheetName val="KASUS8"/>
      <sheetName val="KASUS9"/>
      <sheetName val="KASUS10"/>
      <sheetName val="KASUS11"/>
      <sheetName val="KASUS12"/>
      <sheetName val="KASUS13"/>
      <sheetName val="KASUS14"/>
      <sheetName val="KASUS15"/>
      <sheetName val="KASUS16"/>
      <sheetName val="KASUS17"/>
      <sheetName val="KASUS46"/>
      <sheetName val="KASUS47"/>
      <sheetName val="KASUS48"/>
      <sheetName val="KASUS55"/>
      <sheetName val="KASUS56"/>
      <sheetName val="KASUS61"/>
      <sheetName val="KASUS62"/>
      <sheetName val="KASUS63"/>
      <sheetName val="KASUS64"/>
      <sheetName val="KASUS65"/>
      <sheetName val="KASUS66"/>
      <sheetName val="KASUS67"/>
      <sheetName val="KASUS68"/>
      <sheetName val="KASUS69"/>
      <sheetName val="KASUS73"/>
      <sheetName val="KASUS74"/>
      <sheetName val="KASUS75"/>
      <sheetName val="KASUS76"/>
      <sheetName val="KASUS77"/>
      <sheetName val="KASUS79"/>
      <sheetName val="KASUS81"/>
      <sheetName val="KASUS82"/>
      <sheetName val="KASUS83 "/>
      <sheetName val="KASUS84"/>
      <sheetName val="KASUS67 (2)"/>
      <sheetName val="KASUS68 (2)"/>
      <sheetName val="KASUS88"/>
      <sheetName val="KASUS96"/>
      <sheetName val="KASUS9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
          <cell r="D4">
            <v>127</v>
          </cell>
        </row>
        <row r="5">
          <cell r="D5">
            <v>69</v>
          </cell>
        </row>
        <row r="6">
          <cell r="D6">
            <v>77</v>
          </cell>
        </row>
        <row r="7">
          <cell r="D7">
            <v>21</v>
          </cell>
        </row>
        <row r="8">
          <cell r="D8">
            <v>-4</v>
          </cell>
        </row>
        <row r="9">
          <cell r="D9">
            <v>45</v>
          </cell>
        </row>
        <row r="10">
          <cell r="D10">
            <v>98</v>
          </cell>
        </row>
        <row r="11">
          <cell r="D11">
            <v>-7</v>
          </cell>
        </row>
        <row r="12">
          <cell r="D12">
            <v>47</v>
          </cell>
        </row>
        <row r="13">
          <cell r="D13">
            <v>24</v>
          </cell>
        </row>
        <row r="14">
          <cell r="D14">
            <v>-3</v>
          </cell>
        </row>
        <row r="15">
          <cell r="D15">
            <v>54</v>
          </cell>
        </row>
        <row r="16">
          <cell r="D16">
            <v>44</v>
          </cell>
        </row>
        <row r="17">
          <cell r="D17">
            <v>47</v>
          </cell>
        </row>
        <row r="18">
          <cell r="D18">
            <v>-1</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4">
          <cell r="B4" t="str">
            <v>kuda</v>
          </cell>
        </row>
        <row r="5">
          <cell r="B5" t="str">
            <v>anjing</v>
          </cell>
        </row>
        <row r="6">
          <cell r="B6" t="str">
            <v>kambing</v>
          </cell>
        </row>
        <row r="7">
          <cell r="B7" t="str">
            <v>ular</v>
          </cell>
        </row>
        <row r="8">
          <cell r="B8" t="str">
            <v>gajah</v>
          </cell>
        </row>
        <row r="9">
          <cell r="B9" t="str">
            <v>ikan</v>
          </cell>
        </row>
        <row r="10">
          <cell r="B10" t="str">
            <v>buaya</v>
          </cell>
        </row>
        <row r="11">
          <cell r="B11" t="str">
            <v>jerapah</v>
          </cell>
        </row>
        <row r="12">
          <cell r="B12" t="str">
            <v>babi</v>
          </cell>
        </row>
        <row r="13">
          <cell r="B13" t="str">
            <v>harimau</v>
          </cell>
        </row>
        <row r="14">
          <cell r="B14" t="str">
            <v>beruang</v>
          </cell>
        </row>
        <row r="15">
          <cell r="B15" t="str">
            <v>zebra</v>
          </cell>
        </row>
        <row r="16">
          <cell r="B16" t="str">
            <v>sapi</v>
          </cell>
        </row>
        <row r="17">
          <cell r="B17" t="str">
            <v>monyet</v>
          </cell>
        </row>
        <row r="18">
          <cell r="B18" t="str">
            <v>musang</v>
          </cell>
        </row>
        <row r="19">
          <cell r="B19" t="str">
            <v>trenggiling</v>
          </cell>
        </row>
      </sheetData>
      <sheetData sheetId="28"/>
      <sheetData sheetId="29"/>
      <sheetData sheetId="30">
        <row r="4">
          <cell r="B4">
            <v>-5</v>
          </cell>
        </row>
        <row r="5">
          <cell r="B5">
            <v>-4</v>
          </cell>
        </row>
        <row r="6">
          <cell r="B6">
            <v>-3</v>
          </cell>
        </row>
        <row r="7">
          <cell r="B7">
            <v>-2</v>
          </cell>
        </row>
        <row r="8">
          <cell r="B8">
            <v>-1</v>
          </cell>
        </row>
        <row r="9">
          <cell r="B9">
            <v>0</v>
          </cell>
        </row>
        <row r="10">
          <cell r="B10">
            <v>1</v>
          </cell>
        </row>
        <row r="11">
          <cell r="B11">
            <v>2</v>
          </cell>
        </row>
        <row r="12">
          <cell r="B12">
            <v>3</v>
          </cell>
        </row>
        <row r="13">
          <cell r="B13">
            <v>4</v>
          </cell>
        </row>
        <row r="14">
          <cell r="B14">
            <v>5</v>
          </cell>
        </row>
        <row r="15">
          <cell r="B15">
            <v>6</v>
          </cell>
        </row>
        <row r="16">
          <cell r="B16">
            <v>7</v>
          </cell>
        </row>
        <row r="17">
          <cell r="B17">
            <v>8</v>
          </cell>
        </row>
        <row r="18">
          <cell r="B18">
            <v>9</v>
          </cell>
        </row>
        <row r="19">
          <cell r="B19">
            <v>10</v>
          </cell>
        </row>
      </sheetData>
      <sheetData sheetId="31"/>
      <sheetData sheetId="32"/>
      <sheetData sheetId="33"/>
      <sheetData sheetId="34"/>
      <sheetData sheetId="35">
        <row r="3">
          <cell r="D3" t="str">
            <v>Findi</v>
          </cell>
        </row>
        <row r="9">
          <cell r="B9" t="str">
            <v>Agung</v>
          </cell>
          <cell r="C9" t="str">
            <v>Dona</v>
          </cell>
          <cell r="D9" t="str">
            <v>Hilda</v>
          </cell>
          <cell r="E9" t="str">
            <v>Poltak</v>
          </cell>
          <cell r="F9" t="str">
            <v>Thomas</v>
          </cell>
        </row>
        <row r="10">
          <cell r="B10" t="str">
            <v>Agus</v>
          </cell>
          <cell r="C10" t="str">
            <v>Doni</v>
          </cell>
          <cell r="D10" t="str">
            <v>Imam</v>
          </cell>
          <cell r="E10" t="str">
            <v>Pupung</v>
          </cell>
          <cell r="F10" t="str">
            <v>Tirta</v>
          </cell>
        </row>
        <row r="11">
          <cell r="B11" t="str">
            <v>Andre</v>
          </cell>
          <cell r="C11" t="str">
            <v>Dudung</v>
          </cell>
          <cell r="D11" t="str">
            <v>Johan</v>
          </cell>
          <cell r="E11" t="str">
            <v>Purnomo</v>
          </cell>
          <cell r="F11" t="str">
            <v>Triana</v>
          </cell>
        </row>
        <row r="12">
          <cell r="B12" t="str">
            <v>Anita</v>
          </cell>
          <cell r="C12" t="str">
            <v>Eksanti</v>
          </cell>
          <cell r="D12" t="str">
            <v>Joko</v>
          </cell>
          <cell r="E12" t="str">
            <v>Purwanto</v>
          </cell>
          <cell r="F12" t="str">
            <v>Trida</v>
          </cell>
        </row>
        <row r="13">
          <cell r="B13" t="str">
            <v>Anton</v>
          </cell>
          <cell r="C13" t="str">
            <v>Erika</v>
          </cell>
          <cell r="D13" t="str">
            <v>Jonathan</v>
          </cell>
          <cell r="E13" t="str">
            <v>Rahmat</v>
          </cell>
          <cell r="F13" t="str">
            <v>Triyanto</v>
          </cell>
        </row>
        <row r="14">
          <cell r="B14" t="str">
            <v>Aries</v>
          </cell>
          <cell r="C14" t="str">
            <v>Farah</v>
          </cell>
          <cell r="D14" t="str">
            <v>Karen</v>
          </cell>
          <cell r="E14" t="str">
            <v>Renata</v>
          </cell>
          <cell r="F14" t="str">
            <v>Ulung</v>
          </cell>
        </row>
        <row r="15">
          <cell r="B15" t="str">
            <v>Arif</v>
          </cell>
          <cell r="C15" t="str">
            <v>Farhan</v>
          </cell>
          <cell r="D15" t="str">
            <v>Kevin</v>
          </cell>
          <cell r="E15" t="str">
            <v>Risa</v>
          </cell>
          <cell r="F15" t="str">
            <v>Untung</v>
          </cell>
        </row>
        <row r="16">
          <cell r="B16" t="str">
            <v>Arman</v>
          </cell>
          <cell r="C16" t="str">
            <v>Farid</v>
          </cell>
          <cell r="D16" t="str">
            <v>Kurniawan</v>
          </cell>
          <cell r="E16" t="str">
            <v>Riviyanti</v>
          </cell>
          <cell r="F16" t="str">
            <v>Urip</v>
          </cell>
        </row>
        <row r="17">
          <cell r="B17" t="str">
            <v>Aryanto</v>
          </cell>
          <cell r="C17" t="str">
            <v>Faris</v>
          </cell>
          <cell r="D17" t="str">
            <v>Larsono</v>
          </cell>
          <cell r="E17" t="str">
            <v>Riyanto</v>
          </cell>
          <cell r="F17" t="str">
            <v>Vera</v>
          </cell>
        </row>
        <row r="18">
          <cell r="B18" t="str">
            <v>Asep</v>
          </cell>
          <cell r="C18" t="str">
            <v>Fauzi</v>
          </cell>
          <cell r="D18" t="str">
            <v>Liliana</v>
          </cell>
          <cell r="E18" t="str">
            <v>Rosa</v>
          </cell>
          <cell r="F18" t="str">
            <v>Vivi</v>
          </cell>
        </row>
        <row r="19">
          <cell r="B19" t="str">
            <v>Bambang</v>
          </cell>
          <cell r="C19" t="str">
            <v>Ferdinand</v>
          </cell>
          <cell r="D19" t="str">
            <v>Maryanto</v>
          </cell>
          <cell r="E19" t="str">
            <v>Savitri</v>
          </cell>
          <cell r="F19" t="str">
            <v>Wahyu</v>
          </cell>
        </row>
        <row r="20">
          <cell r="B20" t="str">
            <v>Bram</v>
          </cell>
          <cell r="C20" t="str">
            <v>Findi</v>
          </cell>
          <cell r="D20" t="str">
            <v>Mia</v>
          </cell>
          <cell r="E20" t="str">
            <v>Simatupang</v>
          </cell>
          <cell r="F20" t="str">
            <v>Wahyudi</v>
          </cell>
        </row>
        <row r="21">
          <cell r="B21" t="str">
            <v>Budi</v>
          </cell>
          <cell r="C21" t="str">
            <v>Fitriana</v>
          </cell>
          <cell r="D21" t="str">
            <v>Mona</v>
          </cell>
          <cell r="E21" t="str">
            <v>Situmorang</v>
          </cell>
          <cell r="F21" t="str">
            <v>Wahyuni</v>
          </cell>
        </row>
        <row r="22">
          <cell r="B22" t="str">
            <v>Charles</v>
          </cell>
          <cell r="C22" t="str">
            <v>Geddy</v>
          </cell>
          <cell r="D22" t="str">
            <v>Nadia</v>
          </cell>
          <cell r="E22" t="str">
            <v>Slamet</v>
          </cell>
          <cell r="F22" t="str">
            <v>Wedi</v>
          </cell>
        </row>
        <row r="23">
          <cell r="B23" t="str">
            <v>Chintami</v>
          </cell>
          <cell r="C23" t="str">
            <v>Glenn</v>
          </cell>
          <cell r="D23" t="str">
            <v>Nana</v>
          </cell>
          <cell r="E23" t="str">
            <v>Sugeng</v>
          </cell>
          <cell r="F23" t="str">
            <v>Wendi</v>
          </cell>
        </row>
        <row r="24">
          <cell r="B24" t="str">
            <v>Cindy</v>
          </cell>
          <cell r="C24" t="str">
            <v>Gunawan</v>
          </cell>
          <cell r="D24" t="str">
            <v>Nandi</v>
          </cell>
          <cell r="E24" t="str">
            <v>Sulityo</v>
          </cell>
          <cell r="F24" t="str">
            <v>Windiarto</v>
          </cell>
        </row>
        <row r="25">
          <cell r="B25" t="str">
            <v>David</v>
          </cell>
          <cell r="C25" t="str">
            <v>Helambang</v>
          </cell>
          <cell r="D25" t="str">
            <v>Nurman</v>
          </cell>
          <cell r="E25" t="str">
            <v>Susana</v>
          </cell>
          <cell r="F25" t="str">
            <v>Xanana</v>
          </cell>
        </row>
        <row r="26">
          <cell r="B26" t="str">
            <v>Deden</v>
          </cell>
          <cell r="C26" t="str">
            <v>Herdiansyah</v>
          </cell>
          <cell r="D26" t="str">
            <v>Nuryadin</v>
          </cell>
          <cell r="E26" t="str">
            <v>Susi</v>
          </cell>
          <cell r="F26" t="str">
            <v>Yahya</v>
          </cell>
        </row>
        <row r="27">
          <cell r="B27" t="str">
            <v>Deswita</v>
          </cell>
          <cell r="C27" t="str">
            <v>Herlina</v>
          </cell>
          <cell r="D27" t="str">
            <v>Ono</v>
          </cell>
          <cell r="E27" t="str">
            <v>Suzana</v>
          </cell>
          <cell r="F27" t="str">
            <v>Yohana</v>
          </cell>
        </row>
        <row r="28">
          <cell r="B28" t="str">
            <v>Diandra</v>
          </cell>
          <cell r="C28" t="str">
            <v>Hermawan</v>
          </cell>
          <cell r="D28" t="str">
            <v>Pambudi</v>
          </cell>
          <cell r="E28" t="str">
            <v>Tantowi</v>
          </cell>
          <cell r="F28" t="str">
            <v>Zahra</v>
          </cell>
        </row>
      </sheetData>
      <sheetData sheetId="36"/>
      <sheetData sheetId="37"/>
      <sheetData sheetId="38"/>
      <sheetData sheetId="39">
        <row r="4">
          <cell r="D4" t="str">
            <v>XCN-34017</v>
          </cell>
        </row>
        <row r="5">
          <cell r="D5" t="str">
            <v>CXN-34017</v>
          </cell>
        </row>
      </sheetData>
      <sheetData sheetId="40"/>
      <sheetData sheetId="41"/>
      <sheetData sheetId="42"/>
      <sheetData sheetId="43"/>
      <sheetData sheetId="44"/>
      <sheetData sheetId="4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ASUS1"/>
      <sheetName val="KASUS2"/>
      <sheetName val="KASUS3"/>
      <sheetName val="KASUS4"/>
      <sheetName val="KASUS5"/>
      <sheetName val="KASUS6"/>
      <sheetName val="KASUS7"/>
      <sheetName val="KASUS8"/>
      <sheetName val="KASUS9"/>
      <sheetName val="KASUS10"/>
      <sheetName val="KASUS11"/>
      <sheetName val="KASUS12"/>
      <sheetName val="KASUS13"/>
      <sheetName val="KASUS14"/>
      <sheetName val="KASUS15"/>
      <sheetName val="KASUS16"/>
      <sheetName val="KASUS17"/>
      <sheetName val="KASUS18"/>
      <sheetName val="KASUS19"/>
      <sheetName val="KASUS20"/>
      <sheetName val="KASUS21"/>
      <sheetName val="KASUS22"/>
      <sheetName val="KASUS23"/>
      <sheetName val="KASUS24"/>
      <sheetName val="KASUS25"/>
      <sheetName val="KASUS26"/>
      <sheetName val="KASUS27"/>
      <sheetName val="KASUS28"/>
      <sheetName val="KASUS29"/>
      <sheetName val="KASUS30"/>
      <sheetName val="KASUS31"/>
      <sheetName val="KASUS32"/>
      <sheetName val="KASUS33"/>
      <sheetName val="KASUS34"/>
      <sheetName val="KASUS35"/>
      <sheetName val="KASUS36"/>
      <sheetName val="KASUS37"/>
      <sheetName val="KASUS38"/>
      <sheetName val="KASUS39"/>
      <sheetName val="KASUS4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ow r="8">
          <cell r="L8">
            <v>1</v>
          </cell>
          <cell r="M8" t="str">
            <v>Erni Suswati</v>
          </cell>
          <cell r="N8" t="str">
            <v>09EA19001</v>
          </cell>
          <cell r="O8" t="str">
            <v>A</v>
          </cell>
          <cell r="P8" t="str">
            <v>B</v>
          </cell>
          <cell r="Q8" t="str">
            <v>B</v>
          </cell>
          <cell r="R8" t="str">
            <v>A</v>
          </cell>
          <cell r="S8" t="str">
            <v>B</v>
          </cell>
          <cell r="T8" t="str">
            <v>A</v>
          </cell>
          <cell r="U8" t="str">
            <v>B</v>
          </cell>
        </row>
        <row r="9">
          <cell r="L9">
            <v>2</v>
          </cell>
          <cell r="M9" t="str">
            <v>Windiarto</v>
          </cell>
          <cell r="N9" t="str">
            <v>09EA19002</v>
          </cell>
          <cell r="O9" t="str">
            <v>B</v>
          </cell>
          <cell r="P9" t="str">
            <v>A</v>
          </cell>
          <cell r="Q9" t="str">
            <v>B</v>
          </cell>
          <cell r="R9" t="str">
            <v>C</v>
          </cell>
          <cell r="S9" t="str">
            <v>C</v>
          </cell>
          <cell r="T9" t="str">
            <v>A</v>
          </cell>
          <cell r="U9" t="str">
            <v>B</v>
          </cell>
        </row>
        <row r="10">
          <cell r="L10">
            <v>3</v>
          </cell>
          <cell r="M10" t="str">
            <v>Kristiana Yuswarini</v>
          </cell>
          <cell r="N10" t="str">
            <v>09EA19003</v>
          </cell>
          <cell r="O10" t="str">
            <v>B</v>
          </cell>
          <cell r="P10" t="str">
            <v>A</v>
          </cell>
          <cell r="Q10" t="str">
            <v>A</v>
          </cell>
          <cell r="R10" t="str">
            <v>C</v>
          </cell>
          <cell r="S10" t="str">
            <v>C</v>
          </cell>
          <cell r="T10" t="str">
            <v>B</v>
          </cell>
          <cell r="U10" t="str">
            <v>A</v>
          </cell>
        </row>
        <row r="11">
          <cell r="L11">
            <v>4</v>
          </cell>
          <cell r="M11" t="str">
            <v>Hendra Istiyanto</v>
          </cell>
          <cell r="N11" t="str">
            <v>09EA19004</v>
          </cell>
          <cell r="O11" t="str">
            <v>A</v>
          </cell>
          <cell r="P11" t="str">
            <v>A</v>
          </cell>
          <cell r="Q11" t="str">
            <v>C</v>
          </cell>
          <cell r="R11" t="str">
            <v>B</v>
          </cell>
          <cell r="S11" t="str">
            <v>A</v>
          </cell>
          <cell r="T11" t="str">
            <v>B</v>
          </cell>
          <cell r="U11" t="str">
            <v>C</v>
          </cell>
        </row>
        <row r="12">
          <cell r="L12">
            <v>5</v>
          </cell>
          <cell r="M12" t="str">
            <v>Subakti</v>
          </cell>
          <cell r="N12" t="str">
            <v>09EA19005</v>
          </cell>
          <cell r="O12" t="str">
            <v>A</v>
          </cell>
          <cell r="P12" t="str">
            <v>C</v>
          </cell>
          <cell r="Q12" t="str">
            <v>B</v>
          </cell>
          <cell r="R12" t="str">
            <v>B</v>
          </cell>
          <cell r="S12" t="str">
            <v>C</v>
          </cell>
          <cell r="T12" t="str">
            <v>C</v>
          </cell>
          <cell r="U12" t="str">
            <v>B</v>
          </cell>
        </row>
        <row r="13">
          <cell r="L13">
            <v>6</v>
          </cell>
          <cell r="M13" t="str">
            <v>Toto Suharto</v>
          </cell>
          <cell r="N13" t="str">
            <v>09EA19006</v>
          </cell>
          <cell r="O13" t="str">
            <v>B</v>
          </cell>
          <cell r="P13" t="str">
            <v>A</v>
          </cell>
          <cell r="Q13" t="str">
            <v>B</v>
          </cell>
          <cell r="R13" t="str">
            <v>B</v>
          </cell>
          <cell r="S13" t="str">
            <v>A</v>
          </cell>
          <cell r="T13" t="str">
            <v>A</v>
          </cell>
          <cell r="U13" t="str">
            <v>B</v>
          </cell>
        </row>
        <row r="14">
          <cell r="L14">
            <v>7</v>
          </cell>
          <cell r="M14" t="str">
            <v>Turino</v>
          </cell>
          <cell r="N14" t="str">
            <v>09EA19007</v>
          </cell>
          <cell r="O14" t="str">
            <v>B</v>
          </cell>
          <cell r="P14" t="str">
            <v>A</v>
          </cell>
          <cell r="Q14" t="str">
            <v>B</v>
          </cell>
          <cell r="R14" t="str">
            <v>C</v>
          </cell>
          <cell r="S14" t="str">
            <v>B</v>
          </cell>
          <cell r="T14" t="str">
            <v>B</v>
          </cell>
          <cell r="U14" t="str">
            <v>B</v>
          </cell>
        </row>
        <row r="15">
          <cell r="L15">
            <v>8</v>
          </cell>
          <cell r="M15" t="str">
            <v>Bambang</v>
          </cell>
          <cell r="N15" t="str">
            <v>09EA19008</v>
          </cell>
          <cell r="O15" t="str">
            <v>B</v>
          </cell>
          <cell r="P15" t="str">
            <v>B</v>
          </cell>
          <cell r="Q15" t="str">
            <v>B</v>
          </cell>
          <cell r="R15" t="str">
            <v>B</v>
          </cell>
          <cell r="S15" t="str">
            <v>C</v>
          </cell>
          <cell r="T15" t="str">
            <v>B</v>
          </cell>
          <cell r="U15" t="str">
            <v>B</v>
          </cell>
        </row>
        <row r="16">
          <cell r="L16">
            <v>9</v>
          </cell>
          <cell r="M16" t="str">
            <v>Kartika Dewi</v>
          </cell>
          <cell r="N16" t="str">
            <v>09EA19009</v>
          </cell>
          <cell r="O16" t="str">
            <v>A</v>
          </cell>
          <cell r="P16" t="str">
            <v>B</v>
          </cell>
          <cell r="Q16" t="str">
            <v>C</v>
          </cell>
          <cell r="R16" t="str">
            <v>A</v>
          </cell>
          <cell r="S16" t="str">
            <v>C</v>
          </cell>
          <cell r="T16" t="str">
            <v>B</v>
          </cell>
          <cell r="U16" t="str">
            <v>C</v>
          </cell>
        </row>
        <row r="17">
          <cell r="L17">
            <v>10</v>
          </cell>
          <cell r="M17" t="str">
            <v>Kamsirah</v>
          </cell>
          <cell r="N17" t="str">
            <v>09EA19010</v>
          </cell>
          <cell r="O17" t="str">
            <v>A</v>
          </cell>
          <cell r="P17" t="str">
            <v>B</v>
          </cell>
          <cell r="Q17" t="str">
            <v>A</v>
          </cell>
          <cell r="R17" t="str">
            <v>B</v>
          </cell>
          <cell r="S17" t="str">
            <v>A</v>
          </cell>
          <cell r="T17" t="str">
            <v>B</v>
          </cell>
          <cell r="U17" t="str">
            <v>A</v>
          </cell>
        </row>
        <row r="18">
          <cell r="L18">
            <v>11</v>
          </cell>
          <cell r="M18" t="str">
            <v>Gunawan Herwidodo</v>
          </cell>
          <cell r="N18" t="str">
            <v>09EA19011</v>
          </cell>
          <cell r="O18" t="str">
            <v>B</v>
          </cell>
          <cell r="P18" t="str">
            <v>C</v>
          </cell>
          <cell r="Q18" t="str">
            <v>C</v>
          </cell>
          <cell r="R18" t="str">
            <v>A</v>
          </cell>
          <cell r="S18" t="str">
            <v>A</v>
          </cell>
          <cell r="T18" t="str">
            <v>B</v>
          </cell>
          <cell r="U18" t="str">
            <v>B</v>
          </cell>
        </row>
        <row r="19">
          <cell r="L19">
            <v>12</v>
          </cell>
          <cell r="M19" t="str">
            <v>Kusnandar</v>
          </cell>
          <cell r="N19" t="str">
            <v>09EA19012</v>
          </cell>
          <cell r="O19" t="str">
            <v>B</v>
          </cell>
          <cell r="P19" t="str">
            <v>C</v>
          </cell>
          <cell r="Q19" t="str">
            <v>A</v>
          </cell>
          <cell r="R19" t="str">
            <v>B</v>
          </cell>
          <cell r="S19" t="str">
            <v>C</v>
          </cell>
          <cell r="T19" t="str">
            <v>C</v>
          </cell>
          <cell r="U19" t="str">
            <v>C</v>
          </cell>
        </row>
        <row r="20">
          <cell r="L20">
            <v>13</v>
          </cell>
          <cell r="M20" t="str">
            <v>Agung Pramujo</v>
          </cell>
          <cell r="N20" t="str">
            <v>09EA19013</v>
          </cell>
          <cell r="O20" t="str">
            <v>B</v>
          </cell>
          <cell r="P20" t="str">
            <v>A</v>
          </cell>
          <cell r="Q20" t="str">
            <v>A</v>
          </cell>
          <cell r="R20" t="str">
            <v>A</v>
          </cell>
          <cell r="S20" t="str">
            <v>B</v>
          </cell>
          <cell r="T20" t="str">
            <v>A</v>
          </cell>
          <cell r="U20" t="str">
            <v>A</v>
          </cell>
        </row>
        <row r="21">
          <cell r="L21">
            <v>14</v>
          </cell>
          <cell r="M21" t="str">
            <v>Wedi Kuntarto</v>
          </cell>
          <cell r="N21" t="str">
            <v>09EA19014</v>
          </cell>
          <cell r="O21" t="str">
            <v>B</v>
          </cell>
          <cell r="P21" t="str">
            <v>A</v>
          </cell>
          <cell r="Q21" t="str">
            <v>A</v>
          </cell>
          <cell r="R21" t="str">
            <v>A</v>
          </cell>
          <cell r="S21" t="str">
            <v>B</v>
          </cell>
          <cell r="T21" t="str">
            <v>B</v>
          </cell>
          <cell r="U21" t="str">
            <v>A</v>
          </cell>
        </row>
        <row r="22">
          <cell r="L22">
            <v>15</v>
          </cell>
          <cell r="M22" t="str">
            <v>Sumitro</v>
          </cell>
          <cell r="N22" t="str">
            <v>09EA19015</v>
          </cell>
          <cell r="O22" t="str">
            <v>B</v>
          </cell>
          <cell r="P22" t="str">
            <v>B</v>
          </cell>
          <cell r="Q22" t="str">
            <v>A</v>
          </cell>
          <cell r="R22" t="str">
            <v>C</v>
          </cell>
          <cell r="S22" t="str">
            <v>B</v>
          </cell>
          <cell r="T22" t="str">
            <v>B</v>
          </cell>
          <cell r="U22" t="str">
            <v>B</v>
          </cell>
        </row>
        <row r="26">
          <cell r="L26" t="str">
            <v>A</v>
          </cell>
          <cell r="M26">
            <v>4</v>
          </cell>
          <cell r="O26">
            <v>0</v>
          </cell>
          <cell r="P26" t="str">
            <v>Kurang</v>
          </cell>
        </row>
        <row r="27">
          <cell r="L27" t="str">
            <v>B</v>
          </cell>
          <cell r="M27">
            <v>3</v>
          </cell>
          <cell r="O27">
            <v>2</v>
          </cell>
          <cell r="P27" t="str">
            <v>Cukup</v>
          </cell>
        </row>
        <row r="28">
          <cell r="L28" t="str">
            <v>C</v>
          </cell>
          <cell r="M28">
            <v>2</v>
          </cell>
          <cell r="O28">
            <v>2.5</v>
          </cell>
          <cell r="P28" t="str">
            <v>Baik</v>
          </cell>
        </row>
        <row r="29">
          <cell r="L29" t="str">
            <v>D</v>
          </cell>
          <cell r="M29">
            <v>1</v>
          </cell>
          <cell r="O29">
            <v>3</v>
          </cell>
          <cell r="P29" t="str">
            <v>Memuaskan</v>
          </cell>
        </row>
        <row r="30">
          <cell r="L30" t="str">
            <v>E</v>
          </cell>
          <cell r="M30">
            <v>0</v>
          </cell>
          <cell r="O30">
            <v>3.5</v>
          </cell>
          <cell r="P30" t="str">
            <v>Sangat Memuaskan</v>
          </cell>
        </row>
        <row r="31">
          <cell r="O31">
            <v>3.75</v>
          </cell>
          <cell r="P31" t="str">
            <v>Terpuji</v>
          </cell>
        </row>
        <row r="35">
          <cell r="L35" t="str">
            <v>0</v>
          </cell>
          <cell r="M35" t="str">
            <v>nol</v>
          </cell>
        </row>
        <row r="36">
          <cell r="L36" t="str">
            <v>1</v>
          </cell>
          <cell r="M36" t="str">
            <v>satu</v>
          </cell>
        </row>
        <row r="37">
          <cell r="L37" t="str">
            <v>2</v>
          </cell>
          <cell r="M37" t="str">
            <v>dua</v>
          </cell>
        </row>
        <row r="38">
          <cell r="L38" t="str">
            <v>3</v>
          </cell>
          <cell r="M38" t="str">
            <v>tiga</v>
          </cell>
        </row>
        <row r="39">
          <cell r="L39" t="str">
            <v>4</v>
          </cell>
          <cell r="M39" t="str">
            <v>empat</v>
          </cell>
        </row>
        <row r="40">
          <cell r="L40" t="str">
            <v>5</v>
          </cell>
          <cell r="M40" t="str">
            <v>lima</v>
          </cell>
        </row>
        <row r="41">
          <cell r="L41" t="str">
            <v>6</v>
          </cell>
          <cell r="M41" t="str">
            <v>enam</v>
          </cell>
        </row>
        <row r="42">
          <cell r="L42" t="str">
            <v>7</v>
          </cell>
          <cell r="M42" t="str">
            <v>tujuh</v>
          </cell>
        </row>
        <row r="43">
          <cell r="L43" t="str">
            <v>8</v>
          </cell>
          <cell r="M43" t="str">
            <v>delapan</v>
          </cell>
        </row>
        <row r="44">
          <cell r="L44" t="str">
            <v>9</v>
          </cell>
          <cell r="M44" t="str">
            <v>sembilan</v>
          </cell>
        </row>
      </sheetData>
      <sheetData sheetId="25">
        <row r="4">
          <cell r="C4">
            <v>4</v>
          </cell>
          <cell r="H4" t="str">
            <v>A</v>
          </cell>
          <cell r="I4">
            <v>4</v>
          </cell>
        </row>
        <row r="5">
          <cell r="C5">
            <v>4</v>
          </cell>
          <cell r="H5" t="str">
            <v>B</v>
          </cell>
          <cell r="I5">
            <v>3</v>
          </cell>
        </row>
        <row r="6">
          <cell r="C6">
            <v>3</v>
          </cell>
          <cell r="H6" t="str">
            <v>C</v>
          </cell>
          <cell r="I6">
            <v>2</v>
          </cell>
        </row>
        <row r="7">
          <cell r="C7">
            <v>3</v>
          </cell>
          <cell r="H7" t="str">
            <v>D</v>
          </cell>
          <cell r="I7">
            <v>1</v>
          </cell>
        </row>
        <row r="8">
          <cell r="C8">
            <v>3</v>
          </cell>
          <cell r="H8" t="str">
            <v>E</v>
          </cell>
          <cell r="I8">
            <v>0</v>
          </cell>
        </row>
        <row r="9">
          <cell r="C9">
            <v>3</v>
          </cell>
        </row>
        <row r="10">
          <cell r="C10">
            <v>4</v>
          </cell>
        </row>
      </sheetData>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5">
          <cell r="H5">
            <v>0</v>
          </cell>
          <cell r="I5">
            <v>1.4999999999999999E-2</v>
          </cell>
          <cell r="L5">
            <v>0</v>
          </cell>
          <cell r="M5">
            <v>0.02</v>
          </cell>
        </row>
        <row r="6">
          <cell r="H6">
            <v>50000000</v>
          </cell>
          <cell r="I6">
            <v>2.2499999999999999E-2</v>
          </cell>
          <cell r="L6">
            <v>500000000</v>
          </cell>
          <cell r="M6">
            <v>5.2499999999999998E-2</v>
          </cell>
        </row>
        <row r="7">
          <cell r="H7">
            <v>100000000</v>
          </cell>
          <cell r="I7">
            <v>2.5000000000000001E-2</v>
          </cell>
          <cell r="L7">
            <v>1000000000</v>
          </cell>
          <cell r="M7">
            <v>6.25E-2</v>
          </cell>
        </row>
        <row r="8">
          <cell r="H8">
            <v>200000000</v>
          </cell>
          <cell r="I8">
            <v>0.04</v>
          </cell>
          <cell r="L8">
            <v>2000000000</v>
          </cell>
          <cell r="M8">
            <v>7.2499999999999995E-2</v>
          </cell>
        </row>
        <row r="9">
          <cell r="H9">
            <v>500000000</v>
          </cell>
          <cell r="I9">
            <v>0.05</v>
          </cell>
          <cell r="L9">
            <v>3000000000</v>
          </cell>
          <cell r="M9">
            <v>8.2500000000000004E-2</v>
          </cell>
        </row>
        <row r="10">
          <cell r="H10">
            <v>1000000000</v>
          </cell>
          <cell r="I10">
            <v>0.06</v>
          </cell>
          <cell r="L10">
            <v>5000000000</v>
          </cell>
          <cell r="M10">
            <v>9.5000000000000001E-2</v>
          </cell>
        </row>
        <row r="11">
          <cell r="H11">
            <v>2500000000</v>
          </cell>
          <cell r="I11">
            <v>7.0000000000000007E-2</v>
          </cell>
        </row>
      </sheetData>
      <sheetData sheetId="36">
        <row r="4">
          <cell r="B4" t="str">
            <v>ABC-01</v>
          </cell>
          <cell r="C4" t="str">
            <v>Medan</v>
          </cell>
          <cell r="D4">
            <v>61</v>
          </cell>
          <cell r="E4">
            <v>66</v>
          </cell>
          <cell r="F4">
            <v>44</v>
          </cell>
        </row>
        <row r="5">
          <cell r="B5" t="str">
            <v>ABC-02</v>
          </cell>
          <cell r="C5" t="str">
            <v>Padang</v>
          </cell>
          <cell r="D5">
            <v>57</v>
          </cell>
          <cell r="E5">
            <v>57</v>
          </cell>
          <cell r="F5">
            <v>61</v>
          </cell>
        </row>
        <row r="6">
          <cell r="B6" t="str">
            <v>ABC-03</v>
          </cell>
          <cell r="C6" t="str">
            <v>Palembang</v>
          </cell>
          <cell r="D6">
            <v>62</v>
          </cell>
          <cell r="E6">
            <v>44</v>
          </cell>
          <cell r="F6">
            <v>78</v>
          </cell>
        </row>
        <row r="7">
          <cell r="B7" t="str">
            <v>ABC-04</v>
          </cell>
          <cell r="C7" t="str">
            <v>Jabotabek</v>
          </cell>
          <cell r="D7">
            <v>105</v>
          </cell>
          <cell r="E7">
            <v>117</v>
          </cell>
          <cell r="F7">
            <v>146</v>
          </cell>
        </row>
        <row r="8">
          <cell r="B8" t="str">
            <v>ABC-05</v>
          </cell>
          <cell r="C8" t="str">
            <v>Bandung</v>
          </cell>
          <cell r="D8">
            <v>78</v>
          </cell>
          <cell r="E8">
            <v>61</v>
          </cell>
          <cell r="F8">
            <v>82</v>
          </cell>
        </row>
        <row r="9">
          <cell r="B9" t="str">
            <v>ABC-06</v>
          </cell>
          <cell r="C9" t="str">
            <v>Semarang</v>
          </cell>
          <cell r="D9">
            <v>45</v>
          </cell>
          <cell r="E9">
            <v>55</v>
          </cell>
          <cell r="F9">
            <v>67</v>
          </cell>
        </row>
        <row r="10">
          <cell r="B10" t="str">
            <v>ABC-07</v>
          </cell>
          <cell r="C10" t="str">
            <v>Surabaya</v>
          </cell>
          <cell r="D10">
            <v>75</v>
          </cell>
          <cell r="E10">
            <v>77</v>
          </cell>
          <cell r="F10">
            <v>88</v>
          </cell>
        </row>
        <row r="11">
          <cell r="B11" t="str">
            <v>ABC-08</v>
          </cell>
          <cell r="C11" t="str">
            <v>Mataram</v>
          </cell>
          <cell r="D11">
            <v>39</v>
          </cell>
          <cell r="E11">
            <v>45</v>
          </cell>
          <cell r="F11">
            <v>69</v>
          </cell>
        </row>
        <row r="12">
          <cell r="B12" t="str">
            <v>ABC-09</v>
          </cell>
          <cell r="C12" t="str">
            <v>Makassar</v>
          </cell>
          <cell r="D12">
            <v>47</v>
          </cell>
          <cell r="E12">
            <v>50</v>
          </cell>
          <cell r="F12">
            <v>65</v>
          </cell>
        </row>
        <row r="13">
          <cell r="B13" t="str">
            <v>ABC-10</v>
          </cell>
          <cell r="C13" t="str">
            <v>Manado</v>
          </cell>
          <cell r="D13">
            <v>32</v>
          </cell>
          <cell r="E13">
            <v>44</v>
          </cell>
          <cell r="F13">
            <v>60</v>
          </cell>
        </row>
      </sheetData>
      <sheetData sheetId="37">
        <row r="5">
          <cell r="B5" t="str">
            <v>ABC-01</v>
          </cell>
          <cell r="C5" t="str">
            <v>Medan</v>
          </cell>
          <cell r="D5">
            <v>60</v>
          </cell>
          <cell r="E5">
            <v>61</v>
          </cell>
          <cell r="F5">
            <v>60</v>
          </cell>
          <cell r="G5">
            <v>66</v>
          </cell>
          <cell r="H5">
            <v>60</v>
          </cell>
          <cell r="I5">
            <v>44</v>
          </cell>
        </row>
        <row r="6">
          <cell r="B6" t="str">
            <v>ABC-02</v>
          </cell>
          <cell r="C6" t="str">
            <v>Padang</v>
          </cell>
          <cell r="D6">
            <v>55</v>
          </cell>
          <cell r="E6">
            <v>57</v>
          </cell>
          <cell r="F6">
            <v>50</v>
          </cell>
          <cell r="G6">
            <v>57</v>
          </cell>
          <cell r="H6">
            <v>60</v>
          </cell>
          <cell r="I6">
            <v>61</v>
          </cell>
        </row>
        <row r="7">
          <cell r="B7" t="str">
            <v>ABC-03</v>
          </cell>
          <cell r="C7" t="str">
            <v>Palembang</v>
          </cell>
          <cell r="D7">
            <v>60</v>
          </cell>
          <cell r="E7">
            <v>62</v>
          </cell>
          <cell r="F7">
            <v>50</v>
          </cell>
          <cell r="G7">
            <v>44</v>
          </cell>
          <cell r="H7">
            <v>65</v>
          </cell>
          <cell r="I7">
            <v>78</v>
          </cell>
        </row>
        <row r="8">
          <cell r="B8" t="str">
            <v>ABC-04</v>
          </cell>
          <cell r="C8" t="str">
            <v>Jabotabek</v>
          </cell>
          <cell r="D8">
            <v>95</v>
          </cell>
          <cell r="E8">
            <v>105</v>
          </cell>
          <cell r="F8">
            <v>105</v>
          </cell>
          <cell r="G8">
            <v>117</v>
          </cell>
          <cell r="H8">
            <v>120</v>
          </cell>
          <cell r="I8">
            <v>146</v>
          </cell>
        </row>
        <row r="9">
          <cell r="B9" t="str">
            <v>ABC-05</v>
          </cell>
          <cell r="C9" t="str">
            <v>Bandung</v>
          </cell>
          <cell r="D9">
            <v>70</v>
          </cell>
          <cell r="E9">
            <v>78</v>
          </cell>
          <cell r="F9">
            <v>55</v>
          </cell>
          <cell r="G9">
            <v>61</v>
          </cell>
          <cell r="H9">
            <v>70</v>
          </cell>
          <cell r="I9">
            <v>82</v>
          </cell>
        </row>
        <row r="10">
          <cell r="B10" t="str">
            <v>ABC-06</v>
          </cell>
          <cell r="C10" t="str">
            <v>Semarang</v>
          </cell>
          <cell r="D10">
            <v>40</v>
          </cell>
          <cell r="E10">
            <v>45</v>
          </cell>
          <cell r="F10">
            <v>45</v>
          </cell>
          <cell r="G10">
            <v>55</v>
          </cell>
          <cell r="H10">
            <v>60</v>
          </cell>
          <cell r="I10">
            <v>67</v>
          </cell>
        </row>
        <row r="11">
          <cell r="B11" t="str">
            <v>ABC-07</v>
          </cell>
          <cell r="C11" t="str">
            <v>Surabaya</v>
          </cell>
          <cell r="D11">
            <v>65</v>
          </cell>
          <cell r="E11">
            <v>75</v>
          </cell>
          <cell r="F11">
            <v>70</v>
          </cell>
          <cell r="G11">
            <v>77</v>
          </cell>
          <cell r="H11">
            <v>80</v>
          </cell>
          <cell r="I11">
            <v>88</v>
          </cell>
        </row>
        <row r="12">
          <cell r="B12" t="str">
            <v>ABC-08</v>
          </cell>
          <cell r="C12" t="str">
            <v>Mataram</v>
          </cell>
          <cell r="D12">
            <v>40</v>
          </cell>
          <cell r="E12">
            <v>39</v>
          </cell>
          <cell r="F12">
            <v>40</v>
          </cell>
          <cell r="G12">
            <v>45</v>
          </cell>
          <cell r="H12">
            <v>50</v>
          </cell>
          <cell r="I12">
            <v>69</v>
          </cell>
        </row>
        <row r="13">
          <cell r="B13" t="str">
            <v>ABC-09</v>
          </cell>
          <cell r="C13" t="str">
            <v>Makassar</v>
          </cell>
          <cell r="D13">
            <v>50</v>
          </cell>
          <cell r="E13">
            <v>47</v>
          </cell>
          <cell r="F13">
            <v>50</v>
          </cell>
          <cell r="G13">
            <v>50</v>
          </cell>
          <cell r="H13">
            <v>50</v>
          </cell>
          <cell r="I13">
            <v>65</v>
          </cell>
        </row>
        <row r="14">
          <cell r="B14" t="str">
            <v>ABC-10</v>
          </cell>
          <cell r="C14" t="str">
            <v>Manado</v>
          </cell>
          <cell r="D14">
            <v>35</v>
          </cell>
          <cell r="E14">
            <v>32</v>
          </cell>
          <cell r="F14">
            <v>40</v>
          </cell>
          <cell r="G14">
            <v>44</v>
          </cell>
          <cell r="H14">
            <v>50</v>
          </cell>
          <cell r="I14">
            <v>60</v>
          </cell>
        </row>
      </sheetData>
      <sheetData sheetId="38">
        <row r="3">
          <cell r="C3" t="str">
            <v>Januari</v>
          </cell>
        </row>
      </sheetData>
      <sheetData sheetId="3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CURVES(Beginner)"/>
      <sheetName val="FORM CONTROLS &amp; CHARTS(Casual)"/>
      <sheetName val="CAPACITY-DEMAND MODEL(Advanced)"/>
      <sheetName val="RESOURCE MODEL"/>
    </sheetNames>
    <sheetDataSet>
      <sheetData sheetId="0" refreshError="1"/>
      <sheetData sheetId="1" refreshError="1"/>
      <sheetData sheetId="2" refreshError="1"/>
      <sheetData sheetId="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mbar1"/>
      <sheetName val="Lembar1 (2)"/>
      <sheetName val="Lembar1 (3)"/>
      <sheetName val="Lembar6"/>
      <sheetName val="Lembar2"/>
      <sheetName val="Lembar3"/>
      <sheetName val="Lembar4"/>
      <sheetName val="Lembar5"/>
      <sheetName val="Lembar5 (2)"/>
      <sheetName val="Lembar5 (3)"/>
      <sheetName val="Lembar7"/>
      <sheetName val="Lembar8"/>
      <sheetName val="Lembar15"/>
      <sheetName val="Lembar16"/>
      <sheetName val="Lembar16 (2)"/>
      <sheetName val="Lembar16 (5)"/>
      <sheetName val="Lembar16 (4)"/>
      <sheetName val="Lembar23"/>
      <sheetName val="Lembar23 (2)"/>
      <sheetName val="Lembar25"/>
      <sheetName val="Lembar26"/>
      <sheetName val="Lembar28"/>
      <sheetName val="Lembar16 (3)"/>
      <sheetName val="Lembar14"/>
      <sheetName val="Lembar17"/>
      <sheetName val="Lembar18"/>
      <sheetName val="Lembar11"/>
      <sheetName val="Lembar12"/>
      <sheetName val="Lembar9"/>
      <sheetName val="Lembar9 (2)"/>
      <sheetName val="Lembar9 (3)"/>
      <sheetName val="Lembar10"/>
      <sheetName val="Lembar13"/>
    </sheetNames>
    <sheetDataSet>
      <sheetData sheetId="0" refreshError="1"/>
      <sheetData sheetId="1" refreshError="1"/>
      <sheetData sheetId="2">
        <row r="8">
          <cell r="B8">
            <v>1</v>
          </cell>
        </row>
      </sheetData>
      <sheetData sheetId="3" refreshError="1"/>
      <sheetData sheetId="4" refreshError="1"/>
      <sheetData sheetId="5">
        <row r="4">
          <cell r="L4" t="str">
            <v xml:space="preserve">A </v>
          </cell>
          <cell r="M4" t="str">
            <v>Banten</v>
          </cell>
          <cell r="O4">
            <v>1</v>
          </cell>
          <cell r="P4" t="str">
            <v>Jakarta</v>
          </cell>
          <cell r="Q4" t="str">
            <v xml:space="preserve">B </v>
          </cell>
          <cell r="S4" t="str">
            <v>Minibus</v>
          </cell>
          <cell r="T4">
            <v>2</v>
          </cell>
        </row>
        <row r="5">
          <cell r="L5" t="str">
            <v>AA</v>
          </cell>
          <cell r="M5" t="str">
            <v>Kedu</v>
          </cell>
          <cell r="O5">
            <v>2</v>
          </cell>
          <cell r="P5" t="str">
            <v>Bandung</v>
          </cell>
          <cell r="Q5" t="str">
            <v xml:space="preserve">D </v>
          </cell>
          <cell r="S5" t="str">
            <v>Sedan</v>
          </cell>
          <cell r="T5">
            <v>1</v>
          </cell>
        </row>
        <row r="6">
          <cell r="L6" t="str">
            <v>AB</v>
          </cell>
          <cell r="M6" t="str">
            <v>Yogyakarta</v>
          </cell>
          <cell r="O6">
            <v>3</v>
          </cell>
          <cell r="P6" t="str">
            <v>Bogor</v>
          </cell>
          <cell r="Q6" t="str">
            <v xml:space="preserve">F </v>
          </cell>
          <cell r="S6" t="str">
            <v>Truk</v>
          </cell>
          <cell r="T6">
            <v>3</v>
          </cell>
        </row>
        <row r="7">
          <cell r="L7" t="str">
            <v>AD</v>
          </cell>
          <cell r="M7" t="str">
            <v>Surakarta</v>
          </cell>
          <cell r="O7">
            <v>4</v>
          </cell>
          <cell r="P7" t="str">
            <v>Semarang</v>
          </cell>
          <cell r="Q7" t="str">
            <v xml:space="preserve">H </v>
          </cell>
        </row>
        <row r="8">
          <cell r="L8" t="str">
            <v xml:space="preserve">B </v>
          </cell>
          <cell r="M8" t="str">
            <v>Jakarta</v>
          </cell>
          <cell r="O8">
            <v>5</v>
          </cell>
          <cell r="P8" t="str">
            <v>Surabaya</v>
          </cell>
          <cell r="Q8" t="str">
            <v xml:space="preserve">L </v>
          </cell>
        </row>
        <row r="9">
          <cell r="L9" t="str">
            <v xml:space="preserve">D </v>
          </cell>
          <cell r="M9" t="str">
            <v>Bandung</v>
          </cell>
          <cell r="O9">
            <v>6</v>
          </cell>
          <cell r="P9" t="str">
            <v>Yogyakarta</v>
          </cell>
          <cell r="Q9" t="str">
            <v>AB</v>
          </cell>
          <cell r="S9" t="str">
            <v>Abu-abu</v>
          </cell>
          <cell r="T9">
            <v>4</v>
          </cell>
        </row>
        <row r="10">
          <cell r="L10" t="str">
            <v>DK</v>
          </cell>
          <cell r="M10" t="str">
            <v>Denpasar</v>
          </cell>
          <cell r="O10">
            <v>7</v>
          </cell>
          <cell r="P10" t="str">
            <v>Surakarta</v>
          </cell>
          <cell r="Q10" t="str">
            <v>AD</v>
          </cell>
          <cell r="S10" t="str">
            <v>Hitam</v>
          </cell>
          <cell r="T10">
            <v>1</v>
          </cell>
        </row>
        <row r="11">
          <cell r="L11" t="str">
            <v xml:space="preserve">E </v>
          </cell>
          <cell r="M11" t="str">
            <v>Cirebon</v>
          </cell>
          <cell r="O11">
            <v>8</v>
          </cell>
          <cell r="P11" t="str">
            <v>Denpasar</v>
          </cell>
          <cell r="Q11" t="str">
            <v>DK</v>
          </cell>
          <cell r="S11" t="str">
            <v>Lain</v>
          </cell>
          <cell r="T11">
            <v>5</v>
          </cell>
        </row>
        <row r="12">
          <cell r="L12" t="str">
            <v xml:space="preserve">F </v>
          </cell>
          <cell r="M12" t="str">
            <v>Bogor</v>
          </cell>
          <cell r="O12">
            <v>9</v>
          </cell>
          <cell r="P12" t="str">
            <v>Pekalongan</v>
          </cell>
          <cell r="Q12" t="str">
            <v xml:space="preserve">G </v>
          </cell>
          <cell r="S12" t="str">
            <v>Merah</v>
          </cell>
          <cell r="T12">
            <v>3</v>
          </cell>
        </row>
        <row r="13">
          <cell r="L13" t="str">
            <v xml:space="preserve">G </v>
          </cell>
          <cell r="M13" t="str">
            <v>Pekalongan</v>
          </cell>
          <cell r="O13">
            <v>10</v>
          </cell>
          <cell r="P13" t="str">
            <v>Banten</v>
          </cell>
          <cell r="Q13" t="str">
            <v xml:space="preserve">A </v>
          </cell>
          <cell r="S13" t="str">
            <v>Putih</v>
          </cell>
          <cell r="T13">
            <v>2</v>
          </cell>
        </row>
        <row r="14">
          <cell r="L14" t="str">
            <v xml:space="preserve">H </v>
          </cell>
          <cell r="M14" t="str">
            <v>Semarang</v>
          </cell>
          <cell r="O14">
            <v>11</v>
          </cell>
          <cell r="P14" t="str">
            <v>Kedu</v>
          </cell>
          <cell r="Q14" t="str">
            <v>AA</v>
          </cell>
        </row>
        <row r="15">
          <cell r="L15" t="str">
            <v xml:space="preserve">L </v>
          </cell>
          <cell r="M15" t="str">
            <v>Surabaya</v>
          </cell>
          <cell r="O15">
            <v>12</v>
          </cell>
          <cell r="P15" t="str">
            <v>Banyumas</v>
          </cell>
          <cell r="Q15" t="str">
            <v xml:space="preserve">R </v>
          </cell>
        </row>
        <row r="16">
          <cell r="L16" t="str">
            <v xml:space="preserve">R </v>
          </cell>
          <cell r="M16" t="str">
            <v>Banyumas</v>
          </cell>
          <cell r="O16">
            <v>13</v>
          </cell>
          <cell r="P16" t="str">
            <v>Cirebon</v>
          </cell>
          <cell r="Q16" t="str">
            <v xml:space="preserve">E </v>
          </cell>
        </row>
      </sheetData>
      <sheetData sheetId="6" refreshError="1"/>
      <sheetData sheetId="7" refreshError="1"/>
      <sheetData sheetId="8" refreshError="1"/>
      <sheetData sheetId="9" refreshError="1"/>
      <sheetData sheetId="10" refreshError="1"/>
      <sheetData sheetId="11" refreshError="1"/>
      <sheetData sheetId="12">
        <row r="4">
          <cell r="D4">
            <v>127</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ct value"/>
      <sheetName val="lookup to left"/>
      <sheetName val="case sensitive"/>
      <sheetName val="multiple tables"/>
      <sheetName val="grade lookup"/>
      <sheetName val="GPA"/>
      <sheetName val="2-way lookup"/>
      <sheetName val="2-column lookup"/>
      <sheetName val="cell address"/>
      <sheetName val="closest match"/>
      <sheetName val="interpolated"/>
      <sheetName val="lookup_trend"/>
    </sheetNames>
    <sheetDataSet>
      <sheetData sheetId="0">
        <row r="1">
          <cell r="C1" t="str">
            <v>Employee Number</v>
          </cell>
        </row>
      </sheetData>
      <sheetData sheetId="1">
        <row r="1">
          <cell r="G1" t="str">
            <v>Hardy</v>
          </cell>
        </row>
      </sheetData>
      <sheetData sheetId="2">
        <row r="1">
          <cell r="B1" t="str">
            <v>DOG</v>
          </cell>
        </row>
      </sheetData>
      <sheetData sheetId="3"/>
      <sheetData sheetId="4">
        <row r="2">
          <cell r="E2">
            <v>0</v>
          </cell>
        </row>
      </sheetData>
      <sheetData sheetId="5">
        <row r="2">
          <cell r="B2">
            <v>3</v>
          </cell>
        </row>
      </sheetData>
      <sheetData sheetId="6">
        <row r="1">
          <cell r="B1" t="str">
            <v>July</v>
          </cell>
        </row>
      </sheetData>
      <sheetData sheetId="7">
        <row r="1">
          <cell r="B1" t="str">
            <v>Jeep</v>
          </cell>
        </row>
      </sheetData>
      <sheetData sheetId="8"/>
      <sheetData sheetId="9">
        <row r="2">
          <cell r="B2">
            <v>9101</v>
          </cell>
        </row>
      </sheetData>
      <sheetData sheetId="10"/>
      <sheetData sheetId="11">
        <row r="2">
          <cell r="D2">
            <v>1</v>
          </cell>
        </row>
        <row r="3">
          <cell r="D3">
            <v>2</v>
          </cell>
        </row>
        <row r="4">
          <cell r="D4">
            <v>4</v>
          </cell>
        </row>
        <row r="5">
          <cell r="D5">
            <v>5</v>
          </cell>
        </row>
        <row r="6">
          <cell r="D6">
            <v>8</v>
          </cell>
        </row>
        <row r="7">
          <cell r="D7">
            <v>9</v>
          </cell>
        </row>
        <row r="8">
          <cell r="D8">
            <v>10</v>
          </cell>
        </row>
        <row r="9">
          <cell r="D9">
            <v>11</v>
          </cell>
        </row>
        <row r="10">
          <cell r="D10">
            <v>12</v>
          </cell>
        </row>
        <row r="11">
          <cell r="D11">
            <v>13</v>
          </cell>
        </row>
        <row r="12">
          <cell r="D12">
            <v>15</v>
          </cell>
        </row>
        <row r="13">
          <cell r="D13">
            <v>16</v>
          </cell>
        </row>
        <row r="14">
          <cell r="D14">
            <v>20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ct value"/>
      <sheetName val="lookup to left"/>
      <sheetName val="case sensitive"/>
      <sheetName val="multiple tables"/>
      <sheetName val="grade lookup"/>
      <sheetName val="GPA"/>
      <sheetName val="2-way lookup"/>
      <sheetName val="2-column lookup"/>
      <sheetName val="cell address"/>
      <sheetName val="closest match"/>
      <sheetName val="interpolated"/>
      <sheetName val="lookup_trend"/>
    </sheetNames>
    <sheetDataSet>
      <sheetData sheetId="0">
        <row r="1">
          <cell r="C1" t="str">
            <v>Employee Number</v>
          </cell>
        </row>
      </sheetData>
      <sheetData sheetId="1">
        <row r="1">
          <cell r="G1" t="str">
            <v>Hardy</v>
          </cell>
        </row>
      </sheetData>
      <sheetData sheetId="2">
        <row r="1">
          <cell r="B1" t="str">
            <v>DOG</v>
          </cell>
        </row>
      </sheetData>
      <sheetData sheetId="3"/>
      <sheetData sheetId="4">
        <row r="2">
          <cell r="E2">
            <v>0</v>
          </cell>
        </row>
      </sheetData>
      <sheetData sheetId="5">
        <row r="2">
          <cell r="B2">
            <v>3</v>
          </cell>
        </row>
      </sheetData>
      <sheetData sheetId="6">
        <row r="1">
          <cell r="B1" t="str">
            <v>July</v>
          </cell>
        </row>
      </sheetData>
      <sheetData sheetId="7">
        <row r="1">
          <cell r="B1" t="str">
            <v>Jeep</v>
          </cell>
        </row>
      </sheetData>
      <sheetData sheetId="8"/>
      <sheetData sheetId="9">
        <row r="2">
          <cell r="B2">
            <v>9101</v>
          </cell>
        </row>
      </sheetData>
      <sheetData sheetId="10"/>
      <sheetData sheetId="11">
        <row r="2">
          <cell r="D2">
            <v>1</v>
          </cell>
        </row>
        <row r="3">
          <cell r="D3">
            <v>2</v>
          </cell>
        </row>
        <row r="4">
          <cell r="D4">
            <v>4</v>
          </cell>
        </row>
        <row r="5">
          <cell r="D5">
            <v>5</v>
          </cell>
        </row>
        <row r="6">
          <cell r="D6">
            <v>8</v>
          </cell>
        </row>
        <row r="7">
          <cell r="D7">
            <v>9</v>
          </cell>
        </row>
        <row r="8">
          <cell r="D8">
            <v>10</v>
          </cell>
        </row>
        <row r="9">
          <cell r="D9">
            <v>11</v>
          </cell>
        </row>
        <row r="10">
          <cell r="D10">
            <v>12</v>
          </cell>
        </row>
        <row r="11">
          <cell r="D11">
            <v>13</v>
          </cell>
        </row>
        <row r="12">
          <cell r="D12">
            <v>15</v>
          </cell>
        </row>
        <row r="13">
          <cell r="D13">
            <v>16</v>
          </cell>
        </row>
        <row r="14">
          <cell r="D14">
            <v>20</v>
          </cell>
        </row>
      </sheetData>
    </sheetDataSet>
  </externalBook>
</externalLink>
</file>

<file path=xl/tables/table1.xml><?xml version="1.0" encoding="utf-8"?>
<table xmlns="http://schemas.openxmlformats.org/spreadsheetml/2006/main" id="1" name="Table6" displayName="Table6" ref="B3:G18" totalsRowShown="0" headerRowDxfId="8" dataDxfId="6" headerRowBorderDxfId="7" headerRowCellStyle="Normal 3 2">
  <tableColumns count="6">
    <tableColumn id="1" name="Bulan" dataDxfId="5" dataCellStyle="Normal 3 2"/>
    <tableColumn id="2" name="Sales" dataDxfId="4" dataCellStyle="Normal 3 2"/>
    <tableColumn id="3" name="Wilayah" dataDxfId="3" dataCellStyle="Normal 3 2"/>
    <tableColumn id="4" name="Konsumen" dataDxfId="2" dataCellStyle="Normal 3 2"/>
    <tableColumn id="5" name="Transaksi" dataDxfId="1" dataCellStyle="Comma 2 2"/>
    <tableColumn id="6" name="Tahunan" dataDxfId="0" dataCellStyle="Comma 2 2">
      <calculatedColumnFormula>Table6[Transaksi]*12</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ctrlProp" Target="../ctrlProps/ctrlProp6.xml"/><Relationship Id="rId2" Type="http://schemas.openxmlformats.org/officeDocument/2006/relationships/vmlDrawing" Target="../drawings/vmlDrawing5.vml"/><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4.xml.rels><?xml version="1.0" encoding="UTF-8" standalone="yes"?>
<Relationships xmlns="http://schemas.openxmlformats.org/package/2006/relationships"><Relationship Id="rId3" Type="http://schemas.openxmlformats.org/officeDocument/2006/relationships/ctrlProp" Target="../ctrlProps/ctrlProp7.xml"/><Relationship Id="rId2" Type="http://schemas.openxmlformats.org/officeDocument/2006/relationships/vmlDrawing" Target="../drawings/vmlDrawing6.vml"/><Relationship Id="rId1" Type="http://schemas.openxmlformats.org/officeDocument/2006/relationships/drawing" Target="../drawings/drawing7.xml"/><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1.xml.rels><?xml version="1.0" encoding="UTF-8" standalone="yes"?>
<Relationships xmlns="http://schemas.openxmlformats.org/package/2006/relationships"><Relationship Id="rId3" Type="http://schemas.openxmlformats.org/officeDocument/2006/relationships/ctrlProp" Target="../ctrlProps/ctrlProp11.xml"/><Relationship Id="rId2" Type="http://schemas.openxmlformats.org/officeDocument/2006/relationships/vmlDrawing" Target="../drawings/vmlDrawing7.vml"/><Relationship Id="rId1" Type="http://schemas.openxmlformats.org/officeDocument/2006/relationships/drawing" Target="../drawings/drawing12.xml"/><Relationship Id="rId5" Type="http://schemas.openxmlformats.org/officeDocument/2006/relationships/ctrlProp" Target="../ctrlProps/ctrlProp13.xml"/><Relationship Id="rId4" Type="http://schemas.openxmlformats.org/officeDocument/2006/relationships/ctrlProp" Target="../ctrlProps/ctrlProp12.xml"/></Relationships>
</file>

<file path=xl/worksheets/_rels/sheet22.xml.rels><?xml version="1.0" encoding="UTF-8" standalone="yes"?>
<Relationships xmlns="http://schemas.openxmlformats.org/package/2006/relationships"><Relationship Id="rId3" Type="http://schemas.openxmlformats.org/officeDocument/2006/relationships/ctrlProp" Target="../ctrlProps/ctrlProp14.xml"/><Relationship Id="rId2" Type="http://schemas.openxmlformats.org/officeDocument/2006/relationships/vmlDrawing" Target="../drawings/vmlDrawing8.vml"/><Relationship Id="rId1" Type="http://schemas.openxmlformats.org/officeDocument/2006/relationships/drawing" Target="../drawings/drawing13.xml"/><Relationship Id="rId4" Type="http://schemas.openxmlformats.org/officeDocument/2006/relationships/comments" Target="../comments1.xml"/></Relationships>
</file>

<file path=xl/worksheets/_rels/sheet24.xml.rels><?xml version="1.0" encoding="UTF-8" standalone="yes"?>
<Relationships xmlns="http://schemas.openxmlformats.org/package/2006/relationships"><Relationship Id="rId3" Type="http://schemas.openxmlformats.org/officeDocument/2006/relationships/ctrlProp" Target="../ctrlProps/ctrlProp15.xml"/><Relationship Id="rId2" Type="http://schemas.openxmlformats.org/officeDocument/2006/relationships/vmlDrawing" Target="../drawings/vmlDrawing9.vml"/><Relationship Id="rId1" Type="http://schemas.openxmlformats.org/officeDocument/2006/relationships/drawing" Target="../drawings/drawing14.xml"/></Relationships>
</file>

<file path=xl/worksheets/_rels/sheet2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5.xml"/></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2.xml.rels><?xml version="1.0" encoding="UTF-8" standalone="yes"?>
<Relationships xmlns="http://schemas.openxmlformats.org/package/2006/relationships"><Relationship Id="rId3" Type="http://schemas.openxmlformats.org/officeDocument/2006/relationships/ctrlProp" Target="../ctrlProps/ctrlProp16.xml"/><Relationship Id="rId2" Type="http://schemas.openxmlformats.org/officeDocument/2006/relationships/vmlDrawing" Target="../drawings/vmlDrawing10.vml"/><Relationship Id="rId1" Type="http://schemas.openxmlformats.org/officeDocument/2006/relationships/drawing" Target="../drawings/drawing16.xml"/><Relationship Id="rId4" Type="http://schemas.openxmlformats.org/officeDocument/2006/relationships/ctrlProp" Target="../ctrlProps/ctrlProp17.xml"/></Relationships>
</file>

<file path=xl/worksheets/_rels/sheet33.xml.rels><?xml version="1.0" encoding="UTF-8" standalone="yes"?>
<Relationships xmlns="http://schemas.openxmlformats.org/package/2006/relationships"><Relationship Id="rId3" Type="http://schemas.openxmlformats.org/officeDocument/2006/relationships/ctrlProp" Target="../ctrlProps/ctrlProp18.xml"/><Relationship Id="rId2" Type="http://schemas.openxmlformats.org/officeDocument/2006/relationships/vmlDrawing" Target="../drawings/vmlDrawing11.vml"/><Relationship Id="rId1" Type="http://schemas.openxmlformats.org/officeDocument/2006/relationships/drawing" Target="../drawings/drawing17.xml"/><Relationship Id="rId4" Type="http://schemas.openxmlformats.org/officeDocument/2006/relationships/ctrlProp" Target="../ctrlProps/ctrlProp19.xml"/></Relationships>
</file>

<file path=xl/worksheets/_rels/sheet34.xml.rels><?xml version="1.0" encoding="UTF-8" standalone="yes"?>
<Relationships xmlns="http://schemas.openxmlformats.org/package/2006/relationships"><Relationship Id="rId3" Type="http://schemas.openxmlformats.org/officeDocument/2006/relationships/ctrlProp" Target="../ctrlProps/ctrlProp20.xml"/><Relationship Id="rId2" Type="http://schemas.openxmlformats.org/officeDocument/2006/relationships/vmlDrawing" Target="../drawings/vmlDrawing12.vml"/><Relationship Id="rId1" Type="http://schemas.openxmlformats.org/officeDocument/2006/relationships/drawing" Target="../drawings/drawing18.xml"/><Relationship Id="rId5" Type="http://schemas.openxmlformats.org/officeDocument/2006/relationships/ctrlProp" Target="../ctrlProps/ctrlProp22.xml"/><Relationship Id="rId4" Type="http://schemas.openxmlformats.org/officeDocument/2006/relationships/ctrlProp" Target="../ctrlProps/ctrlProp21.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2.xml"/><Relationship Id="rId2" Type="http://schemas.openxmlformats.org/officeDocument/2006/relationships/vmlDrawing" Target="../drawings/vmlDrawing2.vml"/><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3" Type="http://schemas.openxmlformats.org/officeDocument/2006/relationships/ctrlProp" Target="../ctrlProps/ctrlProp3.xml"/><Relationship Id="rId2" Type="http://schemas.openxmlformats.org/officeDocument/2006/relationships/vmlDrawing" Target="../drawings/vmlDrawing3.vml"/><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3" Type="http://schemas.openxmlformats.org/officeDocument/2006/relationships/ctrlProp" Target="../ctrlProps/ctrlProp4.xml"/><Relationship Id="rId2" Type="http://schemas.openxmlformats.org/officeDocument/2006/relationships/vmlDrawing" Target="../drawings/vmlDrawing4.vml"/><Relationship Id="rId1" Type="http://schemas.openxmlformats.org/officeDocument/2006/relationships/drawing" Target="../drawings/drawing5.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9"/>
  <sheetViews>
    <sheetView showGridLines="0" tabSelected="1" workbookViewId="0">
      <selection activeCell="C17" sqref="C17"/>
    </sheetView>
  </sheetViews>
  <sheetFormatPr defaultRowHeight="15" x14ac:dyDescent="0.25"/>
  <cols>
    <col min="1" max="1" width="5.85546875" style="1" customWidth="1"/>
    <col min="2" max="2" width="16.140625" style="1" customWidth="1"/>
    <col min="3" max="8" width="10.140625" style="1" customWidth="1"/>
    <col min="9" max="9" width="16.140625" style="1" customWidth="1"/>
    <col min="10" max="10" width="5.85546875" style="1" customWidth="1"/>
    <col min="11" max="16384" width="9.140625" style="1"/>
  </cols>
  <sheetData>
    <row r="1" spans="2:9" ht="19.5" customHeight="1" x14ac:dyDescent="0.25"/>
    <row r="2" spans="2:9" ht="18.75" x14ac:dyDescent="0.25">
      <c r="B2" s="2" t="s">
        <v>352</v>
      </c>
    </row>
    <row r="3" spans="2:9" x14ac:dyDescent="0.25">
      <c r="B3" s="176">
        <v>1</v>
      </c>
      <c r="C3" s="176">
        <v>2</v>
      </c>
      <c r="D3" s="176">
        <v>3</v>
      </c>
      <c r="E3" s="176">
        <v>4</v>
      </c>
      <c r="F3" s="176">
        <v>5</v>
      </c>
      <c r="G3" s="176">
        <v>6</v>
      </c>
      <c r="H3" s="176">
        <v>7</v>
      </c>
      <c r="I3" s="177" t="s">
        <v>351</v>
      </c>
    </row>
    <row r="4" spans="2:9" x14ac:dyDescent="0.25">
      <c r="B4" s="296" t="s">
        <v>50</v>
      </c>
      <c r="C4" s="7" t="s">
        <v>340</v>
      </c>
      <c r="D4" s="7" t="s">
        <v>339</v>
      </c>
      <c r="E4" s="7" t="s">
        <v>341</v>
      </c>
      <c r="F4" s="7" t="s">
        <v>276</v>
      </c>
      <c r="G4" s="7" t="s">
        <v>342</v>
      </c>
      <c r="H4" s="296" t="s">
        <v>48</v>
      </c>
    </row>
    <row r="5" spans="2:9" x14ac:dyDescent="0.25">
      <c r="B5" s="306" t="s">
        <v>350</v>
      </c>
      <c r="C5" s="6">
        <v>12</v>
      </c>
      <c r="D5" s="6">
        <v>8</v>
      </c>
      <c r="E5" s="6">
        <v>12</v>
      </c>
      <c r="F5" s="6">
        <v>9</v>
      </c>
      <c r="G5" s="6">
        <v>8</v>
      </c>
      <c r="H5" s="5">
        <v>11</v>
      </c>
    </row>
    <row r="6" spans="2:9" x14ac:dyDescent="0.25">
      <c r="B6" s="306" t="s">
        <v>349</v>
      </c>
      <c r="C6" s="6">
        <v>8</v>
      </c>
      <c r="D6" s="6">
        <v>10</v>
      </c>
      <c r="E6" s="6">
        <v>11</v>
      </c>
      <c r="F6" s="6">
        <v>7</v>
      </c>
      <c r="G6" s="6">
        <v>6</v>
      </c>
      <c r="H6" s="5">
        <v>9</v>
      </c>
    </row>
    <row r="7" spans="2:9" x14ac:dyDescent="0.25">
      <c r="B7" s="306" t="s">
        <v>348</v>
      </c>
      <c r="C7" s="6">
        <v>14</v>
      </c>
      <c r="D7" s="6">
        <v>6</v>
      </c>
      <c r="E7" s="6">
        <v>10</v>
      </c>
      <c r="F7" s="6">
        <v>8</v>
      </c>
      <c r="G7" s="6">
        <v>7</v>
      </c>
      <c r="H7" s="5">
        <v>7</v>
      </c>
    </row>
    <row r="8" spans="2:9" x14ac:dyDescent="0.25">
      <c r="B8" s="306" t="s">
        <v>347</v>
      </c>
      <c r="C8" s="6">
        <v>12</v>
      </c>
      <c r="D8" s="6">
        <v>15</v>
      </c>
      <c r="E8" s="6">
        <v>9</v>
      </c>
      <c r="F8" s="6">
        <v>6</v>
      </c>
      <c r="G8" s="6">
        <v>9</v>
      </c>
      <c r="H8" s="5">
        <v>8</v>
      </c>
    </row>
    <row r="9" spans="2:9" x14ac:dyDescent="0.25">
      <c r="B9" s="306" t="s">
        <v>346</v>
      </c>
      <c r="C9" s="6">
        <v>7</v>
      </c>
      <c r="D9" s="6">
        <v>12</v>
      </c>
      <c r="E9" s="6">
        <v>12</v>
      </c>
      <c r="F9" s="6">
        <v>7</v>
      </c>
      <c r="G9" s="6">
        <v>8</v>
      </c>
      <c r="H9" s="5">
        <v>9</v>
      </c>
    </row>
    <row r="10" spans="2:9" x14ac:dyDescent="0.25">
      <c r="B10" s="306" t="s">
        <v>37</v>
      </c>
      <c r="C10" s="6">
        <v>9</v>
      </c>
      <c r="D10" s="6">
        <v>8</v>
      </c>
      <c r="E10" s="6">
        <v>15</v>
      </c>
      <c r="F10" s="6">
        <v>13</v>
      </c>
      <c r="G10" s="6">
        <v>12</v>
      </c>
      <c r="H10" s="5">
        <v>6</v>
      </c>
    </row>
    <row r="11" spans="2:9" x14ac:dyDescent="0.25">
      <c r="B11" s="306" t="s">
        <v>338</v>
      </c>
      <c r="C11" s="6">
        <v>8</v>
      </c>
      <c r="D11" s="6">
        <v>9</v>
      </c>
      <c r="E11" s="6">
        <v>11</v>
      </c>
      <c r="F11" s="6">
        <v>9</v>
      </c>
      <c r="G11" s="6">
        <v>15</v>
      </c>
      <c r="H11" s="5">
        <v>8</v>
      </c>
    </row>
    <row r="12" spans="2:9" x14ac:dyDescent="0.25">
      <c r="B12" s="306" t="s">
        <v>345</v>
      </c>
      <c r="C12" s="6">
        <v>11</v>
      </c>
      <c r="D12" s="6">
        <v>6</v>
      </c>
      <c r="E12" s="6">
        <v>10</v>
      </c>
      <c r="F12" s="6">
        <v>9</v>
      </c>
      <c r="G12" s="6">
        <v>8</v>
      </c>
      <c r="H12" s="5">
        <v>9</v>
      </c>
    </row>
    <row r="13" spans="2:9" x14ac:dyDescent="0.25">
      <c r="B13" s="306" t="s">
        <v>331</v>
      </c>
      <c r="C13" s="6">
        <v>12</v>
      </c>
      <c r="D13" s="6">
        <v>7</v>
      </c>
      <c r="E13" s="6">
        <v>8</v>
      </c>
      <c r="F13" s="6">
        <v>10</v>
      </c>
      <c r="G13" s="6">
        <v>9</v>
      </c>
      <c r="H13" s="5">
        <v>12</v>
      </c>
    </row>
    <row r="15" spans="2:9" x14ac:dyDescent="0.25">
      <c r="B15" s="4" t="s">
        <v>344</v>
      </c>
      <c r="C15" s="176">
        <v>6</v>
      </c>
      <c r="D15" s="176">
        <v>7</v>
      </c>
      <c r="E15" s="176">
        <v>4</v>
      </c>
      <c r="F15" s="176">
        <v>5</v>
      </c>
      <c r="G15" s="176">
        <v>2</v>
      </c>
      <c r="H15" s="176">
        <v>3</v>
      </c>
      <c r="I15" s="177" t="s">
        <v>343</v>
      </c>
    </row>
    <row r="16" spans="2:9" x14ac:dyDescent="0.25">
      <c r="B16" s="296" t="s">
        <v>50</v>
      </c>
      <c r="C16" s="7" t="s">
        <v>342</v>
      </c>
      <c r="D16" s="7" t="s">
        <v>48</v>
      </c>
      <c r="E16" s="7" t="s">
        <v>341</v>
      </c>
      <c r="F16" s="7" t="s">
        <v>276</v>
      </c>
      <c r="G16" s="7" t="s">
        <v>340</v>
      </c>
      <c r="H16" s="296" t="s">
        <v>339</v>
      </c>
    </row>
    <row r="17" spans="2:8" x14ac:dyDescent="0.25">
      <c r="B17" s="297" t="s">
        <v>338</v>
      </c>
      <c r="C17" s="188">
        <f t="shared" ref="C17:H17" si="0">VLOOKUP($B$17,lookup,C15,FALSE)</f>
        <v>15</v>
      </c>
      <c r="D17" s="301">
        <f t="shared" si="0"/>
        <v>8</v>
      </c>
      <c r="E17" s="301">
        <f t="shared" si="0"/>
        <v>11</v>
      </c>
      <c r="F17" s="301">
        <f t="shared" si="0"/>
        <v>9</v>
      </c>
      <c r="G17" s="301">
        <f t="shared" si="0"/>
        <v>8</v>
      </c>
      <c r="H17" s="297">
        <f t="shared" si="0"/>
        <v>9</v>
      </c>
    </row>
    <row r="18" spans="2:8" x14ac:dyDescent="0.25">
      <c r="B18" s="185" t="s">
        <v>337</v>
      </c>
    </row>
    <row r="19" spans="2:8" ht="19.5" customHeight="1" x14ac:dyDescent="0.25"/>
  </sheetData>
  <dataValidations count="1">
    <dataValidation type="list" allowBlank="1" showInputMessage="1" showErrorMessage="1" sqref="B17">
      <formula1>$B$5:$B$13</formula1>
    </dataValidation>
  </dataValidations>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N18"/>
  <sheetViews>
    <sheetView showGridLines="0" workbookViewId="0">
      <selection activeCell="I5" sqref="I5"/>
    </sheetView>
  </sheetViews>
  <sheetFormatPr defaultRowHeight="15" x14ac:dyDescent="0.25"/>
  <cols>
    <col min="1" max="1" width="5.85546875" style="200" customWidth="1"/>
    <col min="2" max="2" width="5.42578125" style="200" customWidth="1"/>
    <col min="3" max="3" width="13.42578125" style="200" customWidth="1"/>
    <col min="4" max="4" width="16.7109375" style="200" customWidth="1"/>
    <col min="5" max="5" width="5.28515625" style="200" customWidth="1"/>
    <col min="6" max="6" width="11.7109375" style="200" customWidth="1"/>
    <col min="7" max="7" width="10" style="200" customWidth="1"/>
    <col min="8" max="8" width="13" style="200" customWidth="1"/>
    <col min="9" max="9" width="14" style="200" customWidth="1"/>
    <col min="10" max="10" width="5.85546875" style="200" customWidth="1"/>
    <col min="11" max="11" width="13.7109375" style="200" customWidth="1"/>
    <col min="12" max="12" width="1" style="200" customWidth="1"/>
    <col min="13" max="13" width="14.5703125" style="200" customWidth="1"/>
    <col min="14" max="14" width="14" style="200" customWidth="1"/>
    <col min="15" max="15" width="5.85546875" style="200" customWidth="1"/>
    <col min="16" max="16384" width="9.140625" style="200"/>
  </cols>
  <sheetData>
    <row r="1" spans="2:14" ht="19.5" customHeight="1" x14ac:dyDescent="0.25"/>
    <row r="2" spans="2:14" ht="18.75" x14ac:dyDescent="0.25">
      <c r="B2" s="229" t="s">
        <v>302</v>
      </c>
    </row>
    <row r="3" spans="2:14" x14ac:dyDescent="0.25">
      <c r="B3" s="259" t="s">
        <v>303</v>
      </c>
    </row>
    <row r="4" spans="2:14" x14ac:dyDescent="0.25">
      <c r="B4" s="222" t="s">
        <v>47</v>
      </c>
      <c r="C4" s="225" t="s">
        <v>9</v>
      </c>
      <c r="D4" s="225" t="s">
        <v>62</v>
      </c>
      <c r="F4" s="260" t="s">
        <v>64</v>
      </c>
      <c r="K4" s="221" t="s">
        <v>293</v>
      </c>
      <c r="L4" s="221"/>
    </row>
    <row r="5" spans="2:14" x14ac:dyDescent="0.25">
      <c r="B5" s="214">
        <v>1</v>
      </c>
      <c r="C5" s="235" t="s">
        <v>2</v>
      </c>
      <c r="D5" s="261">
        <v>125000000</v>
      </c>
      <c r="F5" s="243" t="s">
        <v>304</v>
      </c>
      <c r="G5" s="203">
        <v>10</v>
      </c>
      <c r="H5" s="262" t="str">
        <f>VLOOKUP(G5,B5:C16,2)</f>
        <v>Oktober</v>
      </c>
      <c r="I5" s="263">
        <f ca="1">SUM(OFFSET(D5:D16,0,0,G5,2))</f>
        <v>1532232000</v>
      </c>
      <c r="K5" s="200" t="s">
        <v>305</v>
      </c>
      <c r="L5" s="272">
        <v>1</v>
      </c>
      <c r="M5" s="264" t="str">
        <f t="shared" ref="M5:M17" si="0">C5</f>
        <v>Januari</v>
      </c>
      <c r="N5" s="263">
        <f>SUM(D$5:D5)</f>
        <v>125000000</v>
      </c>
    </row>
    <row r="6" spans="2:14" x14ac:dyDescent="0.25">
      <c r="B6" s="214">
        <v>2</v>
      </c>
      <c r="C6" s="235" t="s">
        <v>3</v>
      </c>
      <c r="D6" s="261">
        <v>142500000</v>
      </c>
      <c r="I6" s="265" t="str">
        <f ca="1">_xlfn.FORMULATEXT(I5)</f>
        <v>=SUM(OFFSET(D5:D16;0;0;G5;2))</v>
      </c>
      <c r="L6" s="272">
        <v>2</v>
      </c>
      <c r="M6" s="264" t="str">
        <f t="shared" si="0"/>
        <v>Februari</v>
      </c>
      <c r="N6" s="266">
        <f>SUM(D$5:D6)</f>
        <v>267500000</v>
      </c>
    </row>
    <row r="7" spans="2:14" x14ac:dyDescent="0.25">
      <c r="B7" s="214">
        <v>3</v>
      </c>
      <c r="C7" s="235" t="s">
        <v>4</v>
      </c>
      <c r="D7" s="261">
        <v>121750000</v>
      </c>
      <c r="L7" s="272">
        <v>3</v>
      </c>
      <c r="M7" s="264" t="str">
        <f t="shared" si="0"/>
        <v>Maret</v>
      </c>
      <c r="N7" s="266">
        <f>SUM(D$5:D7)</f>
        <v>389250000</v>
      </c>
    </row>
    <row r="8" spans="2:14" x14ac:dyDescent="0.25">
      <c r="B8" s="214">
        <v>4</v>
      </c>
      <c r="C8" s="235" t="s">
        <v>14</v>
      </c>
      <c r="D8" s="261">
        <v>137500000</v>
      </c>
      <c r="L8" s="272">
        <v>4</v>
      </c>
      <c r="M8" s="264" t="str">
        <f t="shared" si="0"/>
        <v>April</v>
      </c>
      <c r="N8" s="266">
        <f>SUM(D$5:D8)</f>
        <v>526750000</v>
      </c>
    </row>
    <row r="9" spans="2:14" x14ac:dyDescent="0.25">
      <c r="B9" s="214">
        <v>5</v>
      </c>
      <c r="C9" s="235" t="s">
        <v>28</v>
      </c>
      <c r="D9" s="261">
        <v>140500000</v>
      </c>
      <c r="L9" s="272">
        <v>5</v>
      </c>
      <c r="M9" s="264" t="str">
        <f t="shared" si="0"/>
        <v>Mei</v>
      </c>
      <c r="N9" s="266">
        <f>SUM(D$5:D9)</f>
        <v>667250000</v>
      </c>
    </row>
    <row r="10" spans="2:14" x14ac:dyDescent="0.25">
      <c r="B10" s="214">
        <v>6</v>
      </c>
      <c r="C10" s="235" t="s">
        <v>15</v>
      </c>
      <c r="D10" s="261">
        <v>115752000</v>
      </c>
      <c r="L10" s="272">
        <v>6</v>
      </c>
      <c r="M10" s="264" t="str">
        <f t="shared" si="0"/>
        <v>Juni</v>
      </c>
      <c r="N10" s="266">
        <f>SUM(D$5:D10)</f>
        <v>783002000</v>
      </c>
    </row>
    <row r="11" spans="2:14" x14ac:dyDescent="0.25">
      <c r="B11" s="214">
        <v>7</v>
      </c>
      <c r="C11" s="235" t="s">
        <v>119</v>
      </c>
      <c r="D11" s="261">
        <v>164750000</v>
      </c>
      <c r="L11" s="272">
        <v>7</v>
      </c>
      <c r="M11" s="264" t="str">
        <f t="shared" si="0"/>
        <v>Juli</v>
      </c>
      <c r="N11" s="266">
        <f>SUM(D$5:D11)</f>
        <v>947752000</v>
      </c>
    </row>
    <row r="12" spans="2:14" x14ac:dyDescent="0.25">
      <c r="B12" s="214">
        <v>8</v>
      </c>
      <c r="C12" s="235" t="s">
        <v>120</v>
      </c>
      <c r="D12" s="261">
        <v>175480000</v>
      </c>
      <c r="L12" s="272">
        <v>8</v>
      </c>
      <c r="M12" s="264" t="str">
        <f t="shared" si="0"/>
        <v>Agustus</v>
      </c>
      <c r="N12" s="266">
        <f>SUM(D$5:D12)</f>
        <v>1123232000</v>
      </c>
    </row>
    <row r="13" spans="2:14" x14ac:dyDescent="0.25">
      <c r="B13" s="214">
        <v>9</v>
      </c>
      <c r="C13" s="235" t="s">
        <v>121</v>
      </c>
      <c r="D13" s="261">
        <v>210500000</v>
      </c>
      <c r="L13" s="272">
        <v>9</v>
      </c>
      <c r="M13" s="264" t="str">
        <f t="shared" si="0"/>
        <v>September</v>
      </c>
      <c r="N13" s="266">
        <f>SUM(D$5:D13)</f>
        <v>1333732000</v>
      </c>
    </row>
    <row r="14" spans="2:14" x14ac:dyDescent="0.25">
      <c r="B14" s="214">
        <v>10</v>
      </c>
      <c r="C14" s="235" t="s">
        <v>122</v>
      </c>
      <c r="D14" s="261">
        <v>198500000</v>
      </c>
      <c r="L14" s="272">
        <v>10</v>
      </c>
      <c r="M14" s="264" t="str">
        <f t="shared" si="0"/>
        <v>Oktober</v>
      </c>
      <c r="N14" s="266">
        <f>SUM(D$5:D14)</f>
        <v>1532232000</v>
      </c>
    </row>
    <row r="15" spans="2:14" x14ac:dyDescent="0.25">
      <c r="B15" s="214">
        <v>11</v>
      </c>
      <c r="C15" s="235" t="s">
        <v>123</v>
      </c>
      <c r="D15" s="261">
        <v>145800000</v>
      </c>
      <c r="L15" s="272">
        <v>11</v>
      </c>
      <c r="M15" s="264" t="str">
        <f t="shared" si="0"/>
        <v>Nopember</v>
      </c>
      <c r="N15" s="266">
        <f>SUM(D$5:D15)</f>
        <v>1678032000</v>
      </c>
    </row>
    <row r="16" spans="2:14" x14ac:dyDescent="0.25">
      <c r="B16" s="209">
        <v>12</v>
      </c>
      <c r="C16" s="267" t="s">
        <v>124</v>
      </c>
      <c r="D16" s="268">
        <v>150750000</v>
      </c>
      <c r="L16" s="272">
        <v>12</v>
      </c>
      <c r="M16" s="264" t="str">
        <f t="shared" si="0"/>
        <v>Desember</v>
      </c>
      <c r="N16" s="266">
        <f>SUM(D$5:D16)</f>
        <v>1828782000</v>
      </c>
    </row>
    <row r="17" spans="2:14" x14ac:dyDescent="0.25">
      <c r="B17" s="269"/>
      <c r="C17" s="318" t="s">
        <v>10</v>
      </c>
      <c r="D17" s="270">
        <f>SUM(D5:D16)</f>
        <v>1828782000</v>
      </c>
      <c r="M17" s="200" t="str">
        <f t="shared" si="0"/>
        <v>Jumlah</v>
      </c>
      <c r="N17" s="245" t="str">
        <f ca="1">_xlfn.FORMULATEXT(N16)</f>
        <v>=SUM(D$5:D16)</v>
      </c>
    </row>
    <row r="18" spans="2:14" ht="19.5" customHeight="1" x14ac:dyDescent="0.25">
      <c r="D18" s="271"/>
    </row>
  </sheetData>
  <conditionalFormatting sqref="L5:L16">
    <cfRule type="cellIs" dxfId="17" priority="1" operator="equal">
      <formula>$G$5</formula>
    </cfRule>
  </conditionalFormatting>
  <pageMargins left="0.7" right="0.7" top="0.75" bottom="0.75" header="0.3" footer="0.3"/>
  <ignoredErrors>
    <ignoredError sqref="N6:N16" formulaRange="1"/>
  </ignoredErrors>
  <drawing r:id="rId1"/>
  <legacyDrawing r:id="rId2"/>
  <mc:AlternateContent xmlns:mc="http://schemas.openxmlformats.org/markup-compatibility/2006">
    <mc:Choice Requires="x14">
      <controls>
        <mc:AlternateContent xmlns:mc="http://schemas.openxmlformats.org/markup-compatibility/2006">
          <mc:Choice Requires="x14">
            <control shapeId="61441" r:id="rId3" name="Scroll Bar 1">
              <controlPr defaultSize="0" autoPict="0">
                <anchor moveWithCells="1">
                  <from>
                    <xdr:col>5</xdr:col>
                    <xdr:colOff>714375</xdr:colOff>
                    <xdr:row>4</xdr:row>
                    <xdr:rowOff>9525</xdr:rowOff>
                  </from>
                  <to>
                    <xdr:col>6</xdr:col>
                    <xdr:colOff>419100</xdr:colOff>
                    <xdr:row>4</xdr:row>
                    <xdr:rowOff>171450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8"/>
  <sheetViews>
    <sheetView showGridLines="0" zoomScale="96" zoomScaleNormal="96" workbookViewId="0">
      <selection activeCell="I8" sqref="I8"/>
    </sheetView>
  </sheetViews>
  <sheetFormatPr defaultRowHeight="15" x14ac:dyDescent="0.25"/>
  <cols>
    <col min="1" max="1" width="5.85546875" style="8" customWidth="1"/>
    <col min="2" max="2" width="5" style="8" customWidth="1"/>
    <col min="3" max="3" width="17.85546875" style="8" customWidth="1"/>
    <col min="4" max="5" width="12.28515625" style="8" customWidth="1"/>
    <col min="6" max="6" width="6.140625" style="8" customWidth="1"/>
    <col min="7" max="7" width="5.5703125" style="8" customWidth="1"/>
    <col min="8" max="8" width="13.140625" style="8" customWidth="1"/>
    <col min="9" max="9" width="20" style="8" customWidth="1"/>
    <col min="10" max="10" width="14.85546875" style="8" customWidth="1"/>
    <col min="11" max="11" width="5.85546875" style="8" customWidth="1"/>
    <col min="12" max="16384" width="9.140625" style="8"/>
  </cols>
  <sheetData>
    <row r="1" spans="2:10" ht="19.5" customHeight="1" x14ac:dyDescent="0.25"/>
    <row r="2" spans="2:10" ht="18.75" x14ac:dyDescent="0.25">
      <c r="B2" s="11" t="s">
        <v>74</v>
      </c>
    </row>
    <row r="3" spans="2:10" x14ac:dyDescent="0.25">
      <c r="B3" s="627" t="s">
        <v>68</v>
      </c>
      <c r="C3" s="627"/>
      <c r="D3" s="627"/>
      <c r="E3" s="60">
        <v>43070</v>
      </c>
    </row>
    <row r="4" spans="2:10" x14ac:dyDescent="0.25">
      <c r="B4" s="626" t="s">
        <v>69</v>
      </c>
      <c r="C4" s="626"/>
      <c r="D4" s="626"/>
      <c r="E4" s="626"/>
    </row>
    <row r="5" spans="2:10" x14ac:dyDescent="0.25">
      <c r="B5" s="625" t="str">
        <f>"Bulan "&amp;TEXT(E3,"mmmm")&amp;" tahun "&amp;YEAR(E3)</f>
        <v>Bulan Desember tahun 2017</v>
      </c>
      <c r="C5" s="625"/>
      <c r="D5" s="625"/>
      <c r="E5" s="625"/>
      <c r="F5" s="52">
        <f>DAY(EOMONTH(E3,0))</f>
        <v>31</v>
      </c>
      <c r="G5" s="64" t="s">
        <v>71</v>
      </c>
      <c r="H5" s="64"/>
    </row>
    <row r="6" spans="2:10" x14ac:dyDescent="0.25">
      <c r="B6" s="19" t="s">
        <v>47</v>
      </c>
      <c r="C6" s="18" t="s">
        <v>16</v>
      </c>
      <c r="D6" s="18" t="s">
        <v>67</v>
      </c>
      <c r="E6" s="19" t="s">
        <v>70</v>
      </c>
      <c r="G6" s="16" t="s">
        <v>72</v>
      </c>
      <c r="H6" s="16"/>
    </row>
    <row r="7" spans="2:10" x14ac:dyDescent="0.25">
      <c r="B7" s="53">
        <f>IF(F5=" "," ",1)</f>
        <v>1</v>
      </c>
      <c r="C7" s="54">
        <f>E3</f>
        <v>43070</v>
      </c>
      <c r="D7" s="55">
        <f>C7</f>
        <v>43070</v>
      </c>
      <c r="E7" s="56">
        <v>123</v>
      </c>
      <c r="F7" s="57"/>
      <c r="G7" s="20" t="s">
        <v>16</v>
      </c>
      <c r="H7" s="123"/>
      <c r="I7" s="61">
        <v>43072</v>
      </c>
    </row>
    <row r="8" spans="2:10" x14ac:dyDescent="0.25">
      <c r="B8" s="194">
        <f>IF(B7&lt;F$5,B7+1," ")</f>
        <v>2</v>
      </c>
      <c r="C8" s="195">
        <f>IF(B8=" "," ",C7+1)</f>
        <v>43071</v>
      </c>
      <c r="D8" s="196">
        <f>C8</f>
        <v>43071</v>
      </c>
      <c r="E8" s="56">
        <v>168</v>
      </c>
      <c r="F8" s="57"/>
      <c r="G8" s="20" t="s">
        <v>73</v>
      </c>
      <c r="H8" s="123"/>
      <c r="I8" s="63">
        <f>INDEX(E7:E37,MATCH(I7,C7:C37,0))</f>
        <v>179</v>
      </c>
      <c r="J8" s="52"/>
    </row>
    <row r="9" spans="2:10" x14ac:dyDescent="0.25">
      <c r="B9" s="53">
        <f t="shared" ref="B9:B37" si="0">IF(B8&lt;F$5,B8+1," ")</f>
        <v>3</v>
      </c>
      <c r="C9" s="54">
        <f t="shared" ref="C9:C34" si="1">IF(B9=" "," ",C8+1)</f>
        <v>43072</v>
      </c>
      <c r="D9" s="55">
        <f t="shared" ref="D9:D37" si="2">C9</f>
        <v>43072</v>
      </c>
      <c r="E9" s="56">
        <v>179</v>
      </c>
      <c r="F9" s="57"/>
      <c r="G9" s="628" t="str">
        <f>IF(I8=0,"data belum tersedia","")</f>
        <v/>
      </c>
      <c r="H9" s="628"/>
      <c r="I9" s="628"/>
    </row>
    <row r="10" spans="2:10" x14ac:dyDescent="0.25">
      <c r="B10" s="53">
        <f t="shared" si="0"/>
        <v>4</v>
      </c>
      <c r="C10" s="54">
        <f t="shared" si="1"/>
        <v>43073</v>
      </c>
      <c r="D10" s="55">
        <f t="shared" si="2"/>
        <v>43073</v>
      </c>
      <c r="E10" s="56">
        <v>196</v>
      </c>
      <c r="F10" s="57"/>
      <c r="G10" s="16" t="s">
        <v>241</v>
      </c>
    </row>
    <row r="11" spans="2:10" x14ac:dyDescent="0.25">
      <c r="B11" s="53">
        <f t="shared" si="0"/>
        <v>5</v>
      </c>
      <c r="C11" s="54">
        <f t="shared" si="1"/>
        <v>43074</v>
      </c>
      <c r="D11" s="55">
        <f t="shared" si="2"/>
        <v>43074</v>
      </c>
      <c r="E11" s="56">
        <v>131</v>
      </c>
      <c r="F11" s="57"/>
      <c r="G11" s="73" t="s">
        <v>135</v>
      </c>
      <c r="H11" s="629" t="s">
        <v>242</v>
      </c>
      <c r="I11" s="630"/>
      <c r="J11" s="630"/>
    </row>
    <row r="12" spans="2:10" x14ac:dyDescent="0.25">
      <c r="B12" s="53">
        <f t="shared" si="0"/>
        <v>6</v>
      </c>
      <c r="C12" s="54">
        <f t="shared" si="1"/>
        <v>43075</v>
      </c>
      <c r="D12" s="55">
        <f t="shared" si="2"/>
        <v>43075</v>
      </c>
      <c r="E12" s="56">
        <v>179</v>
      </c>
      <c r="F12" s="57"/>
      <c r="G12" s="14" t="s">
        <v>237</v>
      </c>
      <c r="H12" s="13" t="str">
        <f ca="1">_xlfn.FORMULATEXT(B5)</f>
        <v>="Bulan "&amp;TEXT(E3;"mmmm")&amp;" tahun "&amp;YEAR(E3)</v>
      </c>
      <c r="I12" s="12"/>
      <c r="J12" s="12"/>
    </row>
    <row r="13" spans="2:10" x14ac:dyDescent="0.25">
      <c r="B13" s="53">
        <f t="shared" si="0"/>
        <v>7</v>
      </c>
      <c r="C13" s="54">
        <f t="shared" si="1"/>
        <v>43076</v>
      </c>
      <c r="D13" s="55">
        <f t="shared" si="2"/>
        <v>43076</v>
      </c>
      <c r="E13" s="56">
        <v>134</v>
      </c>
      <c r="F13" s="57"/>
      <c r="G13" s="14" t="s">
        <v>238</v>
      </c>
      <c r="H13" s="13" t="str">
        <f ca="1">_xlfn.FORMULATEXT(B8)</f>
        <v>=IF(B7&lt;F$5;B7+1;" ")</v>
      </c>
      <c r="I13" s="12"/>
      <c r="J13" s="12"/>
    </row>
    <row r="14" spans="2:10" x14ac:dyDescent="0.25">
      <c r="B14" s="53">
        <f t="shared" si="0"/>
        <v>8</v>
      </c>
      <c r="C14" s="54">
        <f t="shared" si="1"/>
        <v>43077</v>
      </c>
      <c r="D14" s="55">
        <f t="shared" si="2"/>
        <v>43077</v>
      </c>
      <c r="E14" s="56">
        <v>179</v>
      </c>
      <c r="F14" s="57"/>
      <c r="G14" s="14" t="s">
        <v>239</v>
      </c>
      <c r="H14" s="197" t="s">
        <v>240</v>
      </c>
      <c r="I14" s="12"/>
      <c r="J14" s="12"/>
    </row>
    <row r="15" spans="2:10" x14ac:dyDescent="0.25">
      <c r="B15" s="53">
        <f t="shared" si="0"/>
        <v>9</v>
      </c>
      <c r="C15" s="54">
        <f t="shared" si="1"/>
        <v>43078</v>
      </c>
      <c r="D15" s="55">
        <f t="shared" si="2"/>
        <v>43078</v>
      </c>
      <c r="E15" s="56">
        <v>193</v>
      </c>
      <c r="F15" s="57"/>
      <c r="G15" s="14" t="s">
        <v>244</v>
      </c>
      <c r="H15" s="21" t="str">
        <f ca="1">_xlfn.FORMULATEXT(B8)</f>
        <v>=IF(B7&lt;F$5;B7+1;" ")</v>
      </c>
      <c r="I15" s="12"/>
      <c r="J15" s="12"/>
    </row>
    <row r="16" spans="2:10" x14ac:dyDescent="0.25">
      <c r="B16" s="53">
        <f t="shared" si="0"/>
        <v>10</v>
      </c>
      <c r="C16" s="54">
        <f t="shared" si="1"/>
        <v>43079</v>
      </c>
      <c r="D16" s="55">
        <f t="shared" si="2"/>
        <v>43079</v>
      </c>
      <c r="E16" s="56">
        <v>191</v>
      </c>
      <c r="F16" s="57"/>
      <c r="G16" s="14" t="s">
        <v>245</v>
      </c>
      <c r="H16" s="21" t="str">
        <f ca="1">_xlfn.FORMULATEXT(C8)</f>
        <v>=IF(B8=" ";" ";C7+1)</v>
      </c>
      <c r="I16" s="12"/>
      <c r="J16" s="12"/>
    </row>
    <row r="17" spans="2:10" x14ac:dyDescent="0.25">
      <c r="B17" s="53">
        <f t="shared" si="0"/>
        <v>11</v>
      </c>
      <c r="C17" s="54">
        <f t="shared" si="1"/>
        <v>43080</v>
      </c>
      <c r="D17" s="55">
        <f t="shared" si="2"/>
        <v>43080</v>
      </c>
      <c r="E17" s="56">
        <v>176</v>
      </c>
      <c r="F17" s="57"/>
      <c r="G17" s="14" t="s">
        <v>246</v>
      </c>
      <c r="H17" s="21" t="s">
        <v>243</v>
      </c>
      <c r="I17" s="12"/>
      <c r="J17" s="12"/>
    </row>
    <row r="18" spans="2:10" x14ac:dyDescent="0.25">
      <c r="B18" s="53">
        <f t="shared" si="0"/>
        <v>12</v>
      </c>
      <c r="C18" s="54">
        <f t="shared" si="1"/>
        <v>43081</v>
      </c>
      <c r="D18" s="55">
        <f t="shared" si="2"/>
        <v>43081</v>
      </c>
      <c r="E18" s="56">
        <v>189</v>
      </c>
      <c r="F18" s="57"/>
      <c r="G18" s="14"/>
      <c r="H18" s="21" t="s">
        <v>247</v>
      </c>
      <c r="I18" s="12"/>
      <c r="J18" s="12"/>
    </row>
    <row r="19" spans="2:10" x14ac:dyDescent="0.25">
      <c r="B19" s="53">
        <f t="shared" si="0"/>
        <v>13</v>
      </c>
      <c r="C19" s="54">
        <f t="shared" si="1"/>
        <v>43082</v>
      </c>
      <c r="D19" s="55">
        <f t="shared" si="2"/>
        <v>43082</v>
      </c>
      <c r="E19" s="56">
        <v>163</v>
      </c>
      <c r="F19" s="57"/>
      <c r="G19" s="14" t="s">
        <v>248</v>
      </c>
      <c r="H19" s="21" t="str">
        <f ca="1">_xlfn.FORMULATEXT(I8)</f>
        <v>=INDEX(E7:E37;MATCH(I7;C7:C37;0))</v>
      </c>
      <c r="I19" s="12"/>
      <c r="J19" s="12"/>
    </row>
    <row r="20" spans="2:10" x14ac:dyDescent="0.25">
      <c r="B20" s="53">
        <f t="shared" si="0"/>
        <v>14</v>
      </c>
      <c r="C20" s="54">
        <f t="shared" si="1"/>
        <v>43083</v>
      </c>
      <c r="D20" s="55">
        <f t="shared" si="2"/>
        <v>43083</v>
      </c>
      <c r="E20" s="56">
        <v>121</v>
      </c>
      <c r="F20" s="57"/>
    </row>
    <row r="21" spans="2:10" x14ac:dyDescent="0.25">
      <c r="B21" s="53">
        <f t="shared" si="0"/>
        <v>15</v>
      </c>
      <c r="C21" s="54">
        <f t="shared" si="1"/>
        <v>43084</v>
      </c>
      <c r="D21" s="55">
        <f t="shared" si="2"/>
        <v>43084</v>
      </c>
      <c r="E21" s="56">
        <v>174</v>
      </c>
      <c r="F21" s="57"/>
    </row>
    <row r="22" spans="2:10" x14ac:dyDescent="0.25">
      <c r="B22" s="53">
        <f t="shared" si="0"/>
        <v>16</v>
      </c>
      <c r="C22" s="54">
        <f t="shared" si="1"/>
        <v>43085</v>
      </c>
      <c r="D22" s="55">
        <f t="shared" si="2"/>
        <v>43085</v>
      </c>
      <c r="E22" s="56">
        <v>105</v>
      </c>
      <c r="F22" s="57"/>
    </row>
    <row r="23" spans="2:10" x14ac:dyDescent="0.25">
      <c r="B23" s="53">
        <f t="shared" si="0"/>
        <v>17</v>
      </c>
      <c r="C23" s="54">
        <f t="shared" si="1"/>
        <v>43086</v>
      </c>
      <c r="D23" s="55">
        <f t="shared" si="2"/>
        <v>43086</v>
      </c>
      <c r="E23" s="56">
        <v>151</v>
      </c>
      <c r="F23" s="57"/>
    </row>
    <row r="24" spans="2:10" x14ac:dyDescent="0.25">
      <c r="B24" s="53">
        <f t="shared" si="0"/>
        <v>18</v>
      </c>
      <c r="C24" s="54">
        <f t="shared" si="1"/>
        <v>43087</v>
      </c>
      <c r="D24" s="55">
        <f t="shared" si="2"/>
        <v>43087</v>
      </c>
      <c r="E24" s="56">
        <v>138</v>
      </c>
      <c r="F24" s="57"/>
    </row>
    <row r="25" spans="2:10" x14ac:dyDescent="0.25">
      <c r="B25" s="53">
        <f t="shared" si="0"/>
        <v>19</v>
      </c>
      <c r="C25" s="54">
        <f t="shared" si="1"/>
        <v>43088</v>
      </c>
      <c r="D25" s="55">
        <f t="shared" si="2"/>
        <v>43088</v>
      </c>
      <c r="E25" s="56">
        <v>114</v>
      </c>
      <c r="F25" s="57"/>
    </row>
    <row r="26" spans="2:10" x14ac:dyDescent="0.25">
      <c r="B26" s="53">
        <f t="shared" si="0"/>
        <v>20</v>
      </c>
      <c r="C26" s="54">
        <f t="shared" si="1"/>
        <v>43089</v>
      </c>
      <c r="D26" s="55">
        <f t="shared" si="2"/>
        <v>43089</v>
      </c>
      <c r="E26" s="56">
        <v>156</v>
      </c>
      <c r="F26" s="57"/>
    </row>
    <row r="27" spans="2:10" x14ac:dyDescent="0.25">
      <c r="B27" s="53">
        <f t="shared" si="0"/>
        <v>21</v>
      </c>
      <c r="C27" s="54">
        <f t="shared" si="1"/>
        <v>43090</v>
      </c>
      <c r="D27" s="55">
        <f t="shared" si="2"/>
        <v>43090</v>
      </c>
      <c r="E27" s="56">
        <v>225</v>
      </c>
      <c r="F27" s="57"/>
    </row>
    <row r="28" spans="2:10" x14ac:dyDescent="0.25">
      <c r="B28" s="53">
        <f t="shared" si="0"/>
        <v>22</v>
      </c>
      <c r="C28" s="54">
        <f t="shared" si="1"/>
        <v>43091</v>
      </c>
      <c r="D28" s="55">
        <f t="shared" si="2"/>
        <v>43091</v>
      </c>
      <c r="E28" s="56"/>
      <c r="F28" s="57"/>
    </row>
    <row r="29" spans="2:10" x14ac:dyDescent="0.25">
      <c r="B29" s="53">
        <f t="shared" si="0"/>
        <v>23</v>
      </c>
      <c r="C29" s="54">
        <f t="shared" si="1"/>
        <v>43092</v>
      </c>
      <c r="D29" s="55">
        <f t="shared" si="2"/>
        <v>43092</v>
      </c>
      <c r="E29" s="56"/>
      <c r="F29" s="57"/>
    </row>
    <row r="30" spans="2:10" x14ac:dyDescent="0.25">
      <c r="B30" s="53">
        <f t="shared" si="0"/>
        <v>24</v>
      </c>
      <c r="C30" s="54">
        <f t="shared" si="1"/>
        <v>43093</v>
      </c>
      <c r="D30" s="55">
        <f t="shared" si="2"/>
        <v>43093</v>
      </c>
      <c r="E30" s="56"/>
      <c r="F30" s="57"/>
    </row>
    <row r="31" spans="2:10" x14ac:dyDescent="0.25">
      <c r="B31" s="53">
        <f t="shared" si="0"/>
        <v>25</v>
      </c>
      <c r="C31" s="54">
        <f t="shared" si="1"/>
        <v>43094</v>
      </c>
      <c r="D31" s="55">
        <f t="shared" si="2"/>
        <v>43094</v>
      </c>
      <c r="E31" s="56"/>
      <c r="F31" s="57"/>
    </row>
    <row r="32" spans="2:10" x14ac:dyDescent="0.25">
      <c r="B32" s="53">
        <f t="shared" si="0"/>
        <v>26</v>
      </c>
      <c r="C32" s="54">
        <f t="shared" si="1"/>
        <v>43095</v>
      </c>
      <c r="D32" s="55">
        <f t="shared" si="2"/>
        <v>43095</v>
      </c>
      <c r="E32" s="56"/>
      <c r="F32" s="57"/>
    </row>
    <row r="33" spans="2:9" x14ac:dyDescent="0.25">
      <c r="B33" s="53">
        <f t="shared" si="0"/>
        <v>27</v>
      </c>
      <c r="C33" s="54">
        <f t="shared" si="1"/>
        <v>43096</v>
      </c>
      <c r="D33" s="55">
        <f t="shared" si="2"/>
        <v>43096</v>
      </c>
      <c r="E33" s="56"/>
      <c r="F33" s="57"/>
    </row>
    <row r="34" spans="2:9" x14ac:dyDescent="0.25">
      <c r="B34" s="53">
        <f t="shared" si="0"/>
        <v>28</v>
      </c>
      <c r="C34" s="54">
        <f t="shared" si="1"/>
        <v>43097</v>
      </c>
      <c r="D34" s="55">
        <f t="shared" si="2"/>
        <v>43097</v>
      </c>
      <c r="E34" s="56"/>
      <c r="F34" s="57"/>
    </row>
    <row r="35" spans="2:9" x14ac:dyDescent="0.25">
      <c r="B35" s="53">
        <f t="shared" si="0"/>
        <v>29</v>
      </c>
      <c r="C35" s="54">
        <f t="shared" ref="C35:C37" si="3">IF(B35=" "," ",C34+1)</f>
        <v>43098</v>
      </c>
      <c r="D35" s="55">
        <f t="shared" si="2"/>
        <v>43098</v>
      </c>
      <c r="E35" s="56"/>
      <c r="F35" s="58"/>
      <c r="G35" s="59"/>
      <c r="H35" s="59"/>
      <c r="I35" s="59"/>
    </row>
    <row r="36" spans="2:9" x14ac:dyDescent="0.25">
      <c r="B36" s="53">
        <f t="shared" si="0"/>
        <v>30</v>
      </c>
      <c r="C36" s="54">
        <f t="shared" si="3"/>
        <v>43099</v>
      </c>
      <c r="D36" s="55">
        <f t="shared" si="2"/>
        <v>43099</v>
      </c>
      <c r="E36" s="56"/>
      <c r="F36" s="58"/>
      <c r="G36" s="59"/>
      <c r="H36" s="59"/>
      <c r="I36" s="59"/>
    </row>
    <row r="37" spans="2:9" x14ac:dyDescent="0.25">
      <c r="B37" s="53">
        <f t="shared" si="0"/>
        <v>31</v>
      </c>
      <c r="C37" s="54">
        <f t="shared" si="3"/>
        <v>43100</v>
      </c>
      <c r="D37" s="55">
        <f t="shared" si="2"/>
        <v>43100</v>
      </c>
      <c r="E37" s="56"/>
      <c r="F37" s="58"/>
      <c r="G37" s="59"/>
      <c r="H37" s="59"/>
      <c r="I37" s="59"/>
    </row>
    <row r="38" spans="2:9" ht="20.25" customHeight="1" x14ac:dyDescent="0.25"/>
  </sheetData>
  <mergeCells count="5">
    <mergeCell ref="B5:E5"/>
    <mergeCell ref="B4:E4"/>
    <mergeCell ref="B3:D3"/>
    <mergeCell ref="G9:I9"/>
    <mergeCell ref="H11:J11"/>
  </mergeCells>
  <conditionalFormatting sqref="E7:E37">
    <cfRule type="cellIs" dxfId="16" priority="7" operator="greaterThan">
      <formula>1</formula>
    </cfRule>
  </conditionalFormatting>
  <conditionalFormatting sqref="E7:E34">
    <cfRule type="cellIs" dxfId="15" priority="6" operator="greaterThan">
      <formula>0</formula>
    </cfRule>
  </conditionalFormatting>
  <conditionalFormatting sqref="B7:D37">
    <cfRule type="cellIs" dxfId="14" priority="2" operator="between">
      <formula>0</formula>
      <formula>50000</formula>
    </cfRule>
  </conditionalFormatting>
  <conditionalFormatting sqref="G9:I9">
    <cfRule type="notContainsBlanks" dxfId="13" priority="1">
      <formula>LEN(TRIM(G9))&gt;0</formula>
    </cfRule>
  </conditionalFormatting>
  <dataValidations count="1">
    <dataValidation type="list" allowBlank="1" showInputMessage="1" showErrorMessage="1" sqref="I7">
      <formula1>$C$7:$C$37</formula1>
    </dataValidation>
  </dataValidations>
  <pageMargins left="0.75" right="0.75" top="1" bottom="1" header="0.5" footer="0.5"/>
  <pageSetup orientation="portrait"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31"/>
  <sheetViews>
    <sheetView showGridLines="0" workbookViewId="0">
      <selection activeCell="I9" sqref="I9"/>
    </sheetView>
  </sheetViews>
  <sheetFormatPr defaultRowHeight="15" x14ac:dyDescent="0.25"/>
  <cols>
    <col min="1" max="1" width="5.85546875" style="200" customWidth="1"/>
    <col min="2" max="2" width="5.28515625" style="200" customWidth="1"/>
    <col min="3" max="3" width="15.140625" style="200" customWidth="1"/>
    <col min="4" max="4" width="11.5703125" style="200" customWidth="1"/>
    <col min="5" max="5" width="15.42578125" style="200" customWidth="1"/>
    <col min="6" max="6" width="5.5703125" style="200" customWidth="1"/>
    <col min="7" max="7" width="15.140625" style="200" customWidth="1"/>
    <col min="8" max="8" width="11.5703125" style="200" customWidth="1"/>
    <col min="9" max="9" width="15.42578125" style="200" customWidth="1"/>
    <col min="10" max="10" width="15.140625" style="200" customWidth="1"/>
    <col min="11" max="11" width="5.5703125" style="200" customWidth="1"/>
    <col min="12" max="12" width="13" style="200" customWidth="1"/>
    <col min="13" max="13" width="5.85546875" style="200" customWidth="1"/>
    <col min="14" max="16384" width="9.140625" style="200"/>
  </cols>
  <sheetData>
    <row r="1" spans="2:12" ht="19.5" customHeight="1" x14ac:dyDescent="0.25"/>
    <row r="2" spans="2:12" ht="18.75" x14ac:dyDescent="0.25">
      <c r="B2" s="229" t="s">
        <v>320</v>
      </c>
    </row>
    <row r="3" spans="2:12" x14ac:dyDescent="0.25">
      <c r="B3" s="290" t="s">
        <v>51</v>
      </c>
      <c r="C3" s="292" t="s">
        <v>16</v>
      </c>
      <c r="D3" s="292" t="s">
        <v>321</v>
      </c>
      <c r="E3" s="290" t="s">
        <v>62</v>
      </c>
      <c r="G3" s="221" t="s">
        <v>322</v>
      </c>
    </row>
    <row r="4" spans="2:12" x14ac:dyDescent="0.25">
      <c r="B4" s="220">
        <v>1</v>
      </c>
      <c r="C4" s="276">
        <v>42737</v>
      </c>
      <c r="D4" s="242" t="s">
        <v>276</v>
      </c>
      <c r="E4" s="277">
        <v>5750000</v>
      </c>
      <c r="G4" s="278" t="s">
        <v>323</v>
      </c>
    </row>
    <row r="5" spans="2:12" x14ac:dyDescent="0.25">
      <c r="B5" s="214">
        <v>2</v>
      </c>
      <c r="C5" s="279">
        <v>42737</v>
      </c>
      <c r="D5" s="231" t="s">
        <v>52</v>
      </c>
      <c r="E5" s="280">
        <v>2985000</v>
      </c>
      <c r="G5" s="278" t="s">
        <v>365</v>
      </c>
    </row>
    <row r="6" spans="2:12" x14ac:dyDescent="0.25">
      <c r="B6" s="214">
        <v>3</v>
      </c>
      <c r="C6" s="279">
        <v>42737</v>
      </c>
      <c r="D6" s="231" t="s">
        <v>276</v>
      </c>
      <c r="E6" s="280">
        <v>4975000</v>
      </c>
      <c r="G6" s="278" t="s">
        <v>324</v>
      </c>
      <c r="L6" s="240" t="s">
        <v>325</v>
      </c>
    </row>
    <row r="7" spans="2:12" x14ac:dyDescent="0.25">
      <c r="B7" s="214">
        <v>4</v>
      </c>
      <c r="C7" s="279">
        <v>42737</v>
      </c>
      <c r="D7" s="231" t="s">
        <v>276</v>
      </c>
      <c r="E7" s="280">
        <v>5250000</v>
      </c>
      <c r="F7" s="281"/>
      <c r="G7" s="224" t="s">
        <v>16</v>
      </c>
      <c r="H7" s="225" t="s">
        <v>321</v>
      </c>
      <c r="I7" s="291" t="s">
        <v>62</v>
      </c>
      <c r="J7" s="289" t="s">
        <v>16</v>
      </c>
      <c r="L7" s="215" t="s">
        <v>276</v>
      </c>
    </row>
    <row r="8" spans="2:12" x14ac:dyDescent="0.25">
      <c r="B8" s="214">
        <v>5</v>
      </c>
      <c r="C8" s="279">
        <v>42737</v>
      </c>
      <c r="D8" s="231" t="s">
        <v>49</v>
      </c>
      <c r="E8" s="280">
        <v>4175000</v>
      </c>
      <c r="G8" s="282" t="s">
        <v>366</v>
      </c>
      <c r="H8" s="239" t="s">
        <v>276</v>
      </c>
      <c r="I8" s="283"/>
      <c r="J8" s="282" t="s">
        <v>367</v>
      </c>
      <c r="L8" s="215" t="s">
        <v>52</v>
      </c>
    </row>
    <row r="9" spans="2:12" x14ac:dyDescent="0.25">
      <c r="B9" s="214">
        <v>6</v>
      </c>
      <c r="C9" s="279">
        <v>42737</v>
      </c>
      <c r="D9" s="231" t="s">
        <v>52</v>
      </c>
      <c r="E9" s="280">
        <v>3250000</v>
      </c>
      <c r="G9" s="631" t="s">
        <v>64</v>
      </c>
      <c r="H9" s="631"/>
      <c r="I9" s="284">
        <f>DSUM(TRANSAKSI,JUMLAH,G7:J8)</f>
        <v>109217000</v>
      </c>
      <c r="J9" s="241"/>
      <c r="L9" s="215" t="s">
        <v>49</v>
      </c>
    </row>
    <row r="10" spans="2:12" x14ac:dyDescent="0.25">
      <c r="B10" s="214">
        <v>7</v>
      </c>
      <c r="C10" s="279">
        <v>42737</v>
      </c>
      <c r="D10" s="231" t="s">
        <v>277</v>
      </c>
      <c r="E10" s="280">
        <v>5785000</v>
      </c>
      <c r="L10" s="215" t="s">
        <v>277</v>
      </c>
    </row>
    <row r="11" spans="2:12" x14ac:dyDescent="0.25">
      <c r="B11" s="214">
        <v>8</v>
      </c>
      <c r="C11" s="279">
        <v>42738</v>
      </c>
      <c r="D11" s="231" t="s">
        <v>277</v>
      </c>
      <c r="E11" s="280">
        <v>5450000</v>
      </c>
      <c r="G11" s="221" t="s">
        <v>326</v>
      </c>
    </row>
    <row r="12" spans="2:12" x14ac:dyDescent="0.25">
      <c r="B12" s="214">
        <v>9</v>
      </c>
      <c r="C12" s="279">
        <v>42738</v>
      </c>
      <c r="D12" s="231" t="s">
        <v>52</v>
      </c>
      <c r="E12" s="280">
        <v>9850000</v>
      </c>
      <c r="G12" s="278" t="s">
        <v>327</v>
      </c>
    </row>
    <row r="13" spans="2:12" x14ac:dyDescent="0.25">
      <c r="B13" s="214">
        <v>10</v>
      </c>
      <c r="C13" s="279">
        <v>42738</v>
      </c>
      <c r="D13" s="231" t="s">
        <v>49</v>
      </c>
      <c r="E13" s="280">
        <v>14250000</v>
      </c>
      <c r="G13" s="293" t="s">
        <v>329</v>
      </c>
    </row>
    <row r="14" spans="2:12" x14ac:dyDescent="0.25">
      <c r="B14" s="214">
        <v>11</v>
      </c>
      <c r="C14" s="279">
        <v>42738</v>
      </c>
      <c r="D14" s="231" t="s">
        <v>276</v>
      </c>
      <c r="E14" s="280">
        <v>7890000</v>
      </c>
      <c r="G14" s="278" t="s">
        <v>328</v>
      </c>
    </row>
    <row r="15" spans="2:12" x14ac:dyDescent="0.25">
      <c r="B15" s="214">
        <v>12</v>
      </c>
      <c r="C15" s="279">
        <v>42738</v>
      </c>
      <c r="D15" s="231" t="s">
        <v>276</v>
      </c>
      <c r="E15" s="280">
        <v>6250000</v>
      </c>
    </row>
    <row r="16" spans="2:12" x14ac:dyDescent="0.25">
      <c r="B16" s="214">
        <v>13</v>
      </c>
      <c r="C16" s="279">
        <v>42739</v>
      </c>
      <c r="D16" s="231" t="s">
        <v>49</v>
      </c>
      <c r="E16" s="280">
        <v>5850000</v>
      </c>
    </row>
    <row r="17" spans="2:5" x14ac:dyDescent="0.25">
      <c r="B17" s="214">
        <v>14</v>
      </c>
      <c r="C17" s="279">
        <v>42739</v>
      </c>
      <c r="D17" s="231" t="s">
        <v>276</v>
      </c>
      <c r="E17" s="280">
        <v>2450000</v>
      </c>
    </row>
    <row r="18" spans="2:5" x14ac:dyDescent="0.25">
      <c r="B18" s="214">
        <v>15</v>
      </c>
      <c r="C18" s="279">
        <v>42739</v>
      </c>
      <c r="D18" s="231" t="s">
        <v>49</v>
      </c>
      <c r="E18" s="280">
        <v>1890000</v>
      </c>
    </row>
    <row r="19" spans="2:5" x14ac:dyDescent="0.25">
      <c r="B19" s="214">
        <v>16</v>
      </c>
      <c r="C19" s="279">
        <v>42739</v>
      </c>
      <c r="D19" s="231" t="s">
        <v>276</v>
      </c>
      <c r="E19" s="280">
        <v>2150000</v>
      </c>
    </row>
    <row r="20" spans="2:5" x14ac:dyDescent="0.25">
      <c r="B20" s="214">
        <v>17</v>
      </c>
      <c r="C20" s="279">
        <v>42739</v>
      </c>
      <c r="D20" s="231" t="s">
        <v>276</v>
      </c>
      <c r="E20" s="280">
        <v>7215000</v>
      </c>
    </row>
    <row r="21" spans="2:5" x14ac:dyDescent="0.25">
      <c r="B21" s="214">
        <v>18</v>
      </c>
      <c r="C21" s="279">
        <v>42739</v>
      </c>
      <c r="D21" s="231" t="s">
        <v>52</v>
      </c>
      <c r="E21" s="280">
        <v>2650000</v>
      </c>
    </row>
    <row r="22" spans="2:5" x14ac:dyDescent="0.25">
      <c r="B22" s="214">
        <v>19</v>
      </c>
      <c r="C22" s="279">
        <v>42739</v>
      </c>
      <c r="D22" s="231" t="s">
        <v>277</v>
      </c>
      <c r="E22" s="280">
        <v>4450000</v>
      </c>
    </row>
    <row r="23" spans="2:5" x14ac:dyDescent="0.25">
      <c r="B23" s="214">
        <v>20</v>
      </c>
      <c r="C23" s="279">
        <v>42740</v>
      </c>
      <c r="D23" s="231" t="s">
        <v>277</v>
      </c>
      <c r="E23" s="280">
        <v>5150000</v>
      </c>
    </row>
    <row r="24" spans="2:5" x14ac:dyDescent="0.25">
      <c r="B24" s="214">
        <v>21</v>
      </c>
      <c r="C24" s="279">
        <v>42740</v>
      </c>
      <c r="D24" s="231" t="s">
        <v>276</v>
      </c>
      <c r="E24" s="280">
        <v>985000</v>
      </c>
    </row>
    <row r="25" spans="2:5" x14ac:dyDescent="0.25">
      <c r="B25" s="214">
        <v>22</v>
      </c>
      <c r="C25" s="279">
        <v>42740</v>
      </c>
      <c r="D25" s="231" t="s">
        <v>49</v>
      </c>
      <c r="E25" s="280">
        <v>1890000</v>
      </c>
    </row>
    <row r="26" spans="2:5" x14ac:dyDescent="0.25">
      <c r="B26" s="214">
        <v>23</v>
      </c>
      <c r="C26" s="279">
        <v>42740</v>
      </c>
      <c r="D26" s="231" t="s">
        <v>52</v>
      </c>
      <c r="E26" s="280">
        <v>2145000</v>
      </c>
    </row>
    <row r="27" spans="2:5" x14ac:dyDescent="0.25">
      <c r="B27" s="214">
        <v>24</v>
      </c>
      <c r="C27" s="279">
        <v>42740</v>
      </c>
      <c r="D27" s="231" t="s">
        <v>277</v>
      </c>
      <c r="E27" s="280">
        <v>5975000</v>
      </c>
    </row>
    <row r="28" spans="2:5" x14ac:dyDescent="0.25">
      <c r="B28" s="214">
        <v>25</v>
      </c>
      <c r="C28" s="279">
        <v>42740</v>
      </c>
      <c r="D28" s="231" t="s">
        <v>277</v>
      </c>
      <c r="E28" s="280">
        <v>6250000</v>
      </c>
    </row>
    <row r="29" spans="2:5" x14ac:dyDescent="0.25">
      <c r="B29" s="214">
        <v>26</v>
      </c>
      <c r="C29" s="279">
        <v>42740</v>
      </c>
      <c r="D29" s="231" t="s">
        <v>52</v>
      </c>
      <c r="E29" s="280">
        <v>8750000</v>
      </c>
    </row>
    <row r="30" spans="2:5" x14ac:dyDescent="0.25">
      <c r="B30" s="214">
        <v>27</v>
      </c>
      <c r="C30" s="279">
        <v>42740</v>
      </c>
      <c r="D30" s="231" t="s">
        <v>49</v>
      </c>
      <c r="E30" s="280">
        <v>6352000</v>
      </c>
    </row>
    <row r="31" spans="2:5" x14ac:dyDescent="0.25">
      <c r="B31" s="214">
        <v>28</v>
      </c>
      <c r="C31" s="279">
        <v>42740</v>
      </c>
      <c r="D31" s="231" t="s">
        <v>276</v>
      </c>
      <c r="E31" s="280">
        <v>3895000</v>
      </c>
    </row>
    <row r="32" spans="2:5" x14ac:dyDescent="0.25">
      <c r="B32" s="214">
        <v>29</v>
      </c>
      <c r="C32" s="279">
        <v>42740</v>
      </c>
      <c r="D32" s="231" t="s">
        <v>276</v>
      </c>
      <c r="E32" s="280">
        <v>4258500</v>
      </c>
    </row>
    <row r="33" spans="2:5" x14ac:dyDescent="0.25">
      <c r="B33" s="214">
        <v>30</v>
      </c>
      <c r="C33" s="279">
        <v>42740</v>
      </c>
      <c r="D33" s="231" t="s">
        <v>277</v>
      </c>
      <c r="E33" s="280">
        <v>4450000</v>
      </c>
    </row>
    <row r="34" spans="2:5" x14ac:dyDescent="0.25">
      <c r="B34" s="214">
        <v>31</v>
      </c>
      <c r="C34" s="279">
        <v>42741</v>
      </c>
      <c r="D34" s="231" t="s">
        <v>277</v>
      </c>
      <c r="E34" s="280">
        <v>4685000</v>
      </c>
    </row>
    <row r="35" spans="2:5" x14ac:dyDescent="0.25">
      <c r="B35" s="214">
        <v>32</v>
      </c>
      <c r="C35" s="279">
        <v>42741</v>
      </c>
      <c r="D35" s="231" t="s">
        <v>52</v>
      </c>
      <c r="E35" s="280">
        <v>2250000</v>
      </c>
    </row>
    <row r="36" spans="2:5" x14ac:dyDescent="0.25">
      <c r="B36" s="214">
        <v>33</v>
      </c>
      <c r="C36" s="279">
        <v>42741</v>
      </c>
      <c r="D36" s="231" t="s">
        <v>49</v>
      </c>
      <c r="E36" s="280">
        <v>7450000</v>
      </c>
    </row>
    <row r="37" spans="2:5" x14ac:dyDescent="0.25">
      <c r="B37" s="214">
        <v>34</v>
      </c>
      <c r="C37" s="279">
        <v>42741</v>
      </c>
      <c r="D37" s="231" t="s">
        <v>276</v>
      </c>
      <c r="E37" s="280">
        <v>6250000</v>
      </c>
    </row>
    <row r="38" spans="2:5" x14ac:dyDescent="0.25">
      <c r="B38" s="214">
        <v>35</v>
      </c>
      <c r="C38" s="279">
        <v>42741</v>
      </c>
      <c r="D38" s="231" t="s">
        <v>52</v>
      </c>
      <c r="E38" s="280">
        <v>4580000</v>
      </c>
    </row>
    <row r="39" spans="2:5" x14ac:dyDescent="0.25">
      <c r="B39" s="214">
        <v>36</v>
      </c>
      <c r="C39" s="279">
        <v>42741</v>
      </c>
      <c r="D39" s="231" t="s">
        <v>49</v>
      </c>
      <c r="E39" s="280">
        <v>2985000</v>
      </c>
    </row>
    <row r="40" spans="2:5" x14ac:dyDescent="0.25">
      <c r="B40" s="214">
        <v>37</v>
      </c>
      <c r="C40" s="279">
        <v>42741</v>
      </c>
      <c r="D40" s="231" t="s">
        <v>276</v>
      </c>
      <c r="E40" s="280">
        <v>4125000</v>
      </c>
    </row>
    <row r="41" spans="2:5" x14ac:dyDescent="0.25">
      <c r="B41" s="214">
        <v>38</v>
      </c>
      <c r="C41" s="279">
        <v>42741</v>
      </c>
      <c r="D41" s="231" t="s">
        <v>52</v>
      </c>
      <c r="E41" s="280">
        <v>6352000</v>
      </c>
    </row>
    <row r="42" spans="2:5" x14ac:dyDescent="0.25">
      <c r="B42" s="214">
        <v>39</v>
      </c>
      <c r="C42" s="279">
        <v>42741</v>
      </c>
      <c r="D42" s="231" t="s">
        <v>276</v>
      </c>
      <c r="E42" s="280">
        <v>3258000</v>
      </c>
    </row>
    <row r="43" spans="2:5" x14ac:dyDescent="0.25">
      <c r="B43" s="214">
        <v>40</v>
      </c>
      <c r="C43" s="279">
        <v>42741</v>
      </c>
      <c r="D43" s="231" t="s">
        <v>276</v>
      </c>
      <c r="E43" s="280">
        <v>4250000</v>
      </c>
    </row>
    <row r="44" spans="2:5" x14ac:dyDescent="0.25">
      <c r="B44" s="214">
        <v>41</v>
      </c>
      <c r="C44" s="279">
        <v>42742</v>
      </c>
      <c r="D44" s="231" t="s">
        <v>49</v>
      </c>
      <c r="E44" s="280">
        <v>5785000</v>
      </c>
    </row>
    <row r="45" spans="2:5" x14ac:dyDescent="0.25">
      <c r="B45" s="214">
        <v>42</v>
      </c>
      <c r="C45" s="279">
        <v>42742</v>
      </c>
      <c r="D45" s="231" t="s">
        <v>52</v>
      </c>
      <c r="E45" s="280">
        <v>5450000</v>
      </c>
    </row>
    <row r="46" spans="2:5" x14ac:dyDescent="0.25">
      <c r="B46" s="214">
        <v>43</v>
      </c>
      <c r="C46" s="279">
        <v>42742</v>
      </c>
      <c r="D46" s="231" t="s">
        <v>276</v>
      </c>
      <c r="E46" s="280">
        <v>9850000</v>
      </c>
    </row>
    <row r="47" spans="2:5" x14ac:dyDescent="0.25">
      <c r="B47" s="214">
        <v>44</v>
      </c>
      <c r="C47" s="279">
        <v>42742</v>
      </c>
      <c r="D47" s="231" t="s">
        <v>52</v>
      </c>
      <c r="E47" s="280">
        <v>14250000</v>
      </c>
    </row>
    <row r="48" spans="2:5" x14ac:dyDescent="0.25">
      <c r="B48" s="214">
        <v>45</v>
      </c>
      <c r="C48" s="279">
        <v>42742</v>
      </c>
      <c r="D48" s="231" t="s">
        <v>276</v>
      </c>
      <c r="E48" s="280">
        <v>3895000</v>
      </c>
    </row>
    <row r="49" spans="2:5" x14ac:dyDescent="0.25">
      <c r="B49" s="214">
        <v>46</v>
      </c>
      <c r="C49" s="279">
        <v>42742</v>
      </c>
      <c r="D49" s="231" t="s">
        <v>52</v>
      </c>
      <c r="E49" s="280">
        <v>4258500</v>
      </c>
    </row>
    <row r="50" spans="2:5" x14ac:dyDescent="0.25">
      <c r="B50" s="214">
        <v>47</v>
      </c>
      <c r="C50" s="279">
        <v>42742</v>
      </c>
      <c r="D50" s="231" t="s">
        <v>49</v>
      </c>
      <c r="E50" s="280">
        <v>4450000</v>
      </c>
    </row>
    <row r="51" spans="2:5" x14ac:dyDescent="0.25">
      <c r="B51" s="214">
        <v>48</v>
      </c>
      <c r="C51" s="279">
        <v>42742</v>
      </c>
      <c r="D51" s="231" t="s">
        <v>52</v>
      </c>
      <c r="E51" s="280">
        <v>4685000</v>
      </c>
    </row>
    <row r="52" spans="2:5" x14ac:dyDescent="0.25">
      <c r="B52" s="214">
        <v>49</v>
      </c>
      <c r="C52" s="279">
        <v>42742</v>
      </c>
      <c r="D52" s="231" t="s">
        <v>277</v>
      </c>
      <c r="E52" s="280">
        <v>2250000</v>
      </c>
    </row>
    <row r="53" spans="2:5" x14ac:dyDescent="0.25">
      <c r="B53" s="214">
        <v>50</v>
      </c>
      <c r="C53" s="279">
        <v>42743</v>
      </c>
      <c r="D53" s="231" t="s">
        <v>52</v>
      </c>
      <c r="E53" s="280">
        <v>7450000</v>
      </c>
    </row>
    <row r="54" spans="2:5" x14ac:dyDescent="0.25">
      <c r="B54" s="214">
        <v>51</v>
      </c>
      <c r="C54" s="279">
        <v>42743</v>
      </c>
      <c r="D54" s="231" t="s">
        <v>49</v>
      </c>
      <c r="E54" s="280">
        <v>6250000</v>
      </c>
    </row>
    <row r="55" spans="2:5" x14ac:dyDescent="0.25">
      <c r="B55" s="214">
        <v>52</v>
      </c>
      <c r="C55" s="279">
        <v>42743</v>
      </c>
      <c r="D55" s="231" t="s">
        <v>276</v>
      </c>
      <c r="E55" s="280">
        <v>4580000</v>
      </c>
    </row>
    <row r="56" spans="2:5" x14ac:dyDescent="0.25">
      <c r="B56" s="214">
        <v>53</v>
      </c>
      <c r="C56" s="279">
        <v>42743</v>
      </c>
      <c r="D56" s="231" t="s">
        <v>276</v>
      </c>
      <c r="E56" s="280">
        <v>2985000</v>
      </c>
    </row>
    <row r="57" spans="2:5" x14ac:dyDescent="0.25">
      <c r="B57" s="214">
        <v>54</v>
      </c>
      <c r="C57" s="279">
        <v>42743</v>
      </c>
      <c r="D57" s="231" t="s">
        <v>277</v>
      </c>
      <c r="E57" s="280">
        <v>4125000</v>
      </c>
    </row>
    <row r="58" spans="2:5" x14ac:dyDescent="0.25">
      <c r="B58" s="214">
        <v>55</v>
      </c>
      <c r="C58" s="279">
        <v>42743</v>
      </c>
      <c r="D58" s="231" t="s">
        <v>277</v>
      </c>
      <c r="E58" s="280">
        <v>6352000</v>
      </c>
    </row>
    <row r="59" spans="2:5" x14ac:dyDescent="0.25">
      <c r="B59" s="214">
        <v>56</v>
      </c>
      <c r="C59" s="279">
        <v>42743</v>
      </c>
      <c r="D59" s="231" t="s">
        <v>52</v>
      </c>
      <c r="E59" s="280">
        <v>4450000</v>
      </c>
    </row>
    <row r="60" spans="2:5" x14ac:dyDescent="0.25">
      <c r="B60" s="214">
        <v>57</v>
      </c>
      <c r="C60" s="279">
        <v>42743</v>
      </c>
      <c r="D60" s="231" t="s">
        <v>49</v>
      </c>
      <c r="E60" s="280">
        <v>8750000</v>
      </c>
    </row>
    <row r="61" spans="2:5" x14ac:dyDescent="0.25">
      <c r="B61" s="214">
        <v>58</v>
      </c>
      <c r="C61" s="279">
        <v>42743</v>
      </c>
      <c r="D61" s="231" t="s">
        <v>276</v>
      </c>
      <c r="E61" s="280">
        <v>6352000</v>
      </c>
    </row>
    <row r="62" spans="2:5" x14ac:dyDescent="0.25">
      <c r="B62" s="214">
        <v>59</v>
      </c>
      <c r="C62" s="279">
        <v>42744</v>
      </c>
      <c r="D62" s="231" t="s">
        <v>52</v>
      </c>
      <c r="E62" s="280">
        <v>3895000</v>
      </c>
    </row>
    <row r="63" spans="2:5" x14ac:dyDescent="0.25">
      <c r="B63" s="214">
        <v>60</v>
      </c>
      <c r="C63" s="279">
        <v>42744</v>
      </c>
      <c r="D63" s="231" t="s">
        <v>49</v>
      </c>
      <c r="E63" s="280">
        <v>4258500</v>
      </c>
    </row>
    <row r="64" spans="2:5" x14ac:dyDescent="0.25">
      <c r="B64" s="214">
        <v>61</v>
      </c>
      <c r="C64" s="279">
        <v>42744</v>
      </c>
      <c r="D64" s="231" t="s">
        <v>276</v>
      </c>
      <c r="E64" s="280">
        <v>4450000</v>
      </c>
    </row>
    <row r="65" spans="2:5" x14ac:dyDescent="0.25">
      <c r="B65" s="214">
        <v>62</v>
      </c>
      <c r="C65" s="279">
        <v>42744</v>
      </c>
      <c r="D65" s="231" t="s">
        <v>49</v>
      </c>
      <c r="E65" s="280">
        <v>4685000</v>
      </c>
    </row>
    <row r="66" spans="2:5" x14ac:dyDescent="0.25">
      <c r="B66" s="214">
        <v>63</v>
      </c>
      <c r="C66" s="279">
        <v>42744</v>
      </c>
      <c r="D66" s="231" t="s">
        <v>52</v>
      </c>
      <c r="E66" s="280">
        <v>2250000</v>
      </c>
    </row>
    <row r="67" spans="2:5" x14ac:dyDescent="0.25">
      <c r="B67" s="214">
        <v>64</v>
      </c>
      <c r="C67" s="279">
        <v>42744</v>
      </c>
      <c r="D67" s="231" t="s">
        <v>277</v>
      </c>
      <c r="E67" s="280">
        <v>7450000</v>
      </c>
    </row>
    <row r="68" spans="2:5" x14ac:dyDescent="0.25">
      <c r="B68" s="214">
        <v>65</v>
      </c>
      <c r="C68" s="279">
        <v>42744</v>
      </c>
      <c r="D68" s="231" t="s">
        <v>52</v>
      </c>
      <c r="E68" s="280">
        <v>6250000</v>
      </c>
    </row>
    <row r="69" spans="2:5" x14ac:dyDescent="0.25">
      <c r="B69" s="214">
        <v>66</v>
      </c>
      <c r="C69" s="279">
        <v>42744</v>
      </c>
      <c r="D69" s="231" t="s">
        <v>49</v>
      </c>
      <c r="E69" s="280">
        <v>4580000</v>
      </c>
    </row>
    <row r="70" spans="2:5" x14ac:dyDescent="0.25">
      <c r="B70" s="214">
        <v>67</v>
      </c>
      <c r="C70" s="279">
        <v>42744</v>
      </c>
      <c r="D70" s="231" t="s">
        <v>52</v>
      </c>
      <c r="E70" s="280">
        <v>4450000</v>
      </c>
    </row>
    <row r="71" spans="2:5" x14ac:dyDescent="0.25">
      <c r="B71" s="214">
        <v>68</v>
      </c>
      <c r="C71" s="279">
        <v>42745</v>
      </c>
      <c r="D71" s="231" t="s">
        <v>49</v>
      </c>
      <c r="E71" s="280">
        <v>4685000</v>
      </c>
    </row>
    <row r="72" spans="2:5" x14ac:dyDescent="0.25">
      <c r="B72" s="214">
        <v>69</v>
      </c>
      <c r="C72" s="279">
        <v>42745</v>
      </c>
      <c r="D72" s="231" t="s">
        <v>277</v>
      </c>
      <c r="E72" s="280">
        <v>2250000</v>
      </c>
    </row>
    <row r="73" spans="2:5" x14ac:dyDescent="0.25">
      <c r="B73" s="214">
        <v>70</v>
      </c>
      <c r="C73" s="279">
        <v>42745</v>
      </c>
      <c r="D73" s="231" t="s">
        <v>276</v>
      </c>
      <c r="E73" s="280">
        <v>3895000</v>
      </c>
    </row>
    <row r="74" spans="2:5" x14ac:dyDescent="0.25">
      <c r="B74" s="214">
        <v>71</v>
      </c>
      <c r="C74" s="279">
        <v>42745</v>
      </c>
      <c r="D74" s="231" t="s">
        <v>276</v>
      </c>
      <c r="E74" s="280">
        <v>4258500</v>
      </c>
    </row>
    <row r="75" spans="2:5" x14ac:dyDescent="0.25">
      <c r="B75" s="214">
        <v>72</v>
      </c>
      <c r="C75" s="279">
        <v>42745</v>
      </c>
      <c r="D75" s="231" t="s">
        <v>277</v>
      </c>
      <c r="E75" s="280">
        <v>4450000</v>
      </c>
    </row>
    <row r="76" spans="2:5" x14ac:dyDescent="0.25">
      <c r="B76" s="214">
        <v>73</v>
      </c>
      <c r="C76" s="279">
        <v>42746</v>
      </c>
      <c r="D76" s="231" t="s">
        <v>277</v>
      </c>
      <c r="E76" s="280">
        <v>4685000</v>
      </c>
    </row>
    <row r="77" spans="2:5" x14ac:dyDescent="0.25">
      <c r="B77" s="214">
        <v>74</v>
      </c>
      <c r="C77" s="279">
        <v>42746</v>
      </c>
      <c r="D77" s="231" t="s">
        <v>52</v>
      </c>
      <c r="E77" s="280">
        <v>2250000</v>
      </c>
    </row>
    <row r="78" spans="2:5" x14ac:dyDescent="0.25">
      <c r="B78" s="214">
        <v>75</v>
      </c>
      <c r="C78" s="279">
        <v>42746</v>
      </c>
      <c r="D78" s="231" t="s">
        <v>49</v>
      </c>
      <c r="E78" s="280">
        <v>7450000</v>
      </c>
    </row>
    <row r="79" spans="2:5" x14ac:dyDescent="0.25">
      <c r="B79" s="214">
        <v>76</v>
      </c>
      <c r="C79" s="279">
        <v>42746</v>
      </c>
      <c r="D79" s="231" t="s">
        <v>276</v>
      </c>
      <c r="E79" s="280">
        <v>6250000</v>
      </c>
    </row>
    <row r="80" spans="2:5" x14ac:dyDescent="0.25">
      <c r="B80" s="214">
        <v>77</v>
      </c>
      <c r="C80" s="279">
        <v>42746</v>
      </c>
      <c r="D80" s="231" t="s">
        <v>52</v>
      </c>
      <c r="E80" s="280">
        <v>4580000</v>
      </c>
    </row>
    <row r="81" spans="2:5" x14ac:dyDescent="0.25">
      <c r="B81" s="214">
        <v>78</v>
      </c>
      <c r="C81" s="279">
        <v>42746</v>
      </c>
      <c r="D81" s="231" t="s">
        <v>49</v>
      </c>
      <c r="E81" s="280">
        <v>2985000</v>
      </c>
    </row>
    <row r="82" spans="2:5" x14ac:dyDescent="0.25">
      <c r="B82" s="214">
        <v>79</v>
      </c>
      <c r="C82" s="279">
        <v>42746</v>
      </c>
      <c r="D82" s="231" t="s">
        <v>276</v>
      </c>
      <c r="E82" s="280">
        <v>4125000</v>
      </c>
    </row>
    <row r="83" spans="2:5" x14ac:dyDescent="0.25">
      <c r="B83" s="214">
        <v>80</v>
      </c>
      <c r="C83" s="279">
        <v>42747</v>
      </c>
      <c r="D83" s="231" t="s">
        <v>276</v>
      </c>
      <c r="E83" s="280">
        <v>6352000</v>
      </c>
    </row>
    <row r="84" spans="2:5" x14ac:dyDescent="0.25">
      <c r="B84" s="214">
        <v>81</v>
      </c>
      <c r="C84" s="279">
        <v>42747</v>
      </c>
      <c r="D84" s="231" t="s">
        <v>277</v>
      </c>
      <c r="E84" s="280">
        <v>5785000</v>
      </c>
    </row>
    <row r="85" spans="2:5" x14ac:dyDescent="0.25">
      <c r="B85" s="214">
        <v>82</v>
      </c>
      <c r="C85" s="279">
        <v>42747</v>
      </c>
      <c r="D85" s="231" t="s">
        <v>276</v>
      </c>
      <c r="E85" s="280">
        <v>5450000</v>
      </c>
    </row>
    <row r="86" spans="2:5" x14ac:dyDescent="0.25">
      <c r="B86" s="214">
        <v>83</v>
      </c>
      <c r="C86" s="279">
        <v>42747</v>
      </c>
      <c r="D86" s="231" t="s">
        <v>276</v>
      </c>
      <c r="E86" s="280">
        <v>9850000</v>
      </c>
    </row>
    <row r="87" spans="2:5" x14ac:dyDescent="0.25">
      <c r="B87" s="214">
        <v>84</v>
      </c>
      <c r="C87" s="279">
        <v>42747</v>
      </c>
      <c r="D87" s="231" t="s">
        <v>277</v>
      </c>
      <c r="E87" s="280">
        <v>7450000</v>
      </c>
    </row>
    <row r="88" spans="2:5" x14ac:dyDescent="0.25">
      <c r="B88" s="214">
        <v>85</v>
      </c>
      <c r="C88" s="279">
        <v>42747</v>
      </c>
      <c r="D88" s="231" t="s">
        <v>277</v>
      </c>
      <c r="E88" s="280">
        <v>6250000</v>
      </c>
    </row>
    <row r="89" spans="2:5" x14ac:dyDescent="0.25">
      <c r="B89" s="214">
        <v>86</v>
      </c>
      <c r="C89" s="279">
        <v>42747</v>
      </c>
      <c r="D89" s="231" t="s">
        <v>52</v>
      </c>
      <c r="E89" s="280">
        <v>4580000</v>
      </c>
    </row>
    <row r="90" spans="2:5" x14ac:dyDescent="0.25">
      <c r="B90" s="214">
        <v>87</v>
      </c>
      <c r="C90" s="279">
        <v>42747</v>
      </c>
      <c r="D90" s="231" t="s">
        <v>276</v>
      </c>
      <c r="E90" s="280">
        <v>2985000</v>
      </c>
    </row>
    <row r="91" spans="2:5" x14ac:dyDescent="0.25">
      <c r="B91" s="214">
        <v>88</v>
      </c>
      <c r="C91" s="279">
        <v>42748</v>
      </c>
      <c r="D91" s="231" t="s">
        <v>49</v>
      </c>
      <c r="E91" s="280">
        <v>4125000</v>
      </c>
    </row>
    <row r="92" spans="2:5" x14ac:dyDescent="0.25">
      <c r="B92" s="214">
        <v>89</v>
      </c>
      <c r="C92" s="279">
        <v>42748</v>
      </c>
      <c r="D92" s="231" t="s">
        <v>52</v>
      </c>
      <c r="E92" s="280">
        <v>6352000</v>
      </c>
    </row>
    <row r="93" spans="2:5" x14ac:dyDescent="0.25">
      <c r="B93" s="214">
        <v>90</v>
      </c>
      <c r="C93" s="279">
        <v>42748</v>
      </c>
      <c r="D93" s="231" t="s">
        <v>277</v>
      </c>
      <c r="E93" s="280">
        <v>7450000</v>
      </c>
    </row>
    <row r="94" spans="2:5" x14ac:dyDescent="0.25">
      <c r="B94" s="214">
        <v>91</v>
      </c>
      <c r="C94" s="279">
        <v>42748</v>
      </c>
      <c r="D94" s="231" t="s">
        <v>52</v>
      </c>
      <c r="E94" s="280">
        <v>6250000</v>
      </c>
    </row>
    <row r="95" spans="2:5" x14ac:dyDescent="0.25">
      <c r="B95" s="214">
        <v>92</v>
      </c>
      <c r="C95" s="279">
        <v>42748</v>
      </c>
      <c r="D95" s="231" t="s">
        <v>49</v>
      </c>
      <c r="E95" s="280">
        <v>4580000</v>
      </c>
    </row>
    <row r="96" spans="2:5" x14ac:dyDescent="0.25">
      <c r="B96" s="214">
        <v>93</v>
      </c>
      <c r="C96" s="279">
        <v>42748</v>
      </c>
      <c r="D96" s="231" t="s">
        <v>276</v>
      </c>
      <c r="E96" s="280">
        <v>2985000</v>
      </c>
    </row>
    <row r="97" spans="2:5" x14ac:dyDescent="0.25">
      <c r="B97" s="214">
        <v>94</v>
      </c>
      <c r="C97" s="279">
        <v>42748</v>
      </c>
      <c r="D97" s="231" t="s">
        <v>277</v>
      </c>
      <c r="E97" s="280">
        <v>4125000</v>
      </c>
    </row>
    <row r="98" spans="2:5" x14ac:dyDescent="0.25">
      <c r="B98" s="214">
        <v>95</v>
      </c>
      <c r="C98" s="279">
        <v>42748</v>
      </c>
      <c r="D98" s="231" t="s">
        <v>276</v>
      </c>
      <c r="E98" s="280">
        <v>6352000</v>
      </c>
    </row>
    <row r="99" spans="2:5" x14ac:dyDescent="0.25">
      <c r="B99" s="214">
        <v>96</v>
      </c>
      <c r="C99" s="279">
        <v>42749</v>
      </c>
      <c r="D99" s="231" t="s">
        <v>276</v>
      </c>
      <c r="E99" s="280">
        <v>4450000</v>
      </c>
    </row>
    <row r="100" spans="2:5" x14ac:dyDescent="0.25">
      <c r="B100" s="214">
        <v>97</v>
      </c>
      <c r="C100" s="279">
        <v>42749</v>
      </c>
      <c r="D100" s="231" t="s">
        <v>277</v>
      </c>
      <c r="E100" s="280">
        <v>8750000</v>
      </c>
    </row>
    <row r="101" spans="2:5" x14ac:dyDescent="0.25">
      <c r="B101" s="214">
        <v>98</v>
      </c>
      <c r="C101" s="279">
        <v>42749</v>
      </c>
      <c r="D101" s="231" t="s">
        <v>276</v>
      </c>
      <c r="E101" s="280">
        <v>6352000</v>
      </c>
    </row>
    <row r="102" spans="2:5" x14ac:dyDescent="0.25">
      <c r="B102" s="214">
        <v>99</v>
      </c>
      <c r="C102" s="279">
        <v>42749</v>
      </c>
      <c r="D102" s="231" t="s">
        <v>277</v>
      </c>
      <c r="E102" s="280">
        <v>3895000</v>
      </c>
    </row>
    <row r="103" spans="2:5" x14ac:dyDescent="0.25">
      <c r="B103" s="214">
        <v>100</v>
      </c>
      <c r="C103" s="279">
        <v>42750</v>
      </c>
      <c r="D103" s="231" t="s">
        <v>277</v>
      </c>
      <c r="E103" s="280">
        <v>4258500</v>
      </c>
    </row>
    <row r="104" spans="2:5" x14ac:dyDescent="0.25">
      <c r="B104" s="214">
        <v>101</v>
      </c>
      <c r="C104" s="279">
        <v>42750</v>
      </c>
      <c r="D104" s="231" t="s">
        <v>52</v>
      </c>
      <c r="E104" s="280">
        <v>4450000</v>
      </c>
    </row>
    <row r="105" spans="2:5" x14ac:dyDescent="0.25">
      <c r="B105" s="214">
        <v>102</v>
      </c>
      <c r="C105" s="279">
        <v>42750</v>
      </c>
      <c r="D105" s="231" t="s">
        <v>49</v>
      </c>
      <c r="E105" s="280">
        <v>4685000</v>
      </c>
    </row>
    <row r="106" spans="2:5" x14ac:dyDescent="0.25">
      <c r="B106" s="214">
        <v>103</v>
      </c>
      <c r="C106" s="279">
        <v>42750</v>
      </c>
      <c r="D106" s="231" t="s">
        <v>276</v>
      </c>
      <c r="E106" s="280">
        <v>2250000</v>
      </c>
    </row>
    <row r="107" spans="2:5" x14ac:dyDescent="0.25">
      <c r="B107" s="214">
        <v>104</v>
      </c>
      <c r="C107" s="279">
        <v>42751</v>
      </c>
      <c r="D107" s="231" t="s">
        <v>52</v>
      </c>
      <c r="E107" s="280">
        <v>7450000</v>
      </c>
    </row>
    <row r="108" spans="2:5" x14ac:dyDescent="0.25">
      <c r="B108" s="214">
        <v>105</v>
      </c>
      <c r="C108" s="279">
        <v>42751</v>
      </c>
      <c r="D108" s="231" t="s">
        <v>49</v>
      </c>
      <c r="E108" s="280">
        <v>5450000</v>
      </c>
    </row>
    <row r="109" spans="2:5" x14ac:dyDescent="0.25">
      <c r="B109" s="214">
        <v>106</v>
      </c>
      <c r="C109" s="279">
        <v>42751</v>
      </c>
      <c r="D109" s="231" t="s">
        <v>276</v>
      </c>
      <c r="E109" s="280">
        <v>4125000</v>
      </c>
    </row>
    <row r="110" spans="2:5" x14ac:dyDescent="0.25">
      <c r="B110" s="214">
        <v>107</v>
      </c>
      <c r="C110" s="279">
        <v>42751</v>
      </c>
      <c r="D110" s="231" t="s">
        <v>52</v>
      </c>
      <c r="E110" s="280">
        <v>6352000</v>
      </c>
    </row>
    <row r="111" spans="2:5" x14ac:dyDescent="0.25">
      <c r="B111" s="214">
        <v>108</v>
      </c>
      <c r="C111" s="279">
        <v>42751</v>
      </c>
      <c r="D111" s="231" t="s">
        <v>49</v>
      </c>
      <c r="E111" s="280">
        <v>4450000</v>
      </c>
    </row>
    <row r="112" spans="2:5" x14ac:dyDescent="0.25">
      <c r="B112" s="214">
        <v>109</v>
      </c>
      <c r="C112" s="279">
        <v>42751</v>
      </c>
      <c r="D112" s="231" t="s">
        <v>276</v>
      </c>
      <c r="E112" s="280">
        <v>8750000</v>
      </c>
    </row>
    <row r="113" spans="2:5" x14ac:dyDescent="0.25">
      <c r="B113" s="214">
        <v>110</v>
      </c>
      <c r="C113" s="279">
        <v>42752</v>
      </c>
      <c r="D113" s="231" t="s">
        <v>49</v>
      </c>
      <c r="E113" s="280">
        <v>6352000</v>
      </c>
    </row>
    <row r="114" spans="2:5" x14ac:dyDescent="0.25">
      <c r="B114" s="214">
        <v>111</v>
      </c>
      <c r="C114" s="279">
        <v>42752</v>
      </c>
      <c r="D114" s="231" t="s">
        <v>276</v>
      </c>
      <c r="E114" s="280">
        <v>3895000</v>
      </c>
    </row>
    <row r="115" spans="2:5" x14ac:dyDescent="0.25">
      <c r="B115" s="214">
        <v>112</v>
      </c>
      <c r="C115" s="279">
        <v>42752</v>
      </c>
      <c r="D115" s="231" t="s">
        <v>52</v>
      </c>
      <c r="E115" s="280">
        <v>4258500</v>
      </c>
    </row>
    <row r="116" spans="2:5" x14ac:dyDescent="0.25">
      <c r="B116" s="214">
        <v>113</v>
      </c>
      <c r="C116" s="279">
        <v>42752</v>
      </c>
      <c r="D116" s="231" t="s">
        <v>49</v>
      </c>
      <c r="E116" s="280">
        <v>4450000</v>
      </c>
    </row>
    <row r="117" spans="2:5" x14ac:dyDescent="0.25">
      <c r="B117" s="214">
        <v>114</v>
      </c>
      <c r="C117" s="279">
        <v>42753</v>
      </c>
      <c r="D117" s="231" t="s">
        <v>276</v>
      </c>
      <c r="E117" s="280">
        <v>4685000</v>
      </c>
    </row>
    <row r="118" spans="2:5" x14ac:dyDescent="0.25">
      <c r="B118" s="214">
        <v>115</v>
      </c>
      <c r="C118" s="279">
        <v>42753</v>
      </c>
      <c r="D118" s="231" t="s">
        <v>277</v>
      </c>
      <c r="E118" s="280">
        <v>2250000</v>
      </c>
    </row>
    <row r="119" spans="2:5" x14ac:dyDescent="0.25">
      <c r="B119" s="214">
        <v>116</v>
      </c>
      <c r="C119" s="279">
        <v>42753</v>
      </c>
      <c r="D119" s="231" t="s">
        <v>49</v>
      </c>
      <c r="E119" s="280">
        <v>8750000</v>
      </c>
    </row>
    <row r="120" spans="2:5" x14ac:dyDescent="0.25">
      <c r="B120" s="214">
        <v>117</v>
      </c>
      <c r="C120" s="279">
        <v>42753</v>
      </c>
      <c r="D120" s="231" t="s">
        <v>276</v>
      </c>
      <c r="E120" s="280">
        <v>6352000</v>
      </c>
    </row>
    <row r="121" spans="2:5" x14ac:dyDescent="0.25">
      <c r="B121" s="214">
        <v>118</v>
      </c>
      <c r="C121" s="279">
        <v>42753</v>
      </c>
      <c r="D121" s="231" t="s">
        <v>277</v>
      </c>
      <c r="E121" s="280">
        <v>3895000</v>
      </c>
    </row>
    <row r="122" spans="2:5" x14ac:dyDescent="0.25">
      <c r="B122" s="214">
        <v>119</v>
      </c>
      <c r="C122" s="279">
        <v>42753</v>
      </c>
      <c r="D122" s="231" t="s">
        <v>52</v>
      </c>
      <c r="E122" s="280">
        <v>4258500</v>
      </c>
    </row>
    <row r="123" spans="2:5" x14ac:dyDescent="0.25">
      <c r="B123" s="214">
        <v>120</v>
      </c>
      <c r="C123" s="279">
        <v>42754</v>
      </c>
      <c r="D123" s="231" t="s">
        <v>276</v>
      </c>
      <c r="E123" s="280">
        <v>4450000</v>
      </c>
    </row>
    <row r="124" spans="2:5" x14ac:dyDescent="0.25">
      <c r="B124" s="214">
        <v>121</v>
      </c>
      <c r="C124" s="279">
        <v>42754</v>
      </c>
      <c r="D124" s="231" t="s">
        <v>49</v>
      </c>
      <c r="E124" s="280">
        <v>4685000</v>
      </c>
    </row>
    <row r="125" spans="2:5" x14ac:dyDescent="0.25">
      <c r="B125" s="214">
        <v>122</v>
      </c>
      <c r="C125" s="279">
        <v>42754</v>
      </c>
      <c r="D125" s="231" t="s">
        <v>276</v>
      </c>
      <c r="E125" s="280">
        <v>2250000</v>
      </c>
    </row>
    <row r="126" spans="2:5" x14ac:dyDescent="0.25">
      <c r="B126" s="214">
        <v>123</v>
      </c>
      <c r="C126" s="279">
        <v>42754</v>
      </c>
      <c r="D126" s="231" t="s">
        <v>276</v>
      </c>
      <c r="E126" s="280">
        <v>2985000</v>
      </c>
    </row>
    <row r="127" spans="2:5" x14ac:dyDescent="0.25">
      <c r="B127" s="214">
        <v>124</v>
      </c>
      <c r="C127" s="279">
        <v>42754</v>
      </c>
      <c r="D127" s="231" t="s">
        <v>277</v>
      </c>
      <c r="E127" s="280">
        <v>4125000</v>
      </c>
    </row>
    <row r="128" spans="2:5" x14ac:dyDescent="0.25">
      <c r="B128" s="214">
        <v>125</v>
      </c>
      <c r="C128" s="279">
        <v>42754</v>
      </c>
      <c r="D128" s="231" t="s">
        <v>276</v>
      </c>
      <c r="E128" s="280">
        <v>6352000</v>
      </c>
    </row>
    <row r="129" spans="2:5" x14ac:dyDescent="0.25">
      <c r="B129" s="214">
        <v>126</v>
      </c>
      <c r="C129" s="279">
        <v>42754</v>
      </c>
      <c r="D129" s="231" t="s">
        <v>49</v>
      </c>
      <c r="E129" s="280">
        <v>7450000</v>
      </c>
    </row>
    <row r="130" spans="2:5" x14ac:dyDescent="0.25">
      <c r="B130" s="214">
        <v>127</v>
      </c>
      <c r="C130" s="279">
        <v>42755</v>
      </c>
      <c r="D130" s="231" t="s">
        <v>276</v>
      </c>
      <c r="E130" s="280">
        <v>6250000</v>
      </c>
    </row>
    <row r="131" spans="2:5" x14ac:dyDescent="0.25">
      <c r="B131" s="214">
        <v>128</v>
      </c>
      <c r="C131" s="279">
        <v>42755</v>
      </c>
      <c r="D131" s="231" t="s">
        <v>52</v>
      </c>
      <c r="E131" s="280">
        <v>4580000</v>
      </c>
    </row>
    <row r="132" spans="2:5" x14ac:dyDescent="0.25">
      <c r="B132" s="214">
        <v>129</v>
      </c>
      <c r="C132" s="279">
        <v>42755</v>
      </c>
      <c r="D132" s="231" t="s">
        <v>49</v>
      </c>
      <c r="E132" s="280">
        <v>2985000</v>
      </c>
    </row>
    <row r="133" spans="2:5" x14ac:dyDescent="0.25">
      <c r="B133" s="214">
        <v>130</v>
      </c>
      <c r="C133" s="279">
        <v>42755</v>
      </c>
      <c r="D133" s="231" t="s">
        <v>276</v>
      </c>
      <c r="E133" s="280">
        <v>4125000</v>
      </c>
    </row>
    <row r="134" spans="2:5" x14ac:dyDescent="0.25">
      <c r="B134" s="214">
        <v>131</v>
      </c>
      <c r="C134" s="279">
        <v>42755</v>
      </c>
      <c r="D134" s="231" t="s">
        <v>277</v>
      </c>
      <c r="E134" s="280">
        <v>6352000</v>
      </c>
    </row>
    <row r="135" spans="2:5" x14ac:dyDescent="0.25">
      <c r="B135" s="214">
        <v>132</v>
      </c>
      <c r="C135" s="279">
        <v>42755</v>
      </c>
      <c r="D135" s="231" t="s">
        <v>49</v>
      </c>
      <c r="E135" s="280">
        <v>4450000</v>
      </c>
    </row>
    <row r="136" spans="2:5" x14ac:dyDescent="0.25">
      <c r="B136" s="214">
        <v>133</v>
      </c>
      <c r="C136" s="279">
        <v>42756</v>
      </c>
      <c r="D136" s="231" t="s">
        <v>276</v>
      </c>
      <c r="E136" s="280">
        <v>8750000</v>
      </c>
    </row>
    <row r="137" spans="2:5" x14ac:dyDescent="0.25">
      <c r="B137" s="214">
        <v>134</v>
      </c>
      <c r="C137" s="279">
        <v>42756</v>
      </c>
      <c r="D137" s="231" t="s">
        <v>276</v>
      </c>
      <c r="E137" s="280">
        <v>6352000</v>
      </c>
    </row>
    <row r="138" spans="2:5" x14ac:dyDescent="0.25">
      <c r="B138" s="214">
        <v>135</v>
      </c>
      <c r="C138" s="279">
        <v>42756</v>
      </c>
      <c r="D138" s="231" t="s">
        <v>277</v>
      </c>
      <c r="E138" s="280">
        <v>3895000</v>
      </c>
    </row>
    <row r="139" spans="2:5" x14ac:dyDescent="0.25">
      <c r="B139" s="214">
        <v>136</v>
      </c>
      <c r="C139" s="279">
        <v>42756</v>
      </c>
      <c r="D139" s="231" t="s">
        <v>276</v>
      </c>
      <c r="E139" s="280">
        <v>4258500</v>
      </c>
    </row>
    <row r="140" spans="2:5" x14ac:dyDescent="0.25">
      <c r="B140" s="214">
        <v>137</v>
      </c>
      <c r="C140" s="279">
        <v>42756</v>
      </c>
      <c r="D140" s="231" t="s">
        <v>276</v>
      </c>
      <c r="E140" s="280">
        <v>4450000</v>
      </c>
    </row>
    <row r="141" spans="2:5" x14ac:dyDescent="0.25">
      <c r="B141" s="214">
        <v>138</v>
      </c>
      <c r="C141" s="279">
        <v>42756</v>
      </c>
      <c r="D141" s="231" t="s">
        <v>277</v>
      </c>
      <c r="E141" s="280">
        <v>4125000</v>
      </c>
    </row>
    <row r="142" spans="2:5" x14ac:dyDescent="0.25">
      <c r="B142" s="214">
        <v>139</v>
      </c>
      <c r="C142" s="279">
        <v>42756</v>
      </c>
      <c r="D142" s="231" t="s">
        <v>276</v>
      </c>
      <c r="E142" s="280">
        <v>6352000</v>
      </c>
    </row>
    <row r="143" spans="2:5" x14ac:dyDescent="0.25">
      <c r="B143" s="214">
        <v>140</v>
      </c>
      <c r="C143" s="279">
        <v>42757</v>
      </c>
      <c r="D143" s="231" t="s">
        <v>277</v>
      </c>
      <c r="E143" s="280">
        <v>4450000</v>
      </c>
    </row>
    <row r="144" spans="2:5" x14ac:dyDescent="0.25">
      <c r="B144" s="214">
        <v>141</v>
      </c>
      <c r="C144" s="279">
        <v>42757</v>
      </c>
      <c r="D144" s="231" t="s">
        <v>277</v>
      </c>
      <c r="E144" s="280">
        <v>8750000</v>
      </c>
    </row>
    <row r="145" spans="2:5" x14ac:dyDescent="0.25">
      <c r="B145" s="214">
        <v>142</v>
      </c>
      <c r="C145" s="279">
        <v>42757</v>
      </c>
      <c r="D145" s="231" t="s">
        <v>52</v>
      </c>
      <c r="E145" s="280">
        <v>6352000</v>
      </c>
    </row>
    <row r="146" spans="2:5" x14ac:dyDescent="0.25">
      <c r="B146" s="214">
        <v>143</v>
      </c>
      <c r="C146" s="279">
        <v>42757</v>
      </c>
      <c r="D146" s="231" t="s">
        <v>49</v>
      </c>
      <c r="E146" s="280">
        <v>3895000</v>
      </c>
    </row>
    <row r="147" spans="2:5" x14ac:dyDescent="0.25">
      <c r="B147" s="214">
        <v>144</v>
      </c>
      <c r="C147" s="279">
        <v>42757</v>
      </c>
      <c r="D147" s="231" t="s">
        <v>276</v>
      </c>
      <c r="E147" s="280">
        <v>4258500</v>
      </c>
    </row>
    <row r="148" spans="2:5" x14ac:dyDescent="0.25">
      <c r="B148" s="214">
        <v>145</v>
      </c>
      <c r="C148" s="279">
        <v>42757</v>
      </c>
      <c r="D148" s="231" t="s">
        <v>52</v>
      </c>
      <c r="E148" s="280">
        <v>4450000</v>
      </c>
    </row>
    <row r="149" spans="2:5" x14ac:dyDescent="0.25">
      <c r="B149" s="214">
        <v>146</v>
      </c>
      <c r="C149" s="279">
        <v>42757</v>
      </c>
      <c r="D149" s="231" t="s">
        <v>49</v>
      </c>
      <c r="E149" s="280">
        <v>4685000</v>
      </c>
    </row>
    <row r="150" spans="2:5" x14ac:dyDescent="0.25">
      <c r="B150" s="214">
        <v>147</v>
      </c>
      <c r="C150" s="279">
        <v>42758</v>
      </c>
      <c r="D150" s="231" t="s">
        <v>276</v>
      </c>
      <c r="E150" s="280">
        <v>2250000</v>
      </c>
    </row>
    <row r="151" spans="2:5" x14ac:dyDescent="0.25">
      <c r="B151" s="214">
        <v>148</v>
      </c>
      <c r="C151" s="279">
        <v>42758</v>
      </c>
      <c r="D151" s="231" t="s">
        <v>276</v>
      </c>
      <c r="E151" s="280">
        <v>7450000</v>
      </c>
    </row>
    <row r="152" spans="2:5" x14ac:dyDescent="0.25">
      <c r="B152" s="214">
        <v>149</v>
      </c>
      <c r="C152" s="279">
        <v>42758</v>
      </c>
      <c r="D152" s="231" t="s">
        <v>277</v>
      </c>
      <c r="E152" s="280">
        <v>6250000</v>
      </c>
    </row>
    <row r="153" spans="2:5" x14ac:dyDescent="0.25">
      <c r="B153" s="214">
        <v>150</v>
      </c>
      <c r="C153" s="279">
        <v>42758</v>
      </c>
      <c r="D153" s="231" t="s">
        <v>276</v>
      </c>
      <c r="E153" s="280">
        <v>4580000</v>
      </c>
    </row>
    <row r="154" spans="2:5" x14ac:dyDescent="0.25">
      <c r="B154" s="214">
        <v>151</v>
      </c>
      <c r="C154" s="279">
        <v>42758</v>
      </c>
      <c r="D154" s="231" t="s">
        <v>277</v>
      </c>
      <c r="E154" s="280">
        <v>2985000</v>
      </c>
    </row>
    <row r="155" spans="2:5" x14ac:dyDescent="0.25">
      <c r="B155" s="214">
        <v>152</v>
      </c>
      <c r="C155" s="279">
        <v>42758</v>
      </c>
      <c r="D155" s="231" t="s">
        <v>276</v>
      </c>
      <c r="E155" s="280">
        <v>4125000</v>
      </c>
    </row>
    <row r="156" spans="2:5" x14ac:dyDescent="0.25">
      <c r="B156" s="214">
        <v>153</v>
      </c>
      <c r="C156" s="279">
        <v>42759</v>
      </c>
      <c r="D156" s="231" t="s">
        <v>276</v>
      </c>
      <c r="E156" s="280">
        <v>6352000</v>
      </c>
    </row>
    <row r="157" spans="2:5" x14ac:dyDescent="0.25">
      <c r="B157" s="214">
        <v>154</v>
      </c>
      <c r="C157" s="279">
        <v>42759</v>
      </c>
      <c r="D157" s="231" t="s">
        <v>277</v>
      </c>
      <c r="E157" s="280">
        <v>4450000</v>
      </c>
    </row>
    <row r="158" spans="2:5" x14ac:dyDescent="0.25">
      <c r="B158" s="214">
        <v>155</v>
      </c>
      <c r="C158" s="279">
        <v>42759</v>
      </c>
      <c r="D158" s="231" t="s">
        <v>277</v>
      </c>
      <c r="E158" s="280">
        <v>8750000</v>
      </c>
    </row>
    <row r="159" spans="2:5" x14ac:dyDescent="0.25">
      <c r="B159" s="214">
        <v>156</v>
      </c>
      <c r="C159" s="279">
        <v>42759</v>
      </c>
      <c r="D159" s="231" t="s">
        <v>52</v>
      </c>
      <c r="E159" s="280">
        <v>6352000</v>
      </c>
    </row>
    <row r="160" spans="2:5" x14ac:dyDescent="0.25">
      <c r="B160" s="214">
        <v>157</v>
      </c>
      <c r="C160" s="279">
        <v>42759</v>
      </c>
      <c r="D160" s="231" t="s">
        <v>49</v>
      </c>
      <c r="E160" s="280">
        <v>3895000</v>
      </c>
    </row>
    <row r="161" spans="2:5" x14ac:dyDescent="0.25">
      <c r="B161" s="214">
        <v>158</v>
      </c>
      <c r="C161" s="279">
        <v>42759</v>
      </c>
      <c r="D161" s="231" t="s">
        <v>276</v>
      </c>
      <c r="E161" s="280">
        <v>6352000</v>
      </c>
    </row>
    <row r="162" spans="2:5" x14ac:dyDescent="0.25">
      <c r="B162" s="214">
        <v>159</v>
      </c>
      <c r="C162" s="279">
        <v>42759</v>
      </c>
      <c r="D162" s="231" t="s">
        <v>52</v>
      </c>
      <c r="E162" s="280">
        <v>3895000</v>
      </c>
    </row>
    <row r="163" spans="2:5" x14ac:dyDescent="0.25">
      <c r="B163" s="214">
        <v>160</v>
      </c>
      <c r="C163" s="279">
        <v>42759</v>
      </c>
      <c r="D163" s="231" t="s">
        <v>49</v>
      </c>
      <c r="E163" s="280">
        <v>4258500</v>
      </c>
    </row>
    <row r="164" spans="2:5" x14ac:dyDescent="0.25">
      <c r="B164" s="214">
        <v>161</v>
      </c>
      <c r="C164" s="279">
        <v>42759</v>
      </c>
      <c r="D164" s="231" t="s">
        <v>52</v>
      </c>
      <c r="E164" s="280">
        <v>4450000</v>
      </c>
    </row>
    <row r="165" spans="2:5" x14ac:dyDescent="0.25">
      <c r="B165" s="214">
        <v>162</v>
      </c>
      <c r="C165" s="279">
        <v>42760</v>
      </c>
      <c r="D165" s="231" t="s">
        <v>49</v>
      </c>
      <c r="E165" s="280">
        <v>4125000</v>
      </c>
    </row>
    <row r="166" spans="2:5" x14ac:dyDescent="0.25">
      <c r="B166" s="214">
        <v>163</v>
      </c>
      <c r="C166" s="279">
        <v>42760</v>
      </c>
      <c r="D166" s="231" t="s">
        <v>277</v>
      </c>
      <c r="E166" s="280">
        <v>6352000</v>
      </c>
    </row>
    <row r="167" spans="2:5" x14ac:dyDescent="0.25">
      <c r="B167" s="214">
        <v>164</v>
      </c>
      <c r="C167" s="279">
        <v>42760</v>
      </c>
      <c r="D167" s="231" t="s">
        <v>276</v>
      </c>
      <c r="E167" s="280">
        <v>4450000</v>
      </c>
    </row>
    <row r="168" spans="2:5" x14ac:dyDescent="0.25">
      <c r="B168" s="214">
        <v>165</v>
      </c>
      <c r="C168" s="279">
        <v>42760</v>
      </c>
      <c r="D168" s="231" t="s">
        <v>276</v>
      </c>
      <c r="E168" s="280">
        <v>8750000</v>
      </c>
    </row>
    <row r="169" spans="2:5" x14ac:dyDescent="0.25">
      <c r="B169" s="214">
        <v>166</v>
      </c>
      <c r="C169" s="279">
        <v>42760</v>
      </c>
      <c r="D169" s="231" t="s">
        <v>277</v>
      </c>
      <c r="E169" s="280">
        <v>6352000</v>
      </c>
    </row>
    <row r="170" spans="2:5" x14ac:dyDescent="0.25">
      <c r="B170" s="214">
        <v>167</v>
      </c>
      <c r="C170" s="279">
        <v>42760</v>
      </c>
      <c r="D170" s="231" t="s">
        <v>277</v>
      </c>
      <c r="E170" s="280">
        <v>4258500</v>
      </c>
    </row>
    <row r="171" spans="2:5" x14ac:dyDescent="0.25">
      <c r="B171" s="214">
        <v>168</v>
      </c>
      <c r="C171" s="279">
        <v>42761</v>
      </c>
      <c r="D171" s="231" t="s">
        <v>52</v>
      </c>
      <c r="E171" s="280">
        <v>4450000</v>
      </c>
    </row>
    <row r="172" spans="2:5" x14ac:dyDescent="0.25">
      <c r="B172" s="214">
        <v>169</v>
      </c>
      <c r="C172" s="279">
        <v>42761</v>
      </c>
      <c r="D172" s="231" t="s">
        <v>276</v>
      </c>
      <c r="E172" s="280">
        <v>4685000</v>
      </c>
    </row>
    <row r="173" spans="2:5" x14ac:dyDescent="0.25">
      <c r="B173" s="214">
        <v>170</v>
      </c>
      <c r="C173" s="279">
        <v>42761</v>
      </c>
      <c r="D173" s="231" t="s">
        <v>49</v>
      </c>
      <c r="E173" s="280">
        <v>2250000</v>
      </c>
    </row>
    <row r="174" spans="2:5" x14ac:dyDescent="0.25">
      <c r="B174" s="214">
        <v>171</v>
      </c>
      <c r="C174" s="279">
        <v>42761</v>
      </c>
      <c r="D174" s="231" t="s">
        <v>276</v>
      </c>
      <c r="E174" s="280">
        <v>7450000</v>
      </c>
    </row>
    <row r="175" spans="2:5" x14ac:dyDescent="0.25">
      <c r="B175" s="214">
        <v>172</v>
      </c>
      <c r="C175" s="279">
        <v>42761</v>
      </c>
      <c r="D175" s="231" t="s">
        <v>52</v>
      </c>
      <c r="E175" s="280">
        <v>6250000</v>
      </c>
    </row>
    <row r="176" spans="2:5" x14ac:dyDescent="0.25">
      <c r="B176" s="214">
        <v>173</v>
      </c>
      <c r="C176" s="279">
        <v>42761</v>
      </c>
      <c r="D176" s="231" t="s">
        <v>49</v>
      </c>
      <c r="E176" s="280">
        <v>4580000</v>
      </c>
    </row>
    <row r="177" spans="2:5" x14ac:dyDescent="0.25">
      <c r="B177" s="214">
        <v>174</v>
      </c>
      <c r="C177" s="279">
        <v>42761</v>
      </c>
      <c r="D177" s="231" t="s">
        <v>276</v>
      </c>
      <c r="E177" s="280">
        <v>2985000</v>
      </c>
    </row>
    <row r="178" spans="2:5" x14ac:dyDescent="0.25">
      <c r="B178" s="214">
        <v>175</v>
      </c>
      <c r="C178" s="279">
        <v>42761</v>
      </c>
      <c r="D178" s="231" t="s">
        <v>277</v>
      </c>
      <c r="E178" s="280">
        <v>4125000</v>
      </c>
    </row>
    <row r="179" spans="2:5" x14ac:dyDescent="0.25">
      <c r="B179" s="214">
        <v>176</v>
      </c>
      <c r="C179" s="279">
        <v>42761</v>
      </c>
      <c r="D179" s="231" t="s">
        <v>276</v>
      </c>
      <c r="E179" s="280">
        <v>6352000</v>
      </c>
    </row>
    <row r="180" spans="2:5" x14ac:dyDescent="0.25">
      <c r="B180" s="214">
        <v>177</v>
      </c>
      <c r="C180" s="279">
        <v>42761</v>
      </c>
      <c r="D180" s="231" t="s">
        <v>276</v>
      </c>
      <c r="E180" s="280">
        <v>5785000</v>
      </c>
    </row>
    <row r="181" spans="2:5" x14ac:dyDescent="0.25">
      <c r="B181" s="214">
        <v>178</v>
      </c>
      <c r="C181" s="279">
        <v>42762</v>
      </c>
      <c r="D181" s="231" t="s">
        <v>277</v>
      </c>
      <c r="E181" s="280">
        <v>5450000</v>
      </c>
    </row>
    <row r="182" spans="2:5" x14ac:dyDescent="0.25">
      <c r="B182" s="214">
        <v>179</v>
      </c>
      <c r="C182" s="279">
        <v>42762</v>
      </c>
      <c r="D182" s="231" t="s">
        <v>277</v>
      </c>
      <c r="E182" s="280">
        <v>9850000</v>
      </c>
    </row>
    <row r="183" spans="2:5" x14ac:dyDescent="0.25">
      <c r="B183" s="214">
        <v>180</v>
      </c>
      <c r="C183" s="279">
        <v>42762</v>
      </c>
      <c r="D183" s="231" t="s">
        <v>52</v>
      </c>
      <c r="E183" s="280">
        <v>4258500</v>
      </c>
    </row>
    <row r="184" spans="2:5" x14ac:dyDescent="0.25">
      <c r="B184" s="214">
        <v>181</v>
      </c>
      <c r="C184" s="279">
        <v>42762</v>
      </c>
      <c r="D184" s="231" t="s">
        <v>49</v>
      </c>
      <c r="E184" s="280">
        <v>4450000</v>
      </c>
    </row>
    <row r="185" spans="2:5" x14ac:dyDescent="0.25">
      <c r="B185" s="214">
        <v>182</v>
      </c>
      <c r="C185" s="279">
        <v>42762</v>
      </c>
      <c r="D185" s="231" t="s">
        <v>276</v>
      </c>
      <c r="E185" s="280">
        <v>4685000</v>
      </c>
    </row>
    <row r="186" spans="2:5" x14ac:dyDescent="0.25">
      <c r="B186" s="214">
        <v>183</v>
      </c>
      <c r="C186" s="279">
        <v>42763</v>
      </c>
      <c r="D186" s="231" t="s">
        <v>276</v>
      </c>
      <c r="E186" s="280">
        <v>2250000</v>
      </c>
    </row>
    <row r="187" spans="2:5" x14ac:dyDescent="0.25">
      <c r="B187" s="214">
        <v>184</v>
      </c>
      <c r="C187" s="279">
        <v>42763</v>
      </c>
      <c r="D187" s="231" t="s">
        <v>277</v>
      </c>
      <c r="E187" s="280">
        <v>7450000</v>
      </c>
    </row>
    <row r="188" spans="2:5" x14ac:dyDescent="0.25">
      <c r="B188" s="214">
        <v>185</v>
      </c>
      <c r="C188" s="279">
        <v>42763</v>
      </c>
      <c r="D188" s="231" t="s">
        <v>277</v>
      </c>
      <c r="E188" s="280">
        <v>6250000</v>
      </c>
    </row>
    <row r="189" spans="2:5" x14ac:dyDescent="0.25">
      <c r="B189" s="214">
        <v>186</v>
      </c>
      <c r="C189" s="279">
        <v>42763</v>
      </c>
      <c r="D189" s="231" t="s">
        <v>52</v>
      </c>
      <c r="E189" s="280">
        <v>4580000</v>
      </c>
    </row>
    <row r="190" spans="2:5" x14ac:dyDescent="0.25">
      <c r="B190" s="214">
        <v>187</v>
      </c>
      <c r="C190" s="279">
        <v>42764</v>
      </c>
      <c r="D190" s="231" t="s">
        <v>276</v>
      </c>
      <c r="E190" s="280">
        <v>2985000</v>
      </c>
    </row>
    <row r="191" spans="2:5" x14ac:dyDescent="0.25">
      <c r="B191" s="214">
        <v>188</v>
      </c>
      <c r="C191" s="279">
        <v>42764</v>
      </c>
      <c r="D191" s="231" t="s">
        <v>49</v>
      </c>
      <c r="E191" s="280">
        <v>4125000</v>
      </c>
    </row>
    <row r="192" spans="2:5" x14ac:dyDescent="0.25">
      <c r="B192" s="214">
        <v>189</v>
      </c>
      <c r="C192" s="279">
        <v>42764</v>
      </c>
      <c r="D192" s="231" t="s">
        <v>276</v>
      </c>
      <c r="E192" s="280">
        <v>4258500</v>
      </c>
    </row>
    <row r="193" spans="2:5" x14ac:dyDescent="0.25">
      <c r="B193" s="214">
        <v>190</v>
      </c>
      <c r="C193" s="279">
        <v>42764</v>
      </c>
      <c r="D193" s="231" t="s">
        <v>277</v>
      </c>
      <c r="E193" s="280">
        <v>4450000</v>
      </c>
    </row>
    <row r="194" spans="2:5" x14ac:dyDescent="0.25">
      <c r="B194" s="214">
        <v>191</v>
      </c>
      <c r="C194" s="279">
        <v>42764</v>
      </c>
      <c r="D194" s="231" t="s">
        <v>277</v>
      </c>
      <c r="E194" s="280">
        <v>7450000</v>
      </c>
    </row>
    <row r="195" spans="2:5" x14ac:dyDescent="0.25">
      <c r="B195" s="214">
        <v>192</v>
      </c>
      <c r="C195" s="279">
        <v>42764</v>
      </c>
      <c r="D195" s="231" t="s">
        <v>52</v>
      </c>
      <c r="E195" s="280">
        <v>6250000</v>
      </c>
    </row>
    <row r="196" spans="2:5" x14ac:dyDescent="0.25">
      <c r="B196" s="214">
        <v>193</v>
      </c>
      <c r="C196" s="279">
        <v>42765</v>
      </c>
      <c r="D196" s="231" t="s">
        <v>49</v>
      </c>
      <c r="E196" s="280">
        <v>4580000</v>
      </c>
    </row>
    <row r="197" spans="2:5" x14ac:dyDescent="0.25">
      <c r="B197" s="214">
        <v>194</v>
      </c>
      <c r="C197" s="279">
        <v>42765</v>
      </c>
      <c r="D197" s="231" t="s">
        <v>276</v>
      </c>
      <c r="E197" s="280">
        <v>2985000</v>
      </c>
    </row>
    <row r="198" spans="2:5" x14ac:dyDescent="0.25">
      <c r="B198" s="214">
        <v>195</v>
      </c>
      <c r="C198" s="279">
        <v>42765</v>
      </c>
      <c r="D198" s="231" t="s">
        <v>276</v>
      </c>
      <c r="E198" s="280">
        <v>4125000</v>
      </c>
    </row>
    <row r="199" spans="2:5" x14ac:dyDescent="0.25">
      <c r="B199" s="214">
        <v>196</v>
      </c>
      <c r="C199" s="279">
        <v>42765</v>
      </c>
      <c r="D199" s="231" t="s">
        <v>277</v>
      </c>
      <c r="E199" s="280">
        <v>6352000</v>
      </c>
    </row>
    <row r="200" spans="2:5" x14ac:dyDescent="0.25">
      <c r="B200" s="214">
        <v>197</v>
      </c>
      <c r="C200" s="279">
        <v>42766</v>
      </c>
      <c r="D200" s="231" t="s">
        <v>276</v>
      </c>
      <c r="E200" s="280">
        <v>4450000</v>
      </c>
    </row>
    <row r="201" spans="2:5" x14ac:dyDescent="0.25">
      <c r="B201" s="214">
        <v>198</v>
      </c>
      <c r="C201" s="279">
        <v>42766</v>
      </c>
      <c r="D201" s="231" t="s">
        <v>277</v>
      </c>
      <c r="E201" s="280">
        <v>8750000</v>
      </c>
    </row>
    <row r="202" spans="2:5" x14ac:dyDescent="0.25">
      <c r="B202" s="214">
        <v>199</v>
      </c>
      <c r="C202" s="279">
        <v>42766</v>
      </c>
      <c r="D202" s="231" t="s">
        <v>52</v>
      </c>
      <c r="E202" s="280">
        <v>6352000</v>
      </c>
    </row>
    <row r="203" spans="2:5" x14ac:dyDescent="0.25">
      <c r="B203" s="209">
        <v>200</v>
      </c>
      <c r="C203" s="285">
        <v>42766</v>
      </c>
      <c r="D203" s="239" t="s">
        <v>49</v>
      </c>
      <c r="E203" s="286">
        <v>3895000</v>
      </c>
    </row>
    <row r="204" spans="2:5" x14ac:dyDescent="0.25">
      <c r="B204" s="631" t="s">
        <v>10</v>
      </c>
      <c r="C204" s="631"/>
      <c r="D204" s="631"/>
      <c r="E204" s="287">
        <f>SUM(E4:E203)</f>
        <v>1030721500</v>
      </c>
    </row>
    <row r="205" spans="2:5" ht="19.5" customHeight="1" x14ac:dyDescent="0.25">
      <c r="E205" s="288"/>
    </row>
    <row r="206" spans="2:5" x14ac:dyDescent="0.25">
      <c r="E206" s="288"/>
    </row>
    <row r="207" spans="2:5" x14ac:dyDescent="0.25">
      <c r="E207" s="288"/>
    </row>
    <row r="208" spans="2:5" x14ac:dyDescent="0.25">
      <c r="E208" s="288"/>
    </row>
    <row r="209" spans="5:5" x14ac:dyDescent="0.25">
      <c r="E209" s="288"/>
    </row>
    <row r="210" spans="5:5" x14ac:dyDescent="0.25">
      <c r="E210" s="288"/>
    </row>
    <row r="211" spans="5:5" x14ac:dyDescent="0.25">
      <c r="E211" s="288"/>
    </row>
    <row r="212" spans="5:5" x14ac:dyDescent="0.25">
      <c r="E212" s="288"/>
    </row>
    <row r="213" spans="5:5" x14ac:dyDescent="0.25">
      <c r="E213" s="288"/>
    </row>
    <row r="214" spans="5:5" x14ac:dyDescent="0.25">
      <c r="E214" s="288"/>
    </row>
    <row r="215" spans="5:5" x14ac:dyDescent="0.25">
      <c r="E215" s="288"/>
    </row>
    <row r="216" spans="5:5" x14ac:dyDescent="0.25">
      <c r="E216" s="288"/>
    </row>
    <row r="217" spans="5:5" x14ac:dyDescent="0.25">
      <c r="E217" s="288"/>
    </row>
    <row r="218" spans="5:5" x14ac:dyDescent="0.25">
      <c r="E218" s="288"/>
    </row>
    <row r="219" spans="5:5" x14ac:dyDescent="0.25">
      <c r="E219" s="288"/>
    </row>
    <row r="220" spans="5:5" x14ac:dyDescent="0.25">
      <c r="E220" s="288"/>
    </row>
    <row r="221" spans="5:5" x14ac:dyDescent="0.25">
      <c r="E221" s="288"/>
    </row>
    <row r="222" spans="5:5" x14ac:dyDescent="0.25">
      <c r="E222" s="288"/>
    </row>
    <row r="223" spans="5:5" x14ac:dyDescent="0.25">
      <c r="E223" s="288"/>
    </row>
    <row r="224" spans="5:5" x14ac:dyDescent="0.25">
      <c r="E224" s="288"/>
    </row>
    <row r="225" spans="5:5" x14ac:dyDescent="0.25">
      <c r="E225" s="288"/>
    </row>
    <row r="226" spans="5:5" x14ac:dyDescent="0.25">
      <c r="E226" s="288"/>
    </row>
    <row r="227" spans="5:5" x14ac:dyDescent="0.25">
      <c r="E227" s="288"/>
    </row>
    <row r="228" spans="5:5" x14ac:dyDescent="0.25">
      <c r="E228" s="288"/>
    </row>
    <row r="229" spans="5:5" x14ac:dyDescent="0.25">
      <c r="E229" s="288"/>
    </row>
    <row r="230" spans="5:5" x14ac:dyDescent="0.25">
      <c r="E230" s="288"/>
    </row>
    <row r="231" spans="5:5" x14ac:dyDescent="0.25">
      <c r="E231" s="288"/>
    </row>
    <row r="232" spans="5:5" x14ac:dyDescent="0.25">
      <c r="E232" s="288"/>
    </row>
    <row r="233" spans="5:5" x14ac:dyDescent="0.25">
      <c r="E233" s="288"/>
    </row>
    <row r="234" spans="5:5" x14ac:dyDescent="0.25">
      <c r="E234" s="288"/>
    </row>
    <row r="235" spans="5:5" x14ac:dyDescent="0.25">
      <c r="E235" s="288"/>
    </row>
    <row r="236" spans="5:5" x14ac:dyDescent="0.25">
      <c r="E236" s="288"/>
    </row>
    <row r="237" spans="5:5" x14ac:dyDescent="0.25">
      <c r="E237" s="288"/>
    </row>
    <row r="238" spans="5:5" x14ac:dyDescent="0.25">
      <c r="E238" s="288"/>
    </row>
    <row r="239" spans="5:5" x14ac:dyDescent="0.25">
      <c r="E239" s="288"/>
    </row>
    <row r="240" spans="5:5" x14ac:dyDescent="0.25">
      <c r="E240" s="288"/>
    </row>
    <row r="241" spans="5:5" x14ac:dyDescent="0.25">
      <c r="E241" s="288"/>
    </row>
    <row r="242" spans="5:5" x14ac:dyDescent="0.25">
      <c r="E242" s="288"/>
    </row>
    <row r="243" spans="5:5" x14ac:dyDescent="0.25">
      <c r="E243" s="288"/>
    </row>
    <row r="244" spans="5:5" x14ac:dyDescent="0.25">
      <c r="E244" s="288"/>
    </row>
    <row r="245" spans="5:5" x14ac:dyDescent="0.25">
      <c r="E245" s="288"/>
    </row>
    <row r="246" spans="5:5" x14ac:dyDescent="0.25">
      <c r="E246" s="288"/>
    </row>
    <row r="247" spans="5:5" x14ac:dyDescent="0.25">
      <c r="E247" s="288"/>
    </row>
    <row r="248" spans="5:5" x14ac:dyDescent="0.25">
      <c r="E248" s="288"/>
    </row>
    <row r="249" spans="5:5" x14ac:dyDescent="0.25">
      <c r="E249" s="288"/>
    </row>
    <row r="250" spans="5:5" x14ac:dyDescent="0.25">
      <c r="E250" s="288"/>
    </row>
    <row r="251" spans="5:5" x14ac:dyDescent="0.25">
      <c r="E251" s="288"/>
    </row>
    <row r="252" spans="5:5" x14ac:dyDescent="0.25">
      <c r="E252" s="288"/>
    </row>
    <row r="253" spans="5:5" x14ac:dyDescent="0.25">
      <c r="E253" s="288"/>
    </row>
    <row r="254" spans="5:5" x14ac:dyDescent="0.25">
      <c r="E254" s="288"/>
    </row>
    <row r="255" spans="5:5" x14ac:dyDescent="0.25">
      <c r="E255" s="288"/>
    </row>
    <row r="256" spans="5:5" x14ac:dyDescent="0.25">
      <c r="E256" s="288"/>
    </row>
    <row r="257" spans="5:5" x14ac:dyDescent="0.25">
      <c r="E257" s="288"/>
    </row>
    <row r="258" spans="5:5" x14ac:dyDescent="0.25">
      <c r="E258" s="288"/>
    </row>
    <row r="259" spans="5:5" x14ac:dyDescent="0.25">
      <c r="E259" s="288"/>
    </row>
    <row r="260" spans="5:5" x14ac:dyDescent="0.25">
      <c r="E260" s="288"/>
    </row>
    <row r="261" spans="5:5" x14ac:dyDescent="0.25">
      <c r="E261" s="288"/>
    </row>
    <row r="262" spans="5:5" x14ac:dyDescent="0.25">
      <c r="E262" s="288"/>
    </row>
    <row r="263" spans="5:5" x14ac:dyDescent="0.25">
      <c r="E263" s="288"/>
    </row>
    <row r="264" spans="5:5" x14ac:dyDescent="0.25">
      <c r="E264" s="288"/>
    </row>
    <row r="265" spans="5:5" x14ac:dyDescent="0.25">
      <c r="E265" s="288"/>
    </row>
    <row r="266" spans="5:5" x14ac:dyDescent="0.25">
      <c r="E266" s="288"/>
    </row>
    <row r="267" spans="5:5" x14ac:dyDescent="0.25">
      <c r="E267" s="288"/>
    </row>
    <row r="268" spans="5:5" x14ac:dyDescent="0.25">
      <c r="E268" s="288"/>
    </row>
    <row r="269" spans="5:5" x14ac:dyDescent="0.25">
      <c r="E269" s="288"/>
    </row>
    <row r="270" spans="5:5" x14ac:dyDescent="0.25">
      <c r="E270" s="288"/>
    </row>
    <row r="271" spans="5:5" x14ac:dyDescent="0.25">
      <c r="E271" s="288"/>
    </row>
    <row r="272" spans="5:5" x14ac:dyDescent="0.25">
      <c r="E272" s="288"/>
    </row>
    <row r="273" spans="5:5" x14ac:dyDescent="0.25">
      <c r="E273" s="288"/>
    </row>
    <row r="274" spans="5:5" x14ac:dyDescent="0.25">
      <c r="E274" s="288"/>
    </row>
    <row r="275" spans="5:5" x14ac:dyDescent="0.25">
      <c r="E275" s="288"/>
    </row>
    <row r="276" spans="5:5" x14ac:dyDescent="0.25">
      <c r="E276" s="288"/>
    </row>
    <row r="277" spans="5:5" x14ac:dyDescent="0.25">
      <c r="E277" s="288"/>
    </row>
    <row r="278" spans="5:5" x14ac:dyDescent="0.25">
      <c r="E278" s="288"/>
    </row>
    <row r="279" spans="5:5" x14ac:dyDescent="0.25">
      <c r="E279" s="288"/>
    </row>
    <row r="280" spans="5:5" x14ac:dyDescent="0.25">
      <c r="E280" s="288"/>
    </row>
    <row r="281" spans="5:5" x14ac:dyDescent="0.25">
      <c r="E281" s="288"/>
    </row>
    <row r="282" spans="5:5" x14ac:dyDescent="0.25">
      <c r="E282" s="288"/>
    </row>
    <row r="283" spans="5:5" x14ac:dyDescent="0.25">
      <c r="E283" s="288"/>
    </row>
    <row r="284" spans="5:5" x14ac:dyDescent="0.25">
      <c r="E284" s="288"/>
    </row>
    <row r="285" spans="5:5" x14ac:dyDescent="0.25">
      <c r="E285" s="288"/>
    </row>
    <row r="286" spans="5:5" x14ac:dyDescent="0.25">
      <c r="E286" s="288"/>
    </row>
    <row r="287" spans="5:5" x14ac:dyDescent="0.25">
      <c r="E287" s="288"/>
    </row>
    <row r="288" spans="5:5" x14ac:dyDescent="0.25">
      <c r="E288" s="288"/>
    </row>
    <row r="289" spans="5:5" x14ac:dyDescent="0.25">
      <c r="E289" s="288"/>
    </row>
    <row r="290" spans="5:5" x14ac:dyDescent="0.25">
      <c r="E290" s="288"/>
    </row>
    <row r="291" spans="5:5" x14ac:dyDescent="0.25">
      <c r="E291" s="288"/>
    </row>
    <row r="292" spans="5:5" x14ac:dyDescent="0.25">
      <c r="E292" s="288"/>
    </row>
    <row r="293" spans="5:5" x14ac:dyDescent="0.25">
      <c r="E293" s="288"/>
    </row>
    <row r="294" spans="5:5" x14ac:dyDescent="0.25">
      <c r="E294" s="288"/>
    </row>
    <row r="295" spans="5:5" x14ac:dyDescent="0.25">
      <c r="E295" s="288"/>
    </row>
    <row r="296" spans="5:5" x14ac:dyDescent="0.25">
      <c r="E296" s="288"/>
    </row>
    <row r="297" spans="5:5" x14ac:dyDescent="0.25">
      <c r="E297" s="288"/>
    </row>
    <row r="298" spans="5:5" x14ac:dyDescent="0.25">
      <c r="E298" s="288"/>
    </row>
    <row r="299" spans="5:5" x14ac:dyDescent="0.25">
      <c r="E299" s="288"/>
    </row>
    <row r="300" spans="5:5" x14ac:dyDescent="0.25">
      <c r="E300" s="288"/>
    </row>
    <row r="301" spans="5:5" x14ac:dyDescent="0.25">
      <c r="E301" s="288"/>
    </row>
    <row r="302" spans="5:5" x14ac:dyDescent="0.25">
      <c r="E302" s="288"/>
    </row>
    <row r="303" spans="5:5" x14ac:dyDescent="0.25">
      <c r="E303" s="288"/>
    </row>
    <row r="304" spans="5:5" x14ac:dyDescent="0.25">
      <c r="E304" s="288"/>
    </row>
    <row r="305" spans="5:5" x14ac:dyDescent="0.25">
      <c r="E305" s="288"/>
    </row>
    <row r="306" spans="5:5" x14ac:dyDescent="0.25">
      <c r="E306" s="288"/>
    </row>
    <row r="307" spans="5:5" x14ac:dyDescent="0.25">
      <c r="E307" s="288"/>
    </row>
    <row r="308" spans="5:5" x14ac:dyDescent="0.25">
      <c r="E308" s="288"/>
    </row>
    <row r="309" spans="5:5" x14ac:dyDescent="0.25">
      <c r="E309" s="288"/>
    </row>
    <row r="310" spans="5:5" x14ac:dyDescent="0.25">
      <c r="E310" s="288"/>
    </row>
    <row r="311" spans="5:5" x14ac:dyDescent="0.25">
      <c r="E311" s="288"/>
    </row>
    <row r="312" spans="5:5" x14ac:dyDescent="0.25">
      <c r="E312" s="288"/>
    </row>
    <row r="313" spans="5:5" x14ac:dyDescent="0.25">
      <c r="E313" s="288"/>
    </row>
    <row r="314" spans="5:5" x14ac:dyDescent="0.25">
      <c r="E314" s="288"/>
    </row>
    <row r="315" spans="5:5" x14ac:dyDescent="0.25">
      <c r="E315" s="288"/>
    </row>
    <row r="316" spans="5:5" x14ac:dyDescent="0.25">
      <c r="E316" s="288"/>
    </row>
    <row r="317" spans="5:5" x14ac:dyDescent="0.25">
      <c r="E317" s="288"/>
    </row>
    <row r="318" spans="5:5" x14ac:dyDescent="0.25">
      <c r="E318" s="288"/>
    </row>
    <row r="319" spans="5:5" x14ac:dyDescent="0.25">
      <c r="E319" s="288"/>
    </row>
    <row r="320" spans="5:5" x14ac:dyDescent="0.25">
      <c r="E320" s="288"/>
    </row>
    <row r="321" spans="5:5" x14ac:dyDescent="0.25">
      <c r="E321" s="288"/>
    </row>
    <row r="322" spans="5:5" x14ac:dyDescent="0.25">
      <c r="E322" s="288"/>
    </row>
    <row r="323" spans="5:5" x14ac:dyDescent="0.25">
      <c r="E323" s="288"/>
    </row>
    <row r="324" spans="5:5" x14ac:dyDescent="0.25">
      <c r="E324" s="288"/>
    </row>
    <row r="325" spans="5:5" x14ac:dyDescent="0.25">
      <c r="E325" s="288"/>
    </row>
    <row r="326" spans="5:5" x14ac:dyDescent="0.25">
      <c r="E326" s="288"/>
    </row>
    <row r="327" spans="5:5" x14ac:dyDescent="0.25">
      <c r="E327" s="288"/>
    </row>
    <row r="328" spans="5:5" x14ac:dyDescent="0.25">
      <c r="E328" s="288"/>
    </row>
    <row r="329" spans="5:5" x14ac:dyDescent="0.25">
      <c r="E329" s="288"/>
    </row>
    <row r="330" spans="5:5" x14ac:dyDescent="0.25">
      <c r="E330" s="288"/>
    </row>
    <row r="331" spans="5:5" x14ac:dyDescent="0.25">
      <c r="E331" s="288"/>
    </row>
  </sheetData>
  <mergeCells count="2">
    <mergeCell ref="G9:H9"/>
    <mergeCell ref="B204:D204"/>
  </mergeCells>
  <dataValidations count="1">
    <dataValidation type="list" allowBlank="1" showInputMessage="1" showErrorMessage="1" sqref="H8">
      <formula1>$L$7:$L$10</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1"/>
  <sheetViews>
    <sheetView showGridLines="0" workbookViewId="0">
      <selection activeCell="F5" sqref="F5"/>
    </sheetView>
  </sheetViews>
  <sheetFormatPr defaultRowHeight="15" x14ac:dyDescent="0.25"/>
  <cols>
    <col min="1" max="1" width="5.85546875" style="8" customWidth="1"/>
    <col min="2" max="2" width="16.140625" style="8" customWidth="1"/>
    <col min="3" max="3" width="14.140625" style="8" customWidth="1"/>
    <col min="4" max="4" width="4.7109375" style="8" customWidth="1"/>
    <col min="5" max="5" width="17" style="8" customWidth="1"/>
    <col min="6" max="6" width="14.42578125" style="8" customWidth="1"/>
    <col min="7" max="7" width="32.7109375" style="8" customWidth="1"/>
    <col min="8" max="8" width="5.85546875" style="8" customWidth="1"/>
    <col min="9" max="16384" width="9.140625" style="8"/>
  </cols>
  <sheetData>
    <row r="1" spans="2:7" ht="19.5" customHeight="1" x14ac:dyDescent="0.25"/>
    <row r="2" spans="2:7" ht="18.75" x14ac:dyDescent="0.25">
      <c r="B2" s="11" t="s">
        <v>75</v>
      </c>
    </row>
    <row r="3" spans="2:7" x14ac:dyDescent="0.25">
      <c r="B3" s="65" t="s">
        <v>13</v>
      </c>
      <c r="C3" s="66" t="s">
        <v>70</v>
      </c>
      <c r="E3" s="19" t="s">
        <v>13</v>
      </c>
      <c r="F3" s="67" t="s">
        <v>130</v>
      </c>
    </row>
    <row r="4" spans="2:7" x14ac:dyDescent="0.25">
      <c r="B4" s="9" t="s">
        <v>125</v>
      </c>
      <c r="C4" s="62">
        <v>150</v>
      </c>
    </row>
    <row r="5" spans="2:7" x14ac:dyDescent="0.25">
      <c r="B5" s="9" t="s">
        <v>36</v>
      </c>
      <c r="C5" s="62">
        <v>225</v>
      </c>
      <c r="E5" s="20" t="s">
        <v>34</v>
      </c>
      <c r="F5" s="63">
        <f>INDEX(C4:C10,MATCH(F3,B4:B10,0))</f>
        <v>350</v>
      </c>
      <c r="G5" s="52" t="s">
        <v>78</v>
      </c>
    </row>
    <row r="6" spans="2:7" x14ac:dyDescent="0.25">
      <c r="B6" s="9" t="s">
        <v>126</v>
      </c>
      <c r="C6" s="62">
        <v>200</v>
      </c>
      <c r="E6" s="20" t="s">
        <v>76</v>
      </c>
      <c r="F6" s="63">
        <f>LOOKUP(F3,B4:B10,C4:C10)</f>
        <v>225</v>
      </c>
      <c r="G6" s="52" t="s">
        <v>79</v>
      </c>
    </row>
    <row r="7" spans="2:7" x14ac:dyDescent="0.25">
      <c r="B7" s="9" t="s">
        <v>127</v>
      </c>
      <c r="C7" s="62">
        <v>300</v>
      </c>
      <c r="E7" s="20" t="s">
        <v>77</v>
      </c>
      <c r="F7" s="63">
        <f>VLOOKUP(F3,B4:C10,2,FALSE)</f>
        <v>350</v>
      </c>
      <c r="G7" s="52" t="s">
        <v>80</v>
      </c>
    </row>
    <row r="8" spans="2:7" x14ac:dyDescent="0.25">
      <c r="B8" s="9" t="s">
        <v>128</v>
      </c>
      <c r="C8" s="62">
        <v>235</v>
      </c>
    </row>
    <row r="9" spans="2:7" x14ac:dyDescent="0.25">
      <c r="B9" s="9" t="s">
        <v>129</v>
      </c>
      <c r="C9" s="62">
        <v>220</v>
      </c>
    </row>
    <row r="10" spans="2:7" x14ac:dyDescent="0.25">
      <c r="B10" s="9" t="s">
        <v>130</v>
      </c>
      <c r="C10" s="62">
        <v>350</v>
      </c>
    </row>
    <row r="11" spans="2:7" ht="19.5" customHeight="1" x14ac:dyDescent="0.25"/>
  </sheetData>
  <dataValidations count="1">
    <dataValidation type="list" allowBlank="1" showInputMessage="1" showErrorMessage="1" sqref="F3">
      <formula1>$B$4:$B$10</formula1>
    </dataValidation>
  </dataValidations>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4"/>
  <sheetViews>
    <sheetView showGridLines="0" workbookViewId="0">
      <selection activeCell="D12" sqref="D12"/>
    </sheetView>
  </sheetViews>
  <sheetFormatPr defaultRowHeight="15" x14ac:dyDescent="0.25"/>
  <cols>
    <col min="1" max="1" width="5.85546875" style="1" customWidth="1"/>
    <col min="2" max="2" width="14.7109375" style="1" customWidth="1"/>
    <col min="3" max="5" width="12" style="1" customWidth="1"/>
    <col min="6" max="6" width="26.140625" style="1" customWidth="1"/>
    <col min="7" max="7" width="5.85546875" style="1" customWidth="1"/>
    <col min="8" max="16384" width="9.140625" style="1"/>
  </cols>
  <sheetData>
    <row r="1" spans="1:6" ht="19.5" customHeight="1" x14ac:dyDescent="0.25"/>
    <row r="2" spans="1:6" ht="18.75" x14ac:dyDescent="0.25">
      <c r="B2" s="2" t="s">
        <v>0</v>
      </c>
    </row>
    <row r="3" spans="1:6" ht="17.25" customHeight="1" x14ac:dyDescent="0.25">
      <c r="B3" s="24" t="s">
        <v>54</v>
      </c>
      <c r="C3" s="3" t="s">
        <v>55</v>
      </c>
      <c r="D3" s="3" t="s">
        <v>56</v>
      </c>
      <c r="E3" s="69" t="s">
        <v>57</v>
      </c>
    </row>
    <row r="4" spans="1:6" ht="17.25" customHeight="1" x14ac:dyDescent="0.25">
      <c r="A4" s="184">
        <v>1</v>
      </c>
      <c r="B4" s="27" t="s">
        <v>58</v>
      </c>
      <c r="C4" s="70">
        <v>358000</v>
      </c>
      <c r="D4" s="70">
        <v>422000</v>
      </c>
      <c r="E4" s="71">
        <v>512000</v>
      </c>
    </row>
    <row r="5" spans="1:6" ht="17.25" customHeight="1" x14ac:dyDescent="0.25">
      <c r="A5" s="184">
        <v>2</v>
      </c>
      <c r="B5" s="27" t="s">
        <v>59</v>
      </c>
      <c r="C5" s="70">
        <v>875000</v>
      </c>
      <c r="D5" s="70">
        <v>890000</v>
      </c>
      <c r="E5" s="71">
        <v>850000</v>
      </c>
    </row>
    <row r="6" spans="1:6" ht="17.25" customHeight="1" x14ac:dyDescent="0.25">
      <c r="A6" s="184">
        <v>3</v>
      </c>
      <c r="B6" s="27" t="s">
        <v>60</v>
      </c>
      <c r="C6" s="70">
        <v>285000</v>
      </c>
      <c r="D6" s="70">
        <v>315000</v>
      </c>
      <c r="E6" s="71">
        <v>264000</v>
      </c>
    </row>
    <row r="7" spans="1:6" ht="17.25" customHeight="1" x14ac:dyDescent="0.25">
      <c r="A7" s="184">
        <v>4</v>
      </c>
      <c r="B7" s="27" t="s">
        <v>61</v>
      </c>
      <c r="C7" s="70">
        <v>315000</v>
      </c>
      <c r="D7" s="70">
        <v>445000</v>
      </c>
      <c r="E7" s="71">
        <v>525000</v>
      </c>
    </row>
    <row r="8" spans="1:6" x14ac:dyDescent="0.25">
      <c r="A8" s="184"/>
      <c r="C8" s="22"/>
      <c r="D8" s="22"/>
      <c r="E8" s="22"/>
    </row>
    <row r="9" spans="1:6" x14ac:dyDescent="0.25">
      <c r="A9" s="184"/>
      <c r="B9" s="4" t="s">
        <v>62</v>
      </c>
    </row>
    <row r="10" spans="1:6" ht="20.25" customHeight="1" x14ac:dyDescent="0.25">
      <c r="A10" s="184"/>
      <c r="B10" s="607" t="s">
        <v>139</v>
      </c>
      <c r="C10" s="607"/>
      <c r="D10" s="607"/>
      <c r="E10" s="1">
        <v>1</v>
      </c>
      <c r="F10" s="1" t="s">
        <v>140</v>
      </c>
    </row>
    <row r="11" spans="1:6" ht="20.25" customHeight="1" x14ac:dyDescent="0.25">
      <c r="B11" s="633" t="s">
        <v>63</v>
      </c>
      <c r="C11" s="633"/>
      <c r="D11" s="198" t="str">
        <f>VLOOKUP(E11,A4:B7,2)</f>
        <v>Makanan</v>
      </c>
      <c r="E11" s="1">
        <v>2</v>
      </c>
      <c r="F11" s="199" t="s">
        <v>249</v>
      </c>
    </row>
    <row r="12" spans="1:6" x14ac:dyDescent="0.25">
      <c r="B12" s="632" t="s">
        <v>64</v>
      </c>
      <c r="C12" s="632"/>
      <c r="D12" s="72">
        <f>INDEX(C4:E7,E11,E10)</f>
        <v>875000</v>
      </c>
      <c r="E12" s="29" t="s">
        <v>141</v>
      </c>
    </row>
    <row r="13" spans="1:6" ht="19.5" customHeight="1" x14ac:dyDescent="0.25"/>
    <row r="14" spans="1:6" ht="18" customHeight="1" x14ac:dyDescent="0.25"/>
  </sheetData>
  <mergeCells count="3">
    <mergeCell ref="B12:C12"/>
    <mergeCell ref="B11:C11"/>
    <mergeCell ref="B10:D10"/>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6386" r:id="rId3" name="Option Button 2">
              <controlPr defaultSize="0" autoFill="0" autoLine="0" autoPict="0">
                <anchor moveWithCells="1">
                  <from>
                    <xdr:col>1</xdr:col>
                    <xdr:colOff>114300</xdr:colOff>
                    <xdr:row>9</xdr:row>
                    <xdr:rowOff>19050</xdr:rowOff>
                  </from>
                  <to>
                    <xdr:col>1</xdr:col>
                    <xdr:colOff>419100</xdr:colOff>
                    <xdr:row>9</xdr:row>
                    <xdr:rowOff>238125</xdr:rowOff>
                  </to>
                </anchor>
              </controlPr>
            </control>
          </mc:Choice>
        </mc:AlternateContent>
        <mc:AlternateContent xmlns:mc="http://schemas.openxmlformats.org/markup-compatibility/2006">
          <mc:Choice Requires="x14">
            <control shapeId="16387" r:id="rId4" name="Option Button 3">
              <controlPr defaultSize="0" autoFill="0" autoLine="0" autoPict="0">
                <anchor moveWithCells="1">
                  <from>
                    <xdr:col>1</xdr:col>
                    <xdr:colOff>923925</xdr:colOff>
                    <xdr:row>9</xdr:row>
                    <xdr:rowOff>19050</xdr:rowOff>
                  </from>
                  <to>
                    <xdr:col>2</xdr:col>
                    <xdr:colOff>247650</xdr:colOff>
                    <xdr:row>9</xdr:row>
                    <xdr:rowOff>238125</xdr:rowOff>
                  </to>
                </anchor>
              </controlPr>
            </control>
          </mc:Choice>
        </mc:AlternateContent>
        <mc:AlternateContent xmlns:mc="http://schemas.openxmlformats.org/markup-compatibility/2006">
          <mc:Choice Requires="x14">
            <control shapeId="16388" r:id="rId5" name="Option Button 4">
              <controlPr defaultSize="0" autoFill="0" autoLine="0" autoPict="0">
                <anchor moveWithCells="1">
                  <from>
                    <xdr:col>2</xdr:col>
                    <xdr:colOff>685800</xdr:colOff>
                    <xdr:row>9</xdr:row>
                    <xdr:rowOff>19050</xdr:rowOff>
                  </from>
                  <to>
                    <xdr:col>3</xdr:col>
                    <xdr:colOff>190500</xdr:colOff>
                    <xdr:row>9</xdr:row>
                    <xdr:rowOff>238125</xdr:rowOff>
                  </to>
                </anchor>
              </controlPr>
            </control>
          </mc:Choice>
        </mc:AlternateContent>
        <mc:AlternateContent xmlns:mc="http://schemas.openxmlformats.org/markup-compatibility/2006">
          <mc:Choice Requires="x14">
            <control shapeId="16389" r:id="rId6" name="Scroll Bar 5">
              <controlPr defaultSize="0" autoPict="0">
                <anchor moveWithCells="1">
                  <from>
                    <xdr:col>2</xdr:col>
                    <xdr:colOff>228600</xdr:colOff>
                    <xdr:row>10</xdr:row>
                    <xdr:rowOff>38100</xdr:rowOff>
                  </from>
                  <to>
                    <xdr:col>2</xdr:col>
                    <xdr:colOff>714375</xdr:colOff>
                    <xdr:row>10</xdr:row>
                    <xdr:rowOff>200025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6"/>
  <sheetViews>
    <sheetView showGridLines="0" workbookViewId="0">
      <selection activeCell="C4" sqref="C4"/>
    </sheetView>
  </sheetViews>
  <sheetFormatPr defaultRowHeight="15" x14ac:dyDescent="0.25"/>
  <cols>
    <col min="1" max="1" width="5.85546875" style="74" customWidth="1"/>
    <col min="2" max="2" width="14.7109375" style="74" customWidth="1"/>
    <col min="3" max="3" width="18.42578125" style="74" customWidth="1"/>
    <col min="4" max="4" width="3.85546875" style="74" customWidth="1"/>
    <col min="5" max="5" width="45.85546875" style="74" customWidth="1"/>
    <col min="6" max="6" width="30" style="74" customWidth="1"/>
    <col min="7" max="7" width="5.85546875" style="74" customWidth="1"/>
    <col min="8" max="16384" width="9.140625" style="74"/>
  </cols>
  <sheetData>
    <row r="1" spans="2:5" ht="19.5" customHeight="1" x14ac:dyDescent="0.25"/>
    <row r="2" spans="2:5" ht="18.75" x14ac:dyDescent="0.25">
      <c r="B2" s="80" t="s">
        <v>131</v>
      </c>
    </row>
    <row r="3" spans="2:5" ht="18" customHeight="1" x14ac:dyDescent="0.25">
      <c r="B3" s="76" t="s">
        <v>106</v>
      </c>
      <c r="C3" s="77" t="s">
        <v>107</v>
      </c>
      <c r="E3" s="84" t="s">
        <v>143</v>
      </c>
    </row>
    <row r="4" spans="2:5" s="75" customFormat="1" ht="15.75" customHeight="1" x14ac:dyDescent="0.25">
      <c r="B4" s="78" t="s">
        <v>108</v>
      </c>
      <c r="C4" s="79">
        <v>0.95</v>
      </c>
      <c r="E4" s="82" t="s">
        <v>144</v>
      </c>
    </row>
    <row r="5" spans="2:5" s="75" customFormat="1" ht="15.75" customHeight="1" x14ac:dyDescent="0.25">
      <c r="B5" s="78" t="s">
        <v>109</v>
      </c>
      <c r="C5" s="79">
        <v>1</v>
      </c>
      <c r="E5" s="328" t="s">
        <v>146</v>
      </c>
    </row>
    <row r="6" spans="2:5" s="75" customFormat="1" ht="15.75" customHeight="1" x14ac:dyDescent="0.25">
      <c r="B6" s="78" t="s">
        <v>110</v>
      </c>
      <c r="C6" s="79">
        <v>0.75</v>
      </c>
      <c r="E6" s="329" t="s">
        <v>145</v>
      </c>
    </row>
    <row r="7" spans="2:5" s="75" customFormat="1" ht="15.75" customHeight="1" x14ac:dyDescent="0.25">
      <c r="B7" s="78" t="s">
        <v>111</v>
      </c>
      <c r="C7" s="79">
        <v>0</v>
      </c>
      <c r="E7" s="328" t="s">
        <v>368</v>
      </c>
    </row>
    <row r="8" spans="2:5" s="75" customFormat="1" ht="15.75" customHeight="1" x14ac:dyDescent="0.25">
      <c r="B8" s="78" t="s">
        <v>112</v>
      </c>
      <c r="C8" s="79">
        <v>0.2</v>
      </c>
      <c r="E8" s="83" t="s">
        <v>147</v>
      </c>
    </row>
    <row r="9" spans="2:5" s="75" customFormat="1" ht="15.75" customHeight="1" x14ac:dyDescent="0.25">
      <c r="B9" s="78" t="s">
        <v>113</v>
      </c>
      <c r="C9" s="79">
        <v>0.85</v>
      </c>
      <c r="E9" s="81"/>
    </row>
    <row r="10" spans="2:5" s="75" customFormat="1" ht="15.75" customHeight="1" x14ac:dyDescent="0.25">
      <c r="B10" s="78" t="s">
        <v>114</v>
      </c>
      <c r="C10" s="79">
        <v>1</v>
      </c>
      <c r="E10" s="81"/>
    </row>
    <row r="11" spans="2:5" s="75" customFormat="1" ht="15.75" customHeight="1" x14ac:dyDescent="0.25">
      <c r="B11" s="78" t="s">
        <v>115</v>
      </c>
      <c r="C11" s="79">
        <v>0</v>
      </c>
      <c r="E11" s="81"/>
    </row>
    <row r="12" spans="2:5" s="75" customFormat="1" ht="15.75" customHeight="1" x14ac:dyDescent="0.25">
      <c r="B12" s="78" t="s">
        <v>116</v>
      </c>
      <c r="C12" s="79">
        <v>0.8</v>
      </c>
      <c r="E12" s="81"/>
    </row>
    <row r="13" spans="2:5" s="75" customFormat="1" ht="15.75" customHeight="1" x14ac:dyDescent="0.25">
      <c r="B13" s="78" t="s">
        <v>117</v>
      </c>
      <c r="C13" s="79">
        <v>0.5</v>
      </c>
      <c r="E13" s="81"/>
    </row>
    <row r="14" spans="2:5" ht="15" customHeight="1" x14ac:dyDescent="0.25"/>
    <row r="16" spans="2:5" ht="19.5" customHeight="1" x14ac:dyDescent="0.25"/>
  </sheetData>
  <autoFilter ref="B3:C13"/>
  <conditionalFormatting sqref="C4:C13">
    <cfRule type="iconSet" priority="1">
      <iconSet iconSet="3Symbols2">
        <cfvo type="percent" val="0"/>
        <cfvo type="percent" val="75"/>
        <cfvo type="percent" val="85"/>
      </iconSet>
    </cfRule>
  </conditionalFormatting>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4"/>
  <sheetViews>
    <sheetView showGridLines="0" workbookViewId="0">
      <selection activeCell="E4" sqref="E4"/>
    </sheetView>
  </sheetViews>
  <sheetFormatPr defaultRowHeight="15" x14ac:dyDescent="0.25"/>
  <cols>
    <col min="1" max="1" width="5.85546875" style="74" customWidth="1"/>
    <col min="2" max="2" width="10.85546875" style="74" customWidth="1"/>
    <col min="3" max="4" width="9.140625" style="74"/>
    <col min="5" max="5" width="11.85546875" style="74" customWidth="1"/>
    <col min="6" max="6" width="15.85546875" style="74" customWidth="1"/>
    <col min="7" max="7" width="4.5703125" style="74" customWidth="1"/>
    <col min="8" max="8" width="52.85546875" style="74" customWidth="1"/>
    <col min="9" max="9" width="5.85546875" style="74" customWidth="1"/>
    <col min="10" max="16384" width="9.140625" style="74"/>
  </cols>
  <sheetData>
    <row r="1" spans="2:8" ht="19.5" customHeight="1" x14ac:dyDescent="0.25"/>
    <row r="2" spans="2:8" ht="18.75" x14ac:dyDescent="0.25">
      <c r="B2" s="80" t="s">
        <v>132</v>
      </c>
    </row>
    <row r="3" spans="2:8" x14ac:dyDescent="0.25">
      <c r="B3" s="85" t="s">
        <v>81</v>
      </c>
      <c r="C3" s="86" t="s">
        <v>82</v>
      </c>
      <c r="D3" s="86" t="s">
        <v>83</v>
      </c>
      <c r="E3" s="86" t="s">
        <v>84</v>
      </c>
      <c r="F3" s="85" t="s">
        <v>85</v>
      </c>
      <c r="H3" s="84" t="s">
        <v>143</v>
      </c>
    </row>
    <row r="4" spans="2:8" x14ac:dyDescent="0.25">
      <c r="B4" s="89" t="s">
        <v>86</v>
      </c>
      <c r="C4" s="90">
        <v>78</v>
      </c>
      <c r="D4" s="90">
        <v>72</v>
      </c>
      <c r="E4" s="91">
        <f>D4-C4</f>
        <v>-6</v>
      </c>
      <c r="F4" s="89">
        <f>E4</f>
        <v>-6</v>
      </c>
      <c r="H4" s="82" t="s">
        <v>149</v>
      </c>
    </row>
    <row r="5" spans="2:8" x14ac:dyDescent="0.25">
      <c r="B5" s="95" t="s">
        <v>87</v>
      </c>
      <c r="C5" s="87">
        <v>67</v>
      </c>
      <c r="D5" s="87">
        <v>72</v>
      </c>
      <c r="E5" s="88">
        <f t="shared" ref="E5:E23" si="0">D5-C5</f>
        <v>5</v>
      </c>
      <c r="F5" s="95">
        <f t="shared" ref="F5:F23" si="1">E5</f>
        <v>5</v>
      </c>
      <c r="H5" s="82" t="s">
        <v>148</v>
      </c>
    </row>
    <row r="6" spans="2:8" x14ac:dyDescent="0.25">
      <c r="B6" s="95" t="s">
        <v>88</v>
      </c>
      <c r="C6" s="87">
        <v>45</v>
      </c>
      <c r="D6" s="87">
        <v>61</v>
      </c>
      <c r="E6" s="88">
        <f t="shared" si="0"/>
        <v>16</v>
      </c>
      <c r="F6" s="95">
        <f t="shared" si="1"/>
        <v>16</v>
      </c>
      <c r="H6" s="96" t="s">
        <v>150</v>
      </c>
    </row>
    <row r="7" spans="2:8" x14ac:dyDescent="0.25">
      <c r="B7" s="95" t="s">
        <v>89</v>
      </c>
      <c r="C7" s="87">
        <v>78</v>
      </c>
      <c r="D7" s="87">
        <v>82</v>
      </c>
      <c r="E7" s="88">
        <f t="shared" si="0"/>
        <v>4</v>
      </c>
      <c r="F7" s="95">
        <f t="shared" si="1"/>
        <v>4</v>
      </c>
      <c r="H7" s="96" t="s">
        <v>151</v>
      </c>
    </row>
    <row r="8" spans="2:8" x14ac:dyDescent="0.25">
      <c r="B8" s="95" t="s">
        <v>90</v>
      </c>
      <c r="C8" s="87">
        <v>67</v>
      </c>
      <c r="D8" s="87">
        <v>76</v>
      </c>
      <c r="E8" s="88">
        <f t="shared" si="0"/>
        <v>9</v>
      </c>
      <c r="F8" s="95">
        <f t="shared" si="1"/>
        <v>9</v>
      </c>
    </row>
    <row r="9" spans="2:8" x14ac:dyDescent="0.25">
      <c r="B9" s="95" t="s">
        <v>91</v>
      </c>
      <c r="C9" s="87">
        <v>73</v>
      </c>
      <c r="D9" s="87">
        <v>69</v>
      </c>
      <c r="E9" s="88">
        <f t="shared" si="0"/>
        <v>-4</v>
      </c>
      <c r="F9" s="95">
        <f t="shared" si="1"/>
        <v>-4</v>
      </c>
    </row>
    <row r="10" spans="2:8" x14ac:dyDescent="0.25">
      <c r="B10" s="95" t="s">
        <v>92</v>
      </c>
      <c r="C10" s="87">
        <v>54</v>
      </c>
      <c r="D10" s="87">
        <v>61</v>
      </c>
      <c r="E10" s="88">
        <f t="shared" si="0"/>
        <v>7</v>
      </c>
      <c r="F10" s="95">
        <f t="shared" si="1"/>
        <v>7</v>
      </c>
    </row>
    <row r="11" spans="2:8" x14ac:dyDescent="0.25">
      <c r="B11" s="95" t="s">
        <v>93</v>
      </c>
      <c r="C11" s="87">
        <v>69</v>
      </c>
      <c r="D11" s="87">
        <v>76</v>
      </c>
      <c r="E11" s="88">
        <f t="shared" si="0"/>
        <v>7</v>
      </c>
      <c r="F11" s="95">
        <f t="shared" si="1"/>
        <v>7</v>
      </c>
    </row>
    <row r="12" spans="2:8" x14ac:dyDescent="0.25">
      <c r="B12" s="95" t="s">
        <v>94</v>
      </c>
      <c r="C12" s="87">
        <v>77</v>
      </c>
      <c r="D12" s="87">
        <v>84</v>
      </c>
      <c r="E12" s="88">
        <f t="shared" si="0"/>
        <v>7</v>
      </c>
      <c r="F12" s="95">
        <f t="shared" si="1"/>
        <v>7</v>
      </c>
    </row>
    <row r="13" spans="2:8" x14ac:dyDescent="0.25">
      <c r="B13" s="95" t="s">
        <v>95</v>
      </c>
      <c r="C13" s="87">
        <v>65</v>
      </c>
      <c r="D13" s="87">
        <v>54</v>
      </c>
      <c r="E13" s="88">
        <f t="shared" si="0"/>
        <v>-11</v>
      </c>
      <c r="F13" s="95">
        <f t="shared" si="1"/>
        <v>-11</v>
      </c>
    </row>
    <row r="14" spans="2:8" x14ac:dyDescent="0.25">
      <c r="B14" s="95" t="s">
        <v>96</v>
      </c>
      <c r="C14" s="87">
        <v>87</v>
      </c>
      <c r="D14" s="87">
        <v>72</v>
      </c>
      <c r="E14" s="88">
        <f t="shared" si="0"/>
        <v>-15</v>
      </c>
      <c r="F14" s="95">
        <f t="shared" si="1"/>
        <v>-15</v>
      </c>
    </row>
    <row r="15" spans="2:8" x14ac:dyDescent="0.25">
      <c r="B15" s="95" t="s">
        <v>97</v>
      </c>
      <c r="C15" s="87">
        <v>76</v>
      </c>
      <c r="D15" s="87">
        <v>76</v>
      </c>
      <c r="E15" s="88">
        <f t="shared" si="0"/>
        <v>0</v>
      </c>
      <c r="F15" s="95">
        <f t="shared" si="1"/>
        <v>0</v>
      </c>
    </row>
    <row r="16" spans="2:8" x14ac:dyDescent="0.25">
      <c r="B16" s="95" t="s">
        <v>98</v>
      </c>
      <c r="C16" s="87">
        <v>59</v>
      </c>
      <c r="D16" s="87">
        <v>63</v>
      </c>
      <c r="E16" s="88">
        <f t="shared" si="0"/>
        <v>4</v>
      </c>
      <c r="F16" s="95">
        <f t="shared" si="1"/>
        <v>4</v>
      </c>
    </row>
    <row r="17" spans="2:6" x14ac:dyDescent="0.25">
      <c r="B17" s="95" t="s">
        <v>99</v>
      </c>
      <c r="C17" s="87">
        <v>65</v>
      </c>
      <c r="D17" s="87">
        <v>73</v>
      </c>
      <c r="E17" s="88">
        <f t="shared" si="0"/>
        <v>8</v>
      </c>
      <c r="F17" s="95">
        <f t="shared" si="1"/>
        <v>8</v>
      </c>
    </row>
    <row r="18" spans="2:6" x14ac:dyDescent="0.25">
      <c r="B18" s="95" t="s">
        <v>100</v>
      </c>
      <c r="C18" s="87">
        <v>56</v>
      </c>
      <c r="D18" s="87">
        <v>68</v>
      </c>
      <c r="E18" s="88">
        <f t="shared" si="0"/>
        <v>12</v>
      </c>
      <c r="F18" s="95">
        <f t="shared" si="1"/>
        <v>12</v>
      </c>
    </row>
    <row r="19" spans="2:6" x14ac:dyDescent="0.25">
      <c r="B19" s="95" t="s">
        <v>101</v>
      </c>
      <c r="C19" s="87">
        <v>59</v>
      </c>
      <c r="D19" s="87">
        <v>65</v>
      </c>
      <c r="E19" s="88">
        <f t="shared" si="0"/>
        <v>6</v>
      </c>
      <c r="F19" s="95">
        <f t="shared" si="1"/>
        <v>6</v>
      </c>
    </row>
    <row r="20" spans="2:6" x14ac:dyDescent="0.25">
      <c r="B20" s="95" t="s">
        <v>102</v>
      </c>
      <c r="C20" s="87">
        <v>68</v>
      </c>
      <c r="D20" s="87">
        <v>72</v>
      </c>
      <c r="E20" s="88">
        <f t="shared" si="0"/>
        <v>4</v>
      </c>
      <c r="F20" s="95">
        <f t="shared" si="1"/>
        <v>4</v>
      </c>
    </row>
    <row r="21" spans="2:6" x14ac:dyDescent="0.25">
      <c r="B21" s="95" t="s">
        <v>103</v>
      </c>
      <c r="C21" s="87">
        <v>82</v>
      </c>
      <c r="D21" s="87">
        <v>85</v>
      </c>
      <c r="E21" s="88">
        <f t="shared" si="0"/>
        <v>3</v>
      </c>
      <c r="F21" s="95">
        <f t="shared" si="1"/>
        <v>3</v>
      </c>
    </row>
    <row r="22" spans="2:6" x14ac:dyDescent="0.25">
      <c r="B22" s="95" t="s">
        <v>104</v>
      </c>
      <c r="C22" s="87">
        <v>71</v>
      </c>
      <c r="D22" s="87">
        <v>77</v>
      </c>
      <c r="E22" s="88">
        <f t="shared" si="0"/>
        <v>6</v>
      </c>
      <c r="F22" s="95">
        <f t="shared" si="1"/>
        <v>6</v>
      </c>
    </row>
    <row r="23" spans="2:6" x14ac:dyDescent="0.25">
      <c r="B23" s="92" t="s">
        <v>105</v>
      </c>
      <c r="C23" s="93">
        <v>64</v>
      </c>
      <c r="D23" s="93">
        <v>70</v>
      </c>
      <c r="E23" s="94">
        <f t="shared" si="0"/>
        <v>6</v>
      </c>
      <c r="F23" s="92">
        <f t="shared" si="1"/>
        <v>6</v>
      </c>
    </row>
    <row r="24" spans="2:6" ht="19.5" customHeight="1" x14ac:dyDescent="0.25"/>
  </sheetData>
  <conditionalFormatting sqref="F4:F23">
    <cfRule type="iconSet" priority="1">
      <iconSet iconSet="4Arrows" showValue="0">
        <cfvo type="percent" val="0"/>
        <cfvo type="percent" val="25"/>
        <cfvo type="percent" val="50"/>
        <cfvo type="percent" val="75"/>
      </iconSet>
    </cfRule>
  </conditionalFormatting>
  <pageMargins left="0.7" right="0.7" top="0.75" bottom="0.75" header="0.3" footer="0.3"/>
  <pageSetup paperSize="9" orientation="portrait" horizontalDpi="0" verticalDpi="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2"/>
  <sheetViews>
    <sheetView showGridLines="0" workbookViewId="0">
      <selection activeCell="C5" sqref="C5"/>
    </sheetView>
  </sheetViews>
  <sheetFormatPr defaultRowHeight="15" x14ac:dyDescent="0.25"/>
  <cols>
    <col min="1" max="1" width="5.7109375" style="200" customWidth="1"/>
    <col min="2" max="2" width="5" style="200" customWidth="1"/>
    <col min="3" max="3" width="1" style="200" customWidth="1"/>
    <col min="4" max="4" width="15.42578125" style="200" customWidth="1"/>
    <col min="5" max="11" width="10.28515625" style="200" customWidth="1"/>
    <col min="12" max="12" width="9.140625" style="200"/>
    <col min="13" max="13" width="4.42578125" style="200" customWidth="1"/>
    <col min="14" max="14" width="43.42578125" style="200" customWidth="1"/>
    <col min="15" max="15" width="5.7109375" style="200" customWidth="1"/>
    <col min="16" max="16384" width="9.140625" style="200"/>
  </cols>
  <sheetData>
    <row r="1" spans="2:14" ht="19.5" customHeight="1" x14ac:dyDescent="0.25"/>
    <row r="2" spans="2:14" ht="18.75" x14ac:dyDescent="0.25">
      <c r="B2" s="229" t="s">
        <v>273</v>
      </c>
    </row>
    <row r="3" spans="2:14" ht="18.75" customHeight="1" x14ac:dyDescent="0.25">
      <c r="B3" s="634" t="s">
        <v>272</v>
      </c>
      <c r="C3" s="634"/>
      <c r="D3" s="635"/>
      <c r="E3" s="228">
        <f>COUNTBLANK(E5:K16)</f>
        <v>3</v>
      </c>
      <c r="F3" s="227" t="s">
        <v>271</v>
      </c>
      <c r="G3" s="226"/>
      <c r="H3" s="226"/>
      <c r="I3" s="226"/>
      <c r="J3" s="226"/>
      <c r="K3" s="226"/>
      <c r="L3" s="226"/>
    </row>
    <row r="4" spans="2:14" x14ac:dyDescent="0.25">
      <c r="B4" s="222" t="s">
        <v>51</v>
      </c>
      <c r="C4" s="225"/>
      <c r="D4" s="224" t="s">
        <v>1</v>
      </c>
      <c r="E4" s="223" t="s">
        <v>18</v>
      </c>
      <c r="F4" s="223" t="s">
        <v>19</v>
      </c>
      <c r="G4" s="223" t="s">
        <v>20</v>
      </c>
      <c r="H4" s="223" t="s">
        <v>270</v>
      </c>
      <c r="I4" s="223" t="s">
        <v>21</v>
      </c>
      <c r="J4" s="223" t="s">
        <v>22</v>
      </c>
      <c r="K4" s="223" t="s">
        <v>23</v>
      </c>
      <c r="L4" s="222" t="s">
        <v>10</v>
      </c>
      <c r="N4" s="221" t="s">
        <v>269</v>
      </c>
    </row>
    <row r="5" spans="2:14" x14ac:dyDescent="0.25">
      <c r="B5" s="220">
        <v>1</v>
      </c>
      <c r="C5" s="219">
        <f t="shared" ref="C5:C16" si="0">COUNTBLANK(D5:K5)</f>
        <v>0</v>
      </c>
      <c r="D5" s="218" t="s">
        <v>268</v>
      </c>
      <c r="E5" s="217">
        <v>98</v>
      </c>
      <c r="F5" s="217">
        <v>75</v>
      </c>
      <c r="G5" s="217">
        <v>68</v>
      </c>
      <c r="H5" s="217">
        <v>55</v>
      </c>
      <c r="I5" s="217">
        <v>62</v>
      </c>
      <c r="J5" s="217">
        <v>78</v>
      </c>
      <c r="K5" s="217">
        <v>87</v>
      </c>
      <c r="L5" s="216">
        <f t="shared" ref="L5:L16" si="1">SUM(E5:K5)</f>
        <v>523</v>
      </c>
      <c r="N5" s="200" t="s">
        <v>267</v>
      </c>
    </row>
    <row r="6" spans="2:14" x14ac:dyDescent="0.25">
      <c r="B6" s="214">
        <v>2</v>
      </c>
      <c r="C6" s="213">
        <f t="shared" si="0"/>
        <v>0</v>
      </c>
      <c r="D6" s="212" t="s">
        <v>266</v>
      </c>
      <c r="E6" s="211">
        <v>142</v>
      </c>
      <c r="F6" s="211">
        <v>105</v>
      </c>
      <c r="G6" s="211">
        <v>98</v>
      </c>
      <c r="H6" s="211">
        <v>87</v>
      </c>
      <c r="I6" s="211">
        <v>102</v>
      </c>
      <c r="J6" s="211">
        <v>89</v>
      </c>
      <c r="K6" s="211">
        <v>147</v>
      </c>
      <c r="L6" s="210">
        <f t="shared" si="1"/>
        <v>770</v>
      </c>
      <c r="N6" s="215" t="s">
        <v>265</v>
      </c>
    </row>
    <row r="7" spans="2:14" x14ac:dyDescent="0.25">
      <c r="B7" s="214">
        <v>3</v>
      </c>
      <c r="C7" s="213">
        <f t="shared" si="0"/>
        <v>1</v>
      </c>
      <c r="D7" s="212" t="s">
        <v>264</v>
      </c>
      <c r="E7" s="211">
        <v>77</v>
      </c>
      <c r="F7" s="211"/>
      <c r="G7" s="211">
        <v>54</v>
      </c>
      <c r="H7" s="211">
        <v>42</v>
      </c>
      <c r="I7" s="211">
        <v>55</v>
      </c>
      <c r="J7" s="211">
        <v>68</v>
      </c>
      <c r="K7" s="211">
        <v>82</v>
      </c>
      <c r="L7" s="210">
        <f t="shared" si="1"/>
        <v>378</v>
      </c>
      <c r="N7" s="200" t="s">
        <v>263</v>
      </c>
    </row>
    <row r="8" spans="2:14" x14ac:dyDescent="0.25">
      <c r="B8" s="214">
        <v>4</v>
      </c>
      <c r="C8" s="213">
        <f t="shared" si="0"/>
        <v>0</v>
      </c>
      <c r="D8" s="212" t="s">
        <v>262</v>
      </c>
      <c r="E8" s="211">
        <v>94</v>
      </c>
      <c r="F8" s="211">
        <v>67</v>
      </c>
      <c r="G8" s="211">
        <v>85</v>
      </c>
      <c r="H8" s="211">
        <v>45</v>
      </c>
      <c r="I8" s="211">
        <v>66</v>
      </c>
      <c r="J8" s="211">
        <v>88</v>
      </c>
      <c r="K8" s="211">
        <v>102</v>
      </c>
      <c r="L8" s="210">
        <f t="shared" si="1"/>
        <v>547</v>
      </c>
      <c r="N8" s="200" t="s">
        <v>261</v>
      </c>
    </row>
    <row r="9" spans="2:14" x14ac:dyDescent="0.25">
      <c r="B9" s="214">
        <v>5</v>
      </c>
      <c r="C9" s="213">
        <f t="shared" si="0"/>
        <v>0</v>
      </c>
      <c r="D9" s="212" t="s">
        <v>260</v>
      </c>
      <c r="E9" s="211">
        <v>68</v>
      </c>
      <c r="F9" s="211">
        <v>52</v>
      </c>
      <c r="G9" s="211">
        <v>55</v>
      </c>
      <c r="H9" s="211">
        <v>61</v>
      </c>
      <c r="I9" s="211">
        <v>55</v>
      </c>
      <c r="J9" s="211">
        <v>85</v>
      </c>
      <c r="K9" s="211">
        <v>72</v>
      </c>
      <c r="L9" s="210">
        <f t="shared" si="1"/>
        <v>448</v>
      </c>
      <c r="N9" s="215" t="s">
        <v>259</v>
      </c>
    </row>
    <row r="10" spans="2:14" x14ac:dyDescent="0.25">
      <c r="B10" s="214">
        <v>6</v>
      </c>
      <c r="C10" s="213">
        <f t="shared" si="0"/>
        <v>1</v>
      </c>
      <c r="D10" s="212" t="s">
        <v>258</v>
      </c>
      <c r="E10" s="211">
        <v>104</v>
      </c>
      <c r="F10" s="211">
        <v>98</v>
      </c>
      <c r="G10" s="211">
        <v>88</v>
      </c>
      <c r="H10" s="211"/>
      <c r="I10" s="211">
        <v>87</v>
      </c>
      <c r="J10" s="211">
        <v>98</v>
      </c>
      <c r="K10" s="211">
        <v>114</v>
      </c>
      <c r="L10" s="210">
        <f t="shared" si="1"/>
        <v>589</v>
      </c>
    </row>
    <row r="11" spans="2:14" x14ac:dyDescent="0.25">
      <c r="B11" s="214">
        <v>7</v>
      </c>
      <c r="C11" s="213">
        <f t="shared" si="0"/>
        <v>0</v>
      </c>
      <c r="D11" s="212" t="s">
        <v>257</v>
      </c>
      <c r="E11" s="211">
        <v>68</v>
      </c>
      <c r="F11" s="211">
        <v>45</v>
      </c>
      <c r="G11" s="211">
        <v>51</v>
      </c>
      <c r="H11" s="211">
        <v>55</v>
      </c>
      <c r="I11" s="211">
        <v>62</v>
      </c>
      <c r="J11" s="211">
        <v>58</v>
      </c>
      <c r="K11" s="211">
        <v>69</v>
      </c>
      <c r="L11" s="210">
        <f t="shared" si="1"/>
        <v>408</v>
      </c>
    </row>
    <row r="12" spans="2:14" x14ac:dyDescent="0.25">
      <c r="B12" s="214">
        <v>8</v>
      </c>
      <c r="C12" s="213">
        <f t="shared" si="0"/>
        <v>0</v>
      </c>
      <c r="D12" s="212" t="s">
        <v>256</v>
      </c>
      <c r="E12" s="211">
        <v>125</v>
      </c>
      <c r="F12" s="211">
        <v>114</v>
      </c>
      <c r="G12" s="211">
        <v>98</v>
      </c>
      <c r="H12" s="211">
        <v>92</v>
      </c>
      <c r="I12" s="211">
        <v>111</v>
      </c>
      <c r="J12" s="211">
        <v>126</v>
      </c>
      <c r="K12" s="211">
        <v>129</v>
      </c>
      <c r="L12" s="210">
        <f t="shared" si="1"/>
        <v>795</v>
      </c>
    </row>
    <row r="13" spans="2:14" x14ac:dyDescent="0.25">
      <c r="B13" s="214">
        <v>9</v>
      </c>
      <c r="C13" s="213">
        <f t="shared" si="0"/>
        <v>0</v>
      </c>
      <c r="D13" s="212" t="s">
        <v>255</v>
      </c>
      <c r="E13" s="211">
        <v>60</v>
      </c>
      <c r="F13" s="211">
        <v>55</v>
      </c>
      <c r="G13" s="211">
        <v>49</v>
      </c>
      <c r="H13" s="211">
        <v>36</v>
      </c>
      <c r="I13" s="211">
        <v>44</v>
      </c>
      <c r="J13" s="211">
        <v>59</v>
      </c>
      <c r="K13" s="211">
        <v>72</v>
      </c>
      <c r="L13" s="210">
        <f t="shared" si="1"/>
        <v>375</v>
      </c>
    </row>
    <row r="14" spans="2:14" x14ac:dyDescent="0.25">
      <c r="B14" s="214">
        <v>10</v>
      </c>
      <c r="C14" s="213">
        <f t="shared" si="0"/>
        <v>1</v>
      </c>
      <c r="D14" s="212" t="s">
        <v>254</v>
      </c>
      <c r="E14" s="211">
        <v>72</v>
      </c>
      <c r="F14" s="211">
        <v>68</v>
      </c>
      <c r="G14" s="211">
        <v>55</v>
      </c>
      <c r="H14" s="211">
        <v>69</v>
      </c>
      <c r="I14" s="211">
        <v>74</v>
      </c>
      <c r="J14" s="211"/>
      <c r="K14" s="211">
        <v>82</v>
      </c>
      <c r="L14" s="210">
        <f t="shared" si="1"/>
        <v>420</v>
      </c>
    </row>
    <row r="15" spans="2:14" x14ac:dyDescent="0.25">
      <c r="B15" s="214">
        <v>11</v>
      </c>
      <c r="C15" s="213">
        <f t="shared" si="0"/>
        <v>0</v>
      </c>
      <c r="D15" s="212" t="s">
        <v>253</v>
      </c>
      <c r="E15" s="211">
        <v>68</v>
      </c>
      <c r="F15" s="211">
        <v>75</v>
      </c>
      <c r="G15" s="211">
        <v>66</v>
      </c>
      <c r="H15" s="211">
        <v>72</v>
      </c>
      <c r="I15" s="211">
        <v>52</v>
      </c>
      <c r="J15" s="211">
        <v>42</v>
      </c>
      <c r="K15" s="211">
        <v>72</v>
      </c>
      <c r="L15" s="210">
        <f t="shared" si="1"/>
        <v>447</v>
      </c>
    </row>
    <row r="16" spans="2:14" x14ac:dyDescent="0.25">
      <c r="B16" s="209">
        <v>12</v>
      </c>
      <c r="C16" s="208">
        <f t="shared" si="0"/>
        <v>0</v>
      </c>
      <c r="D16" s="207" t="s">
        <v>252</v>
      </c>
      <c r="E16" s="206">
        <v>77</v>
      </c>
      <c r="F16" s="206">
        <v>69</v>
      </c>
      <c r="G16" s="206">
        <v>72</v>
      </c>
      <c r="H16" s="206">
        <v>66</v>
      </c>
      <c r="I16" s="206">
        <v>54</v>
      </c>
      <c r="J16" s="206">
        <v>47</v>
      </c>
      <c r="K16" s="206">
        <v>57</v>
      </c>
      <c r="L16" s="205">
        <f t="shared" si="1"/>
        <v>442</v>
      </c>
    </row>
    <row r="17" spans="2:12" x14ac:dyDescent="0.25">
      <c r="B17" s="204"/>
      <c r="C17" s="204"/>
      <c r="D17" s="203" t="s">
        <v>10</v>
      </c>
      <c r="E17" s="202">
        <f t="shared" ref="E17:L17" si="2">SUM(E5:E16)</f>
        <v>1053</v>
      </c>
      <c r="F17" s="202">
        <f t="shared" si="2"/>
        <v>823</v>
      </c>
      <c r="G17" s="202">
        <f t="shared" si="2"/>
        <v>839</v>
      </c>
      <c r="H17" s="202">
        <f t="shared" si="2"/>
        <v>680</v>
      </c>
      <c r="I17" s="202">
        <f t="shared" si="2"/>
        <v>824</v>
      </c>
      <c r="J17" s="202">
        <f t="shared" si="2"/>
        <v>838</v>
      </c>
      <c r="K17" s="202">
        <f t="shared" si="2"/>
        <v>1085</v>
      </c>
      <c r="L17" s="201">
        <f t="shared" si="2"/>
        <v>6142</v>
      </c>
    </row>
    <row r="22" spans="2:12" ht="19.5" customHeight="1" x14ac:dyDescent="0.25"/>
  </sheetData>
  <mergeCells count="1">
    <mergeCell ref="B3:D3"/>
  </mergeCells>
  <conditionalFormatting sqref="E5:K16">
    <cfRule type="containsBlanks" dxfId="12" priority="2">
      <formula>LEN(TRIM(E5))=0</formula>
    </cfRule>
  </conditionalFormatting>
  <conditionalFormatting sqref="C5:C16">
    <cfRule type="cellIs" dxfId="11" priority="1" operator="greaterThan">
      <formula>0</formula>
    </cfRule>
  </conditionalFormatting>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7"/>
  <sheetViews>
    <sheetView showGridLines="0" workbookViewId="0">
      <selection activeCell="B3" sqref="B3"/>
    </sheetView>
  </sheetViews>
  <sheetFormatPr defaultRowHeight="15" x14ac:dyDescent="0.25"/>
  <cols>
    <col min="1" max="1" width="5.85546875" style="97" customWidth="1"/>
    <col min="2" max="7" width="9.140625" style="97"/>
    <col min="8" max="8" width="5.85546875" style="97" customWidth="1"/>
    <col min="9" max="16384" width="9.140625" style="97"/>
  </cols>
  <sheetData>
    <row r="1" spans="2:9" ht="18.75" customHeight="1" x14ac:dyDescent="0.25"/>
    <row r="2" spans="2:9" ht="18.75" x14ac:dyDescent="0.25">
      <c r="B2" s="124" t="s">
        <v>152</v>
      </c>
    </row>
    <row r="3" spans="2:9" ht="18.75" customHeight="1" x14ac:dyDescent="0.25">
      <c r="B3" s="98">
        <f ca="1">RANDBETWEEN(1,100)</f>
        <v>98</v>
      </c>
      <c r="C3" s="99">
        <f t="shared" ref="C3:F3" ca="1" si="0">RANDBETWEEN(1,100)</f>
        <v>73</v>
      </c>
      <c r="D3" s="99">
        <f t="shared" ca="1" si="0"/>
        <v>78</v>
      </c>
      <c r="E3" s="99">
        <f t="shared" ca="1" si="0"/>
        <v>74</v>
      </c>
      <c r="F3" s="99">
        <f t="shared" ca="1" si="0"/>
        <v>64</v>
      </c>
      <c r="G3" s="98">
        <f ca="1">RANDBETWEEN(1,100)</f>
        <v>50</v>
      </c>
      <c r="I3" s="100"/>
    </row>
    <row r="4" spans="2:9" ht="18.75" customHeight="1" x14ac:dyDescent="0.25">
      <c r="B4" s="101">
        <f t="shared" ref="B4:G16" ca="1" si="1">RANDBETWEEN(1,100)</f>
        <v>28</v>
      </c>
      <c r="C4" s="102">
        <f t="shared" ca="1" si="1"/>
        <v>58</v>
      </c>
      <c r="D4" s="102">
        <f t="shared" ca="1" si="1"/>
        <v>43</v>
      </c>
      <c r="E4" s="102">
        <f t="shared" ca="1" si="1"/>
        <v>86</v>
      </c>
      <c r="F4" s="102">
        <f t="shared" ca="1" si="1"/>
        <v>90</v>
      </c>
      <c r="G4" s="101">
        <f t="shared" ca="1" si="1"/>
        <v>94</v>
      </c>
    </row>
    <row r="5" spans="2:9" ht="18.75" customHeight="1" x14ac:dyDescent="0.25">
      <c r="B5" s="101">
        <f t="shared" ca="1" si="1"/>
        <v>69</v>
      </c>
      <c r="C5" s="102">
        <f t="shared" ca="1" si="1"/>
        <v>31</v>
      </c>
      <c r="D5" s="102">
        <f t="shared" ca="1" si="1"/>
        <v>80</v>
      </c>
      <c r="E5" s="102">
        <f t="shared" ca="1" si="1"/>
        <v>73</v>
      </c>
      <c r="F5" s="102">
        <f t="shared" ca="1" si="1"/>
        <v>82</v>
      </c>
      <c r="G5" s="101">
        <f t="shared" ca="1" si="1"/>
        <v>46</v>
      </c>
    </row>
    <row r="6" spans="2:9" ht="18.75" customHeight="1" x14ac:dyDescent="0.25">
      <c r="B6" s="101">
        <f t="shared" ca="1" si="1"/>
        <v>23</v>
      </c>
      <c r="C6" s="102">
        <f t="shared" ca="1" si="1"/>
        <v>43</v>
      </c>
      <c r="D6" s="102">
        <f t="shared" ca="1" si="1"/>
        <v>43</v>
      </c>
      <c r="E6" s="102">
        <f t="shared" ca="1" si="1"/>
        <v>93</v>
      </c>
      <c r="F6" s="102">
        <f t="shared" ca="1" si="1"/>
        <v>79</v>
      </c>
      <c r="G6" s="101">
        <f t="shared" ca="1" si="1"/>
        <v>25</v>
      </c>
    </row>
    <row r="7" spans="2:9" ht="18.75" customHeight="1" x14ac:dyDescent="0.25">
      <c r="B7" s="101">
        <f t="shared" ca="1" si="1"/>
        <v>71</v>
      </c>
      <c r="C7" s="102">
        <f t="shared" ca="1" si="1"/>
        <v>47</v>
      </c>
      <c r="D7" s="102">
        <f t="shared" ca="1" si="1"/>
        <v>35</v>
      </c>
      <c r="E7" s="102">
        <f t="shared" ca="1" si="1"/>
        <v>11</v>
      </c>
      <c r="F7" s="102">
        <f t="shared" ca="1" si="1"/>
        <v>1</v>
      </c>
      <c r="G7" s="101">
        <f t="shared" ca="1" si="1"/>
        <v>86</v>
      </c>
    </row>
    <row r="8" spans="2:9" ht="18.75" customHeight="1" x14ac:dyDescent="0.25">
      <c r="B8" s="101">
        <f t="shared" ca="1" si="1"/>
        <v>65</v>
      </c>
      <c r="C8" s="102">
        <f t="shared" ca="1" si="1"/>
        <v>86</v>
      </c>
      <c r="D8" s="102">
        <f t="shared" ca="1" si="1"/>
        <v>89</v>
      </c>
      <c r="E8" s="102">
        <f t="shared" ca="1" si="1"/>
        <v>29</v>
      </c>
      <c r="F8" s="102">
        <f t="shared" ca="1" si="1"/>
        <v>17</v>
      </c>
      <c r="G8" s="101">
        <f t="shared" ca="1" si="1"/>
        <v>12</v>
      </c>
    </row>
    <row r="9" spans="2:9" ht="18.75" customHeight="1" x14ac:dyDescent="0.25">
      <c r="B9" s="101">
        <f t="shared" ca="1" si="1"/>
        <v>55</v>
      </c>
      <c r="C9" s="102">
        <f t="shared" ca="1" si="1"/>
        <v>57</v>
      </c>
      <c r="D9" s="102">
        <f t="shared" ca="1" si="1"/>
        <v>73</v>
      </c>
      <c r="E9" s="102">
        <f t="shared" ca="1" si="1"/>
        <v>6</v>
      </c>
      <c r="F9" s="102">
        <f t="shared" ca="1" si="1"/>
        <v>48</v>
      </c>
      <c r="G9" s="101">
        <f t="shared" ca="1" si="1"/>
        <v>38</v>
      </c>
    </row>
    <row r="10" spans="2:9" ht="18.75" customHeight="1" x14ac:dyDescent="0.25">
      <c r="B10" s="101">
        <f t="shared" ca="1" si="1"/>
        <v>28</v>
      </c>
      <c r="C10" s="102">
        <f t="shared" ca="1" si="1"/>
        <v>92</v>
      </c>
      <c r="D10" s="102">
        <f t="shared" ca="1" si="1"/>
        <v>82</v>
      </c>
      <c r="E10" s="102">
        <f t="shared" ca="1" si="1"/>
        <v>76</v>
      </c>
      <c r="F10" s="102">
        <f t="shared" ca="1" si="1"/>
        <v>18</v>
      </c>
      <c r="G10" s="101">
        <f t="shared" ca="1" si="1"/>
        <v>90</v>
      </c>
    </row>
    <row r="11" spans="2:9" ht="18.75" customHeight="1" x14ac:dyDescent="0.25">
      <c r="B11" s="101">
        <f t="shared" ca="1" si="1"/>
        <v>77</v>
      </c>
      <c r="C11" s="102">
        <f t="shared" ca="1" si="1"/>
        <v>95</v>
      </c>
      <c r="D11" s="102">
        <f t="shared" ca="1" si="1"/>
        <v>83</v>
      </c>
      <c r="E11" s="102">
        <f t="shared" ca="1" si="1"/>
        <v>41</v>
      </c>
      <c r="F11" s="102">
        <f t="shared" ca="1" si="1"/>
        <v>82</v>
      </c>
      <c r="G11" s="101">
        <f t="shared" ca="1" si="1"/>
        <v>90</v>
      </c>
    </row>
    <row r="12" spans="2:9" ht="18.75" customHeight="1" x14ac:dyDescent="0.25">
      <c r="B12" s="101">
        <f t="shared" ca="1" si="1"/>
        <v>38</v>
      </c>
      <c r="C12" s="102">
        <f t="shared" ca="1" si="1"/>
        <v>95</v>
      </c>
      <c r="D12" s="102">
        <f t="shared" ca="1" si="1"/>
        <v>67</v>
      </c>
      <c r="E12" s="102">
        <f t="shared" ca="1" si="1"/>
        <v>62</v>
      </c>
      <c r="F12" s="102">
        <f t="shared" ca="1" si="1"/>
        <v>9</v>
      </c>
      <c r="G12" s="101">
        <f t="shared" ca="1" si="1"/>
        <v>4</v>
      </c>
    </row>
    <row r="13" spans="2:9" ht="18.75" customHeight="1" x14ac:dyDescent="0.25">
      <c r="B13" s="101">
        <f t="shared" ca="1" si="1"/>
        <v>2</v>
      </c>
      <c r="C13" s="102">
        <f t="shared" ca="1" si="1"/>
        <v>22</v>
      </c>
      <c r="D13" s="102">
        <f t="shared" ca="1" si="1"/>
        <v>94</v>
      </c>
      <c r="E13" s="102">
        <f t="shared" ca="1" si="1"/>
        <v>52</v>
      </c>
      <c r="F13" s="102">
        <f t="shared" ca="1" si="1"/>
        <v>89</v>
      </c>
      <c r="G13" s="101">
        <f t="shared" ca="1" si="1"/>
        <v>52</v>
      </c>
    </row>
    <row r="14" spans="2:9" ht="18.75" customHeight="1" x14ac:dyDescent="0.25">
      <c r="B14" s="101">
        <f t="shared" ca="1" si="1"/>
        <v>63</v>
      </c>
      <c r="C14" s="102">
        <f t="shared" ca="1" si="1"/>
        <v>94</v>
      </c>
      <c r="D14" s="102">
        <f t="shared" ca="1" si="1"/>
        <v>99</v>
      </c>
      <c r="E14" s="102">
        <f t="shared" ca="1" si="1"/>
        <v>6</v>
      </c>
      <c r="F14" s="102">
        <f t="shared" ca="1" si="1"/>
        <v>60</v>
      </c>
      <c r="G14" s="101">
        <f t="shared" ca="1" si="1"/>
        <v>9</v>
      </c>
    </row>
    <row r="15" spans="2:9" ht="18.75" customHeight="1" x14ac:dyDescent="0.25">
      <c r="B15" s="101">
        <f t="shared" ca="1" si="1"/>
        <v>42</v>
      </c>
      <c r="C15" s="102">
        <f t="shared" ca="1" si="1"/>
        <v>42</v>
      </c>
      <c r="D15" s="102">
        <f t="shared" ca="1" si="1"/>
        <v>14</v>
      </c>
      <c r="E15" s="102">
        <f t="shared" ca="1" si="1"/>
        <v>68</v>
      </c>
      <c r="F15" s="102">
        <f t="shared" ca="1" si="1"/>
        <v>71</v>
      </c>
      <c r="G15" s="101">
        <f t="shared" ca="1" si="1"/>
        <v>52</v>
      </c>
    </row>
    <row r="16" spans="2:9" ht="18.75" customHeight="1" x14ac:dyDescent="0.25">
      <c r="B16" s="98">
        <f ca="1">RANDBETWEEN(1,100)</f>
        <v>46</v>
      </c>
      <c r="C16" s="99">
        <f t="shared" ca="1" si="1"/>
        <v>14</v>
      </c>
      <c r="D16" s="99">
        <f t="shared" ca="1" si="1"/>
        <v>64</v>
      </c>
      <c r="E16" s="99">
        <f t="shared" ca="1" si="1"/>
        <v>18</v>
      </c>
      <c r="F16" s="99">
        <f t="shared" ca="1" si="1"/>
        <v>52</v>
      </c>
      <c r="G16" s="98">
        <f ca="1">RANDBETWEEN(1,100)</f>
        <v>18</v>
      </c>
    </row>
    <row r="17" ht="19.5" customHeight="1" x14ac:dyDescent="0.25"/>
  </sheetData>
  <conditionalFormatting sqref="B3:G16">
    <cfRule type="cellIs" priority="1" stopIfTrue="1" operator="lessThan">
      <formula>80</formula>
    </cfRule>
    <cfRule type="iconSet" priority="2">
      <iconSet>
        <cfvo type="percent" val="0"/>
        <cfvo type="percent" val="33"/>
        <cfvo type="num" val="80"/>
      </iconSet>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28"/>
  <sheetViews>
    <sheetView showGridLines="0" zoomScaleNormal="100" workbookViewId="0">
      <selection activeCell="B3" sqref="B3"/>
    </sheetView>
  </sheetViews>
  <sheetFormatPr defaultRowHeight="12" x14ac:dyDescent="0.25"/>
  <cols>
    <col min="1" max="1" width="5.85546875" style="103" customWidth="1"/>
    <col min="2" max="3" width="9.140625" style="103"/>
    <col min="4" max="28" width="2.7109375" style="104" customWidth="1"/>
    <col min="29" max="29" width="5.85546875" style="103" customWidth="1"/>
    <col min="30" max="16384" width="9.140625" style="103"/>
  </cols>
  <sheetData>
    <row r="1" spans="2:28" ht="19.5" customHeight="1" x14ac:dyDescent="0.25"/>
    <row r="2" spans="2:28" ht="18.75" x14ac:dyDescent="0.25">
      <c r="B2" s="80" t="s">
        <v>133</v>
      </c>
    </row>
    <row r="3" spans="2:28" s="74" customFormat="1" ht="15" customHeight="1" x14ac:dyDescent="0.25">
      <c r="B3" s="74">
        <f ca="1">RANDBETWEEN(0,2)</f>
        <v>2</v>
      </c>
      <c r="C3" s="74">
        <f ca="1">RANDBETWEEN(0,2)</f>
        <v>1</v>
      </c>
      <c r="D3" s="74">
        <f ca="1">RANDBETWEEN(0,2)</f>
        <v>2</v>
      </c>
      <c r="E3" s="74" t="s">
        <v>250</v>
      </c>
    </row>
    <row r="4" spans="2:28" ht="13.5" customHeight="1" x14ac:dyDescent="0.25"/>
    <row r="5" spans="2:28" s="74" customFormat="1" ht="15" x14ac:dyDescent="0.25">
      <c r="I5" s="105"/>
      <c r="J5" s="105">
        <f ca="1">$B$3</f>
        <v>2</v>
      </c>
      <c r="K5" s="105">
        <f ca="1">$B$3</f>
        <v>2</v>
      </c>
      <c r="L5" s="105"/>
      <c r="M5" s="105"/>
      <c r="N5" s="105">
        <f t="shared" ref="N5:N11" ca="1" si="0">$B$3</f>
        <v>2</v>
      </c>
      <c r="O5" s="105"/>
      <c r="P5" s="105"/>
      <c r="Q5" s="105">
        <f ca="1">$B$3</f>
        <v>2</v>
      </c>
      <c r="R5" s="105"/>
      <c r="S5" s="105">
        <f t="shared" ref="S5:S10" ca="1" si="1">$B$3</f>
        <v>2</v>
      </c>
      <c r="T5" s="105"/>
      <c r="U5" s="105"/>
      <c r="V5" s="105">
        <f t="shared" ref="V5:V10" ca="1" si="2">$B$3</f>
        <v>2</v>
      </c>
      <c r="W5" s="105"/>
      <c r="X5" s="105"/>
      <c r="Y5" s="105"/>
    </row>
    <row r="6" spans="2:28" s="74" customFormat="1" ht="15" x14ac:dyDescent="0.25">
      <c r="I6" s="105">
        <f t="shared" ref="I6:I11" ca="1" si="3">$B$3</f>
        <v>2</v>
      </c>
      <c r="J6" s="105"/>
      <c r="K6" s="105"/>
      <c r="L6" s="105">
        <f t="shared" ref="L6:L11" ca="1" si="4">$B$3</f>
        <v>2</v>
      </c>
      <c r="M6" s="105"/>
      <c r="N6" s="105">
        <f t="shared" ca="1" si="0"/>
        <v>2</v>
      </c>
      <c r="O6" s="105"/>
      <c r="P6" s="105"/>
      <c r="Q6" s="105">
        <f ca="1">$B$3</f>
        <v>2</v>
      </c>
      <c r="R6" s="105"/>
      <c r="S6" s="105">
        <f t="shared" ca="1" si="1"/>
        <v>2</v>
      </c>
      <c r="T6" s="105"/>
      <c r="U6" s="105"/>
      <c r="V6" s="105">
        <f t="shared" ca="1" si="2"/>
        <v>2</v>
      </c>
      <c r="W6" s="105"/>
      <c r="X6" s="105"/>
      <c r="Y6" s="105"/>
    </row>
    <row r="7" spans="2:28" s="74" customFormat="1" ht="15" x14ac:dyDescent="0.25">
      <c r="I7" s="105">
        <f t="shared" ca="1" si="3"/>
        <v>2</v>
      </c>
      <c r="J7" s="105"/>
      <c r="K7" s="105"/>
      <c r="L7" s="105">
        <f t="shared" ca="1" si="4"/>
        <v>2</v>
      </c>
      <c r="M7" s="105"/>
      <c r="N7" s="105">
        <f t="shared" ca="1" si="0"/>
        <v>2</v>
      </c>
      <c r="O7" s="105"/>
      <c r="P7" s="105">
        <f ca="1">$B$3</f>
        <v>2</v>
      </c>
      <c r="Q7" s="105"/>
      <c r="R7" s="105"/>
      <c r="S7" s="105">
        <f t="shared" ca="1" si="1"/>
        <v>2</v>
      </c>
      <c r="T7" s="105"/>
      <c r="U7" s="105"/>
      <c r="V7" s="105">
        <f t="shared" ca="1" si="2"/>
        <v>2</v>
      </c>
      <c r="W7" s="105"/>
      <c r="X7" s="105"/>
      <c r="Y7" s="105"/>
    </row>
    <row r="8" spans="2:28" s="74" customFormat="1" ht="15" x14ac:dyDescent="0.25">
      <c r="I8" s="105">
        <f t="shared" ca="1" si="3"/>
        <v>2</v>
      </c>
      <c r="J8" s="105"/>
      <c r="K8" s="105"/>
      <c r="L8" s="105">
        <f t="shared" ca="1" si="4"/>
        <v>2</v>
      </c>
      <c r="M8" s="105"/>
      <c r="N8" s="105">
        <f t="shared" ca="1" si="0"/>
        <v>2</v>
      </c>
      <c r="O8" s="105">
        <f ca="1">$B$3</f>
        <v>2</v>
      </c>
      <c r="P8" s="105"/>
      <c r="Q8" s="105"/>
      <c r="R8" s="105"/>
      <c r="S8" s="105">
        <f t="shared" ca="1" si="1"/>
        <v>2</v>
      </c>
      <c r="T8" s="105"/>
      <c r="U8" s="105"/>
      <c r="V8" s="105">
        <f t="shared" ca="1" si="2"/>
        <v>2</v>
      </c>
      <c r="W8" s="105"/>
      <c r="X8" s="105"/>
      <c r="Y8" s="105"/>
    </row>
    <row r="9" spans="2:28" s="74" customFormat="1" ht="15" x14ac:dyDescent="0.25">
      <c r="I9" s="105">
        <f t="shared" ca="1" si="3"/>
        <v>2</v>
      </c>
      <c r="J9" s="105">
        <f ca="1">$B$3</f>
        <v>2</v>
      </c>
      <c r="K9" s="105">
        <f ca="1">$B$3</f>
        <v>2</v>
      </c>
      <c r="L9" s="105">
        <f t="shared" ca="1" si="4"/>
        <v>2</v>
      </c>
      <c r="M9" s="105"/>
      <c r="N9" s="105">
        <f t="shared" ca="1" si="0"/>
        <v>2</v>
      </c>
      <c r="O9" s="105"/>
      <c r="P9" s="105">
        <f ca="1">$B$3</f>
        <v>2</v>
      </c>
      <c r="Q9" s="105"/>
      <c r="R9" s="105"/>
      <c r="S9" s="105">
        <f t="shared" ca="1" si="1"/>
        <v>2</v>
      </c>
      <c r="T9" s="105"/>
      <c r="U9" s="105"/>
      <c r="V9" s="105">
        <f t="shared" ca="1" si="2"/>
        <v>2</v>
      </c>
      <c r="W9" s="105"/>
      <c r="X9" s="105"/>
      <c r="Y9" s="105"/>
    </row>
    <row r="10" spans="2:28" s="74" customFormat="1" ht="15" x14ac:dyDescent="0.25">
      <c r="I10" s="105">
        <f t="shared" ca="1" si="3"/>
        <v>2</v>
      </c>
      <c r="J10" s="105"/>
      <c r="K10" s="105"/>
      <c r="L10" s="105">
        <f t="shared" ca="1" si="4"/>
        <v>2</v>
      </c>
      <c r="M10" s="105"/>
      <c r="N10" s="105">
        <f t="shared" ca="1" si="0"/>
        <v>2</v>
      </c>
      <c r="O10" s="105"/>
      <c r="P10" s="105"/>
      <c r="Q10" s="105">
        <f ca="1">$B$3</f>
        <v>2</v>
      </c>
      <c r="R10" s="105"/>
      <c r="S10" s="105">
        <f t="shared" ca="1" si="1"/>
        <v>2</v>
      </c>
      <c r="T10" s="105"/>
      <c r="U10" s="105"/>
      <c r="V10" s="105">
        <f t="shared" ca="1" si="2"/>
        <v>2</v>
      </c>
      <c r="W10" s="105"/>
      <c r="X10" s="105"/>
      <c r="Y10" s="105"/>
    </row>
    <row r="11" spans="2:28" s="74" customFormat="1" ht="15" x14ac:dyDescent="0.25">
      <c r="I11" s="105">
        <f t="shared" ca="1" si="3"/>
        <v>2</v>
      </c>
      <c r="J11" s="105"/>
      <c r="K11" s="105"/>
      <c r="L11" s="105">
        <f t="shared" ca="1" si="4"/>
        <v>2</v>
      </c>
      <c r="M11" s="105"/>
      <c r="N11" s="105">
        <f t="shared" ca="1" si="0"/>
        <v>2</v>
      </c>
      <c r="O11" s="105"/>
      <c r="P11" s="105"/>
      <c r="Q11" s="105">
        <f ca="1">$B$3</f>
        <v>2</v>
      </c>
      <c r="R11" s="105"/>
      <c r="S11" s="105"/>
      <c r="T11" s="105">
        <f ca="1">$B$3</f>
        <v>2</v>
      </c>
      <c r="U11" s="105">
        <f ca="1">$B$3</f>
        <v>2</v>
      </c>
      <c r="V11" s="105"/>
      <c r="W11" s="105"/>
      <c r="X11" s="105"/>
      <c r="Y11" s="105"/>
    </row>
    <row r="12" spans="2:28" s="74" customFormat="1" ht="15" x14ac:dyDescent="0.25">
      <c r="I12" s="105"/>
      <c r="J12" s="105"/>
      <c r="K12" s="105"/>
      <c r="L12" s="105"/>
      <c r="M12" s="105"/>
      <c r="N12" s="105"/>
      <c r="O12" s="105"/>
      <c r="P12" s="105"/>
      <c r="Q12" s="105"/>
      <c r="R12" s="105"/>
      <c r="S12" s="105"/>
      <c r="T12" s="105"/>
      <c r="U12" s="105"/>
      <c r="V12" s="105"/>
      <c r="W12" s="105"/>
      <c r="X12" s="105"/>
      <c r="Y12" s="105"/>
    </row>
    <row r="13" spans="2:28" s="74" customFormat="1" ht="15" x14ac:dyDescent="0.25">
      <c r="C13" s="105"/>
      <c r="D13" s="105"/>
      <c r="E13" s="105"/>
      <c r="F13" s="105"/>
      <c r="G13" s="105"/>
      <c r="H13" s="105">
        <f ca="1">$C$3</f>
        <v>1</v>
      </c>
      <c r="I13" s="105">
        <f ca="1">$C$3</f>
        <v>1</v>
      </c>
      <c r="J13" s="105">
        <f ca="1">$C$3</f>
        <v>1</v>
      </c>
      <c r="K13" s="105"/>
      <c r="L13" s="105"/>
      <c r="M13" s="105">
        <f t="shared" ref="M13:M19" ca="1" si="5">$C$3</f>
        <v>1</v>
      </c>
      <c r="N13" s="105"/>
      <c r="O13" s="105"/>
      <c r="P13" s="105">
        <f ca="1">$C$3</f>
        <v>1</v>
      </c>
      <c r="Q13" s="105">
        <f ca="1">$C$3</f>
        <v>1</v>
      </c>
      <c r="R13" s="105">
        <f ca="1">$C$3</f>
        <v>1</v>
      </c>
      <c r="S13" s="105"/>
      <c r="T13" s="105"/>
      <c r="U13" s="105">
        <f ca="1">$C$3</f>
        <v>1</v>
      </c>
      <c r="V13" s="105">
        <f ca="1">$C$3</f>
        <v>1</v>
      </c>
      <c r="W13" s="105"/>
      <c r="X13" s="105"/>
      <c r="Y13" s="105"/>
      <c r="Z13" s="105"/>
      <c r="AA13" s="105"/>
      <c r="AB13" s="105"/>
    </row>
    <row r="14" spans="2:28" s="74" customFormat="1" ht="15" x14ac:dyDescent="0.25">
      <c r="C14" s="105"/>
      <c r="D14" s="105"/>
      <c r="E14" s="105"/>
      <c r="F14" s="105"/>
      <c r="G14" s="105"/>
      <c r="H14" s="105">
        <f t="shared" ref="H14:H19" ca="1" si="6">$C$3</f>
        <v>1</v>
      </c>
      <c r="I14" s="105"/>
      <c r="J14" s="105"/>
      <c r="K14" s="105">
        <f ca="1">$C$3</f>
        <v>1</v>
      </c>
      <c r="L14" s="105"/>
      <c r="M14" s="105">
        <f t="shared" ca="1" si="5"/>
        <v>1</v>
      </c>
      <c r="N14" s="105"/>
      <c r="O14" s="105">
        <f ca="1">$C$3</f>
        <v>1</v>
      </c>
      <c r="P14" s="105"/>
      <c r="Q14" s="105"/>
      <c r="R14" s="105"/>
      <c r="S14" s="105"/>
      <c r="T14" s="105">
        <f t="shared" ref="T14:T19" ca="1" si="7">$C$3</f>
        <v>1</v>
      </c>
      <c r="U14" s="105"/>
      <c r="V14" s="105"/>
      <c r="W14" s="105">
        <f t="shared" ref="W14:W19" ca="1" si="8">$C$3</f>
        <v>1</v>
      </c>
      <c r="X14" s="105"/>
      <c r="Y14" s="105"/>
      <c r="Z14" s="105"/>
      <c r="AA14" s="105"/>
      <c r="AB14" s="105"/>
    </row>
    <row r="15" spans="2:28" s="74" customFormat="1" ht="15" x14ac:dyDescent="0.25">
      <c r="C15" s="105"/>
      <c r="D15" s="105"/>
      <c r="E15" s="105"/>
      <c r="F15" s="105"/>
      <c r="G15" s="105"/>
      <c r="H15" s="105">
        <f t="shared" ca="1" si="6"/>
        <v>1</v>
      </c>
      <c r="I15" s="105"/>
      <c r="J15" s="105"/>
      <c r="K15" s="105">
        <f ca="1">$C$3</f>
        <v>1</v>
      </c>
      <c r="L15" s="105"/>
      <c r="M15" s="105">
        <f t="shared" ca="1" si="5"/>
        <v>1</v>
      </c>
      <c r="N15" s="105"/>
      <c r="O15" s="105">
        <f ca="1">$C$3</f>
        <v>1</v>
      </c>
      <c r="P15" s="105"/>
      <c r="Q15" s="105"/>
      <c r="R15" s="105"/>
      <c r="S15" s="105"/>
      <c r="T15" s="105">
        <f t="shared" ca="1" si="7"/>
        <v>1</v>
      </c>
      <c r="U15" s="105"/>
      <c r="V15" s="105"/>
      <c r="W15" s="105">
        <f t="shared" ca="1" si="8"/>
        <v>1</v>
      </c>
      <c r="X15" s="105"/>
      <c r="Y15" s="105"/>
      <c r="Z15" s="105"/>
      <c r="AA15" s="105"/>
      <c r="AB15" s="105"/>
    </row>
    <row r="16" spans="2:28" s="74" customFormat="1" ht="15" x14ac:dyDescent="0.25">
      <c r="C16" s="105"/>
      <c r="D16" s="105"/>
      <c r="E16" s="105"/>
      <c r="F16" s="105"/>
      <c r="G16" s="105"/>
      <c r="H16" s="105">
        <f t="shared" ca="1" si="6"/>
        <v>1</v>
      </c>
      <c r="I16" s="105">
        <f ca="1">$C$3</f>
        <v>1</v>
      </c>
      <c r="J16" s="105">
        <f ca="1">$C$3</f>
        <v>1</v>
      </c>
      <c r="K16" s="105"/>
      <c r="L16" s="105"/>
      <c r="M16" s="105">
        <f t="shared" ca="1" si="5"/>
        <v>1</v>
      </c>
      <c r="N16" s="105"/>
      <c r="O16" s="105"/>
      <c r="P16" s="105">
        <f ca="1">$C$3</f>
        <v>1</v>
      </c>
      <c r="Q16" s="105">
        <f ca="1">$C$3</f>
        <v>1</v>
      </c>
      <c r="R16" s="105"/>
      <c r="S16" s="105"/>
      <c r="T16" s="105">
        <f t="shared" ca="1" si="7"/>
        <v>1</v>
      </c>
      <c r="U16" s="105"/>
      <c r="V16" s="105"/>
      <c r="W16" s="105">
        <f t="shared" ca="1" si="8"/>
        <v>1</v>
      </c>
      <c r="X16" s="105"/>
      <c r="Y16" s="105"/>
      <c r="Z16" s="105"/>
      <c r="AA16" s="105"/>
      <c r="AB16" s="105"/>
    </row>
    <row r="17" spans="3:28" s="74" customFormat="1" ht="15" x14ac:dyDescent="0.25">
      <c r="C17" s="105"/>
      <c r="D17" s="105"/>
      <c r="E17" s="105"/>
      <c r="F17" s="105"/>
      <c r="G17" s="105"/>
      <c r="H17" s="105">
        <f t="shared" ca="1" si="6"/>
        <v>1</v>
      </c>
      <c r="I17" s="105"/>
      <c r="J17" s="105"/>
      <c r="K17" s="105">
        <f ca="1">$C$3</f>
        <v>1</v>
      </c>
      <c r="L17" s="105"/>
      <c r="M17" s="105">
        <f t="shared" ca="1" si="5"/>
        <v>1</v>
      </c>
      <c r="N17" s="105"/>
      <c r="O17" s="105"/>
      <c r="P17" s="105"/>
      <c r="Q17" s="105"/>
      <c r="R17" s="105">
        <f ca="1">$C$3</f>
        <v>1</v>
      </c>
      <c r="S17" s="105"/>
      <c r="T17" s="105">
        <f t="shared" ca="1" si="7"/>
        <v>1</v>
      </c>
      <c r="U17" s="105">
        <f ca="1">$C$3</f>
        <v>1</v>
      </c>
      <c r="V17" s="105">
        <f ca="1">$C$3</f>
        <v>1</v>
      </c>
      <c r="W17" s="105">
        <f t="shared" ca="1" si="8"/>
        <v>1</v>
      </c>
      <c r="X17" s="105"/>
      <c r="Y17" s="105"/>
      <c r="Z17" s="105"/>
      <c r="AA17" s="105"/>
      <c r="AB17" s="105"/>
    </row>
    <row r="18" spans="3:28" s="74" customFormat="1" ht="15" x14ac:dyDescent="0.25">
      <c r="C18" s="105"/>
      <c r="D18" s="105"/>
      <c r="E18" s="105"/>
      <c r="F18" s="105"/>
      <c r="G18" s="105"/>
      <c r="H18" s="105">
        <f t="shared" ca="1" si="6"/>
        <v>1</v>
      </c>
      <c r="I18" s="105"/>
      <c r="J18" s="105"/>
      <c r="K18" s="105">
        <f ca="1">$C$3</f>
        <v>1</v>
      </c>
      <c r="L18" s="105"/>
      <c r="M18" s="105">
        <f t="shared" ca="1" si="5"/>
        <v>1</v>
      </c>
      <c r="N18" s="105"/>
      <c r="O18" s="105"/>
      <c r="P18" s="105"/>
      <c r="Q18" s="105"/>
      <c r="R18" s="105">
        <f ca="1">$C$3</f>
        <v>1</v>
      </c>
      <c r="S18" s="105"/>
      <c r="T18" s="105">
        <f t="shared" ca="1" si="7"/>
        <v>1</v>
      </c>
      <c r="U18" s="105"/>
      <c r="V18" s="105"/>
      <c r="W18" s="105">
        <f t="shared" ca="1" si="8"/>
        <v>1</v>
      </c>
      <c r="X18" s="105"/>
      <c r="Y18" s="105"/>
      <c r="Z18" s="105"/>
      <c r="AA18" s="105"/>
      <c r="AB18" s="105"/>
    </row>
    <row r="19" spans="3:28" s="74" customFormat="1" ht="15" x14ac:dyDescent="0.25">
      <c r="C19" s="105"/>
      <c r="D19" s="105"/>
      <c r="E19" s="105"/>
      <c r="F19" s="105"/>
      <c r="G19" s="105"/>
      <c r="H19" s="105">
        <f t="shared" ca="1" si="6"/>
        <v>1</v>
      </c>
      <c r="I19" s="105">
        <f ca="1">$C$3</f>
        <v>1</v>
      </c>
      <c r="J19" s="105">
        <f ca="1">$C$3</f>
        <v>1</v>
      </c>
      <c r="K19" s="105"/>
      <c r="L19" s="105"/>
      <c r="M19" s="105">
        <f t="shared" ca="1" si="5"/>
        <v>1</v>
      </c>
      <c r="N19" s="105"/>
      <c r="O19" s="105">
        <f ca="1">$C$3</f>
        <v>1</v>
      </c>
      <c r="P19" s="105">
        <f ca="1">$C$3</f>
        <v>1</v>
      </c>
      <c r="Q19" s="105">
        <f ca="1">$C$3</f>
        <v>1</v>
      </c>
      <c r="R19" s="105"/>
      <c r="S19" s="105"/>
      <c r="T19" s="105">
        <f t="shared" ca="1" si="7"/>
        <v>1</v>
      </c>
      <c r="U19" s="105"/>
      <c r="V19" s="105"/>
      <c r="W19" s="105">
        <f t="shared" ca="1" si="8"/>
        <v>1</v>
      </c>
      <c r="X19" s="105"/>
      <c r="Y19" s="105"/>
      <c r="Z19" s="105"/>
      <c r="AA19" s="105"/>
      <c r="AB19" s="105"/>
    </row>
    <row r="20" spans="3:28" s="74" customFormat="1" ht="15" x14ac:dyDescent="0.25">
      <c r="C20" s="105"/>
      <c r="D20" s="105"/>
      <c r="E20" s="105"/>
      <c r="F20" s="105"/>
      <c r="G20" s="105"/>
      <c r="H20" s="105"/>
      <c r="I20" s="105"/>
      <c r="J20" s="105"/>
      <c r="K20" s="105"/>
      <c r="L20" s="105"/>
      <c r="M20" s="105"/>
      <c r="N20" s="105"/>
      <c r="O20" s="105"/>
      <c r="P20" s="105"/>
      <c r="Q20" s="105"/>
      <c r="R20" s="105"/>
      <c r="S20" s="105"/>
      <c r="T20" s="105"/>
      <c r="U20" s="105"/>
      <c r="V20" s="105"/>
      <c r="W20" s="105"/>
      <c r="X20" s="105"/>
      <c r="Y20" s="105"/>
      <c r="Z20" s="105"/>
      <c r="AA20" s="105"/>
      <c r="AB20" s="105"/>
    </row>
    <row r="21" spans="3:28" s="74" customFormat="1" ht="15" x14ac:dyDescent="0.25">
      <c r="C21" s="105"/>
      <c r="D21" s="105"/>
      <c r="E21" s="105">
        <f ca="1">$D$3</f>
        <v>2</v>
      </c>
      <c r="F21" s="105">
        <f ca="1">$D$3</f>
        <v>2</v>
      </c>
      <c r="G21" s="105">
        <f ca="1">$D$3</f>
        <v>2</v>
      </c>
      <c r="H21" s="105">
        <f ca="1">$D$3</f>
        <v>2</v>
      </c>
      <c r="I21" s="105"/>
      <c r="J21" s="105">
        <f ca="1">$D$3</f>
        <v>2</v>
      </c>
      <c r="K21" s="105"/>
      <c r="L21" s="105"/>
      <c r="M21" s="105">
        <f ca="1">$D$3</f>
        <v>2</v>
      </c>
      <c r="N21" s="105"/>
      <c r="O21" s="105"/>
      <c r="P21" s="105">
        <f ca="1">$D$3</f>
        <v>2</v>
      </c>
      <c r="Q21" s="105">
        <f ca="1">$D$3</f>
        <v>2</v>
      </c>
      <c r="R21" s="105">
        <f ca="1">$D$3</f>
        <v>2</v>
      </c>
      <c r="S21" s="105"/>
      <c r="T21" s="105">
        <f ca="1">$D$3</f>
        <v>2</v>
      </c>
      <c r="U21" s="105">
        <f ca="1">$D$3</f>
        <v>2</v>
      </c>
      <c r="V21" s="105">
        <f ca="1">$D$3</f>
        <v>2</v>
      </c>
      <c r="W21" s="105">
        <f ca="1">$D$3</f>
        <v>2</v>
      </c>
      <c r="X21" s="105"/>
      <c r="Y21" s="105">
        <f t="shared" ref="Y21:Y27" ca="1" si="9">$D$3</f>
        <v>2</v>
      </c>
      <c r="Z21" s="105"/>
      <c r="AA21" s="105"/>
      <c r="AB21" s="105"/>
    </row>
    <row r="22" spans="3:28" s="74" customFormat="1" ht="15" x14ac:dyDescent="0.25">
      <c r="C22" s="105"/>
      <c r="D22" s="105"/>
      <c r="E22" s="105">
        <f t="shared" ref="E22:E27" ca="1" si="10">$D$3</f>
        <v>2</v>
      </c>
      <c r="F22" s="105"/>
      <c r="G22" s="105"/>
      <c r="H22" s="105"/>
      <c r="I22" s="105"/>
      <c r="J22" s="105">
        <f ca="1">$D$3</f>
        <v>2</v>
      </c>
      <c r="K22" s="105"/>
      <c r="L22" s="105"/>
      <c r="M22" s="105">
        <f ca="1">$D$3</f>
        <v>2</v>
      </c>
      <c r="N22" s="105"/>
      <c r="O22" s="105">
        <f ca="1">$D$3</f>
        <v>2</v>
      </c>
      <c r="P22" s="105"/>
      <c r="Q22" s="105"/>
      <c r="R22" s="105"/>
      <c r="S22" s="105"/>
      <c r="T22" s="105">
        <f t="shared" ref="T22:T27" ca="1" si="11">$D$3</f>
        <v>2</v>
      </c>
      <c r="U22" s="105"/>
      <c r="V22" s="105"/>
      <c r="W22" s="105"/>
      <c r="X22" s="105"/>
      <c r="Y22" s="105">
        <f t="shared" ca="1" si="9"/>
        <v>2</v>
      </c>
      <c r="Z22" s="105"/>
      <c r="AA22" s="105"/>
      <c r="AB22" s="105"/>
    </row>
    <row r="23" spans="3:28" s="74" customFormat="1" ht="15" x14ac:dyDescent="0.25">
      <c r="C23" s="105"/>
      <c r="D23" s="105"/>
      <c r="E23" s="105">
        <f t="shared" ca="1" si="10"/>
        <v>2</v>
      </c>
      <c r="F23" s="105"/>
      <c r="G23" s="105"/>
      <c r="H23" s="105"/>
      <c r="I23" s="105"/>
      <c r="J23" s="105">
        <f ca="1">$D$3</f>
        <v>2</v>
      </c>
      <c r="K23" s="105"/>
      <c r="L23" s="105"/>
      <c r="M23" s="105">
        <f ca="1">$D$3</f>
        <v>2</v>
      </c>
      <c r="N23" s="105"/>
      <c r="O23" s="105">
        <f ca="1">$D$3</f>
        <v>2</v>
      </c>
      <c r="P23" s="105"/>
      <c r="Q23" s="105"/>
      <c r="R23" s="105"/>
      <c r="S23" s="105"/>
      <c r="T23" s="105">
        <f t="shared" ca="1" si="11"/>
        <v>2</v>
      </c>
      <c r="U23" s="105"/>
      <c r="V23" s="105"/>
      <c r="W23" s="105"/>
      <c r="X23" s="105"/>
      <c r="Y23" s="105">
        <f t="shared" ca="1" si="9"/>
        <v>2</v>
      </c>
      <c r="Z23" s="105"/>
      <c r="AA23" s="105"/>
      <c r="AB23" s="105"/>
    </row>
    <row r="24" spans="3:28" s="74" customFormat="1" ht="15" x14ac:dyDescent="0.25">
      <c r="C24" s="105"/>
      <c r="D24" s="105"/>
      <c r="E24" s="105">
        <f t="shared" ca="1" si="10"/>
        <v>2</v>
      </c>
      <c r="F24" s="105">
        <f ca="1">$D$3</f>
        <v>2</v>
      </c>
      <c r="G24" s="105">
        <f ca="1">$D$3</f>
        <v>2</v>
      </c>
      <c r="H24" s="105"/>
      <c r="I24" s="105"/>
      <c r="J24" s="105"/>
      <c r="K24" s="105">
        <f ca="1">$D$3</f>
        <v>2</v>
      </c>
      <c r="L24" s="105">
        <f ca="1">$D$3</f>
        <v>2</v>
      </c>
      <c r="M24" s="105"/>
      <c r="N24" s="105"/>
      <c r="O24" s="105">
        <f ca="1">$D$3</f>
        <v>2</v>
      </c>
      <c r="P24" s="105"/>
      <c r="Q24" s="105"/>
      <c r="R24" s="105"/>
      <c r="S24" s="105"/>
      <c r="T24" s="105">
        <f t="shared" ca="1" si="11"/>
        <v>2</v>
      </c>
      <c r="U24" s="105">
        <f ca="1">$D$3</f>
        <v>2</v>
      </c>
      <c r="V24" s="105">
        <f ca="1">$D$3</f>
        <v>2</v>
      </c>
      <c r="W24" s="105"/>
      <c r="X24" s="105"/>
      <c r="Y24" s="105">
        <f t="shared" ca="1" si="9"/>
        <v>2</v>
      </c>
      <c r="Z24" s="105"/>
      <c r="AA24" s="105"/>
      <c r="AB24" s="105"/>
    </row>
    <row r="25" spans="3:28" s="74" customFormat="1" ht="15" x14ac:dyDescent="0.25">
      <c r="C25" s="105"/>
      <c r="D25" s="105"/>
      <c r="E25" s="105">
        <f t="shared" ca="1" si="10"/>
        <v>2</v>
      </c>
      <c r="F25" s="105"/>
      <c r="G25" s="105"/>
      <c r="H25" s="105"/>
      <c r="I25" s="105"/>
      <c r="J25" s="105">
        <f ca="1">$D$3</f>
        <v>2</v>
      </c>
      <c r="K25" s="105"/>
      <c r="L25" s="105"/>
      <c r="M25" s="105">
        <f ca="1">$D$3</f>
        <v>2</v>
      </c>
      <c r="N25" s="105"/>
      <c r="O25" s="105">
        <f ca="1">$D$3</f>
        <v>2</v>
      </c>
      <c r="P25" s="105"/>
      <c r="Q25" s="105"/>
      <c r="R25" s="105"/>
      <c r="S25" s="105"/>
      <c r="T25" s="105">
        <f t="shared" ca="1" si="11"/>
        <v>2</v>
      </c>
      <c r="U25" s="105"/>
      <c r="V25" s="105"/>
      <c r="W25" s="105"/>
      <c r="X25" s="105"/>
      <c r="Y25" s="105">
        <f t="shared" ca="1" si="9"/>
        <v>2</v>
      </c>
      <c r="Z25" s="105"/>
      <c r="AA25" s="105"/>
      <c r="AB25" s="105"/>
    </row>
    <row r="26" spans="3:28" s="74" customFormat="1" ht="15" x14ac:dyDescent="0.25">
      <c r="C26" s="105"/>
      <c r="D26" s="105"/>
      <c r="E26" s="105">
        <f t="shared" ca="1" si="10"/>
        <v>2</v>
      </c>
      <c r="F26" s="105"/>
      <c r="G26" s="105"/>
      <c r="H26" s="105"/>
      <c r="I26" s="105"/>
      <c r="J26" s="105">
        <f ca="1">$D$3</f>
        <v>2</v>
      </c>
      <c r="K26" s="105"/>
      <c r="L26" s="105"/>
      <c r="M26" s="105">
        <f ca="1">$D$3</f>
        <v>2</v>
      </c>
      <c r="N26" s="105"/>
      <c r="O26" s="105">
        <f ca="1">$D$3</f>
        <v>2</v>
      </c>
      <c r="P26" s="105"/>
      <c r="Q26" s="105"/>
      <c r="R26" s="105"/>
      <c r="S26" s="105"/>
      <c r="T26" s="105">
        <f t="shared" ca="1" si="11"/>
        <v>2</v>
      </c>
      <c r="U26" s="105"/>
      <c r="V26" s="105"/>
      <c r="W26" s="105"/>
      <c r="X26" s="105"/>
      <c r="Y26" s="105">
        <f t="shared" ca="1" si="9"/>
        <v>2</v>
      </c>
      <c r="Z26" s="105"/>
      <c r="AA26" s="105"/>
      <c r="AB26" s="105"/>
    </row>
    <row r="27" spans="3:28" s="74" customFormat="1" ht="15" x14ac:dyDescent="0.25">
      <c r="C27" s="105"/>
      <c r="D27" s="105"/>
      <c r="E27" s="105">
        <f t="shared" ca="1" si="10"/>
        <v>2</v>
      </c>
      <c r="F27" s="105">
        <f ca="1">$D$3</f>
        <v>2</v>
      </c>
      <c r="G27" s="105">
        <f ca="1">$D$3</f>
        <v>2</v>
      </c>
      <c r="H27" s="105">
        <f ca="1">$D$3</f>
        <v>2</v>
      </c>
      <c r="I27" s="105"/>
      <c r="J27" s="105">
        <f ca="1">$D$3</f>
        <v>2</v>
      </c>
      <c r="K27" s="105"/>
      <c r="L27" s="105"/>
      <c r="M27" s="105">
        <f ca="1">$D$3</f>
        <v>2</v>
      </c>
      <c r="N27" s="105"/>
      <c r="O27" s="105"/>
      <c r="P27" s="105">
        <f ca="1">$D$3</f>
        <v>2</v>
      </c>
      <c r="Q27" s="105">
        <f ca="1">$D$3</f>
        <v>2</v>
      </c>
      <c r="R27" s="105">
        <f ca="1">$D$3</f>
        <v>2</v>
      </c>
      <c r="S27" s="105"/>
      <c r="T27" s="105">
        <f t="shared" ca="1" si="11"/>
        <v>2</v>
      </c>
      <c r="U27" s="105">
        <f ca="1">$D$3</f>
        <v>2</v>
      </c>
      <c r="V27" s="105">
        <f ca="1">$D$3</f>
        <v>2</v>
      </c>
      <c r="W27" s="105">
        <f ca="1">$D$3</f>
        <v>2</v>
      </c>
      <c r="X27" s="105"/>
      <c r="Y27" s="105">
        <f t="shared" ca="1" si="9"/>
        <v>2</v>
      </c>
      <c r="Z27" s="105">
        <f ca="1">$D$3</f>
        <v>2</v>
      </c>
      <c r="AA27" s="105">
        <f ca="1">$D$3</f>
        <v>2</v>
      </c>
      <c r="AB27" s="105">
        <f ca="1">$D$3</f>
        <v>2</v>
      </c>
    </row>
    <row r="28" spans="3:28" s="74" customFormat="1" ht="19.5" customHeight="1" x14ac:dyDescent="0.25">
      <c r="C28" s="105"/>
      <c r="D28" s="105"/>
      <c r="E28" s="105"/>
      <c r="F28" s="105"/>
      <c r="G28" s="105"/>
      <c r="H28" s="105"/>
      <c r="I28" s="105"/>
      <c r="J28" s="105"/>
      <c r="K28" s="105"/>
      <c r="L28" s="105"/>
      <c r="M28" s="105"/>
      <c r="N28" s="105"/>
      <c r="O28" s="105"/>
      <c r="P28" s="105"/>
      <c r="Q28" s="105"/>
      <c r="R28" s="105"/>
      <c r="S28" s="105"/>
      <c r="T28" s="105"/>
      <c r="U28" s="105"/>
      <c r="V28" s="105"/>
      <c r="W28" s="105"/>
      <c r="X28" s="105"/>
      <c r="Y28" s="105"/>
      <c r="Z28" s="105"/>
      <c r="AA28" s="105"/>
      <c r="AB28" s="105"/>
    </row>
  </sheetData>
  <conditionalFormatting sqref="O14:O15 O6 O8:O10 J9:K11 K26:L27 I6:I11 L6:L12 J5:K7 P7 Q5:V11 E12:K12 E20:J27 H13:N19 K20:L24 O19 M5:N12 P13:Q19 O12 R13 R17:R19 P9:P12 S13:S19 T14:T19 U13:V19 W14:W19 X12:AB27 Q12:W12 M20:W27">
    <cfRule type="iconSet" priority="6">
      <iconSet>
        <cfvo type="percent" val="0"/>
        <cfvo type="percent" val="33"/>
        <cfvo type="percent" val="67"/>
      </iconSet>
    </cfRule>
    <cfRule type="iconSet" priority="7">
      <iconSet iconSet="4RedToBlack">
        <cfvo type="percent" val="0"/>
        <cfvo type="percent" val="25"/>
        <cfvo type="percent" val="50"/>
        <cfvo type="percent" val="75"/>
      </iconSet>
    </cfRule>
  </conditionalFormatting>
  <conditionalFormatting sqref="O14:O15 J5:K7 I6:I11 J9:K11 O6 O8:O10 P7 Q5:V11 E12:K12 H13:N19 M5:N12 P13:Q19 L6:L12 O19 O12 R13 R17:R19 P9:P12 S13:S19 T14:T19 U13:V19 W14:W19 X12:AB27 Q12:W12 E20:W27">
    <cfRule type="iconSet" priority="62">
      <iconSet>
        <cfvo type="percent" val="0"/>
        <cfvo type="percent" val="33"/>
        <cfvo type="percent" val="67"/>
      </iconSet>
    </cfRule>
    <cfRule type="iconSet" priority="63">
      <iconSet iconSet="4RedToBlack">
        <cfvo type="percent" val="0"/>
        <cfvo type="percent" val="25"/>
        <cfvo type="percent" val="50"/>
        <cfvo type="percent" val="75"/>
      </iconSet>
    </cfRule>
  </conditionalFormatting>
  <conditionalFormatting sqref="O14:O15 J5:K7 I6:I11 J9:K11 O6 O8:O10 P7 Q5:V11 E12:K12 H13:N19 M5:N12 P13:Q19 L6:L12 O19 O12 R13 R17:R19 P9:P12 S13:S19 T14:T19 U13:V19 W14:W19 X12:AB27 Q12:W12 E20:W27">
    <cfRule type="iconSet" priority="219">
      <iconSet iconSet="4TrafficLights">
        <cfvo type="percent" val="0"/>
        <cfvo type="percent" val="25"/>
        <cfvo type="percent" val="50"/>
        <cfvo type="percent" val="75"/>
      </iconSet>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2"/>
  <sheetViews>
    <sheetView showGridLines="0" workbookViewId="0">
      <selection activeCell="F5" sqref="F5"/>
    </sheetView>
  </sheetViews>
  <sheetFormatPr defaultRowHeight="15" x14ac:dyDescent="0.25"/>
  <cols>
    <col min="1" max="1" width="5.85546875" style="8" customWidth="1"/>
    <col min="2" max="2" width="7.5703125" style="8" customWidth="1"/>
    <col min="3" max="5" width="10.85546875" style="8" customWidth="1"/>
    <col min="6" max="9" width="7.7109375" style="8" customWidth="1"/>
    <col min="10" max="16" width="9.140625" style="8"/>
    <col min="17" max="17" width="5.85546875" style="8" customWidth="1"/>
    <col min="18" max="16384" width="9.140625" style="8"/>
  </cols>
  <sheetData>
    <row r="1" spans="2:9" ht="19.5" customHeight="1" x14ac:dyDescent="0.25"/>
    <row r="2" spans="2:9" ht="18.75" x14ac:dyDescent="0.25">
      <c r="B2" s="11" t="s">
        <v>364</v>
      </c>
    </row>
    <row r="3" spans="2:9" x14ac:dyDescent="0.25">
      <c r="E3" s="10" t="s">
        <v>363</v>
      </c>
      <c r="F3" s="316">
        <v>0</v>
      </c>
      <c r="G3" s="317">
        <v>33</v>
      </c>
      <c r="H3" s="317">
        <v>66</v>
      </c>
      <c r="I3" s="316">
        <v>100</v>
      </c>
    </row>
    <row r="4" spans="2:9" x14ac:dyDescent="0.25">
      <c r="B4" s="313" t="s">
        <v>9</v>
      </c>
      <c r="C4" s="314" t="s">
        <v>336</v>
      </c>
      <c r="D4" s="314" t="s">
        <v>335</v>
      </c>
      <c r="E4" s="314" t="s">
        <v>301</v>
      </c>
      <c r="F4" s="313" t="s">
        <v>362</v>
      </c>
      <c r="G4" s="315" t="s">
        <v>361</v>
      </c>
      <c r="H4" s="314" t="s">
        <v>360</v>
      </c>
      <c r="I4" s="313" t="s">
        <v>359</v>
      </c>
    </row>
    <row r="5" spans="2:9" x14ac:dyDescent="0.25">
      <c r="B5" s="9" t="s">
        <v>24</v>
      </c>
      <c r="C5" s="310">
        <v>185</v>
      </c>
      <c r="D5" s="310">
        <v>197</v>
      </c>
      <c r="E5" s="310">
        <f t="shared" ref="E5:E16" si="0">D5-C5</f>
        <v>12</v>
      </c>
      <c r="F5" s="312" t="str">
        <f t="shared" ref="F5:F16" si="1">IF(E5&lt;=$F$3,E5,"")</f>
        <v/>
      </c>
      <c r="G5" s="311">
        <f t="shared" ref="G5:I16" si="2">IF(AND($E5&gt;F$3,$E5&lt;=G$3),$E5,"")</f>
        <v>12</v>
      </c>
      <c r="H5" s="311" t="str">
        <f t="shared" si="2"/>
        <v/>
      </c>
      <c r="I5" s="311" t="str">
        <f t="shared" si="2"/>
        <v/>
      </c>
    </row>
    <row r="6" spans="2:9" x14ac:dyDescent="0.25">
      <c r="B6" s="9" t="s">
        <v>25</v>
      </c>
      <c r="C6" s="310">
        <v>200</v>
      </c>
      <c r="D6" s="310">
        <v>180</v>
      </c>
      <c r="E6" s="310">
        <f t="shared" si="0"/>
        <v>-20</v>
      </c>
      <c r="F6" s="309">
        <f t="shared" si="1"/>
        <v>-20</v>
      </c>
      <c r="G6" s="308" t="str">
        <f t="shared" si="2"/>
        <v/>
      </c>
      <c r="H6" s="308" t="str">
        <f t="shared" si="2"/>
        <v/>
      </c>
      <c r="I6" s="308" t="str">
        <f t="shared" si="2"/>
        <v/>
      </c>
    </row>
    <row r="7" spans="2:9" x14ac:dyDescent="0.25">
      <c r="B7" s="9" t="s">
        <v>26</v>
      </c>
      <c r="C7" s="310">
        <v>210</v>
      </c>
      <c r="D7" s="310">
        <v>222</v>
      </c>
      <c r="E7" s="310">
        <f t="shared" si="0"/>
        <v>12</v>
      </c>
      <c r="F7" s="309" t="str">
        <f t="shared" si="1"/>
        <v/>
      </c>
      <c r="G7" s="308">
        <f t="shared" si="2"/>
        <v>12</v>
      </c>
      <c r="H7" s="308" t="str">
        <f t="shared" si="2"/>
        <v/>
      </c>
      <c r="I7" s="308" t="str">
        <f t="shared" si="2"/>
        <v/>
      </c>
    </row>
    <row r="8" spans="2:9" x14ac:dyDescent="0.25">
      <c r="B8" s="9" t="s">
        <v>27</v>
      </c>
      <c r="C8" s="310">
        <v>210</v>
      </c>
      <c r="D8" s="310">
        <v>232</v>
      </c>
      <c r="E8" s="310">
        <f t="shared" si="0"/>
        <v>22</v>
      </c>
      <c r="F8" s="309" t="str">
        <f t="shared" si="1"/>
        <v/>
      </c>
      <c r="G8" s="308">
        <f t="shared" si="2"/>
        <v>22</v>
      </c>
      <c r="H8" s="308" t="str">
        <f t="shared" si="2"/>
        <v/>
      </c>
      <c r="I8" s="308" t="str">
        <f t="shared" si="2"/>
        <v/>
      </c>
    </row>
    <row r="9" spans="2:9" x14ac:dyDescent="0.25">
      <c r="B9" s="9" t="s">
        <v>28</v>
      </c>
      <c r="C9" s="310">
        <v>220</v>
      </c>
      <c r="D9" s="310">
        <v>250</v>
      </c>
      <c r="E9" s="310">
        <f t="shared" si="0"/>
        <v>30</v>
      </c>
      <c r="F9" s="309" t="str">
        <f t="shared" si="1"/>
        <v/>
      </c>
      <c r="G9" s="308">
        <f t="shared" si="2"/>
        <v>30</v>
      </c>
      <c r="H9" s="308" t="str">
        <f t="shared" si="2"/>
        <v/>
      </c>
      <c r="I9" s="308" t="str">
        <f t="shared" si="2"/>
        <v/>
      </c>
    </row>
    <row r="10" spans="2:9" x14ac:dyDescent="0.25">
      <c r="B10" s="9" t="s">
        <v>29</v>
      </c>
      <c r="C10" s="310">
        <v>220</v>
      </c>
      <c r="D10" s="310">
        <v>276</v>
      </c>
      <c r="E10" s="310">
        <f t="shared" si="0"/>
        <v>56</v>
      </c>
      <c r="F10" s="309" t="str">
        <f t="shared" si="1"/>
        <v/>
      </c>
      <c r="G10" s="308" t="str">
        <f t="shared" si="2"/>
        <v/>
      </c>
      <c r="H10" s="308">
        <f t="shared" si="2"/>
        <v>56</v>
      </c>
      <c r="I10" s="308" t="str">
        <f t="shared" si="2"/>
        <v/>
      </c>
    </row>
    <row r="11" spans="2:9" x14ac:dyDescent="0.25">
      <c r="B11" s="9" t="s">
        <v>30</v>
      </c>
      <c r="C11" s="310">
        <v>220</v>
      </c>
      <c r="D11" s="310">
        <v>304</v>
      </c>
      <c r="E11" s="310">
        <f t="shared" si="0"/>
        <v>84</v>
      </c>
      <c r="F11" s="309" t="str">
        <f t="shared" si="1"/>
        <v/>
      </c>
      <c r="G11" s="308" t="str">
        <f t="shared" si="2"/>
        <v/>
      </c>
      <c r="H11" s="308" t="str">
        <f t="shared" si="2"/>
        <v/>
      </c>
      <c r="I11" s="308">
        <f t="shared" si="2"/>
        <v>84</v>
      </c>
    </row>
    <row r="12" spans="2:9" x14ac:dyDescent="0.25">
      <c r="B12" s="9" t="s">
        <v>358</v>
      </c>
      <c r="C12" s="310">
        <v>230</v>
      </c>
      <c r="D12" s="310">
        <v>205</v>
      </c>
      <c r="E12" s="310">
        <f t="shared" si="0"/>
        <v>-25</v>
      </c>
      <c r="F12" s="309">
        <f t="shared" si="1"/>
        <v>-25</v>
      </c>
      <c r="G12" s="308" t="str">
        <f t="shared" si="2"/>
        <v/>
      </c>
      <c r="H12" s="308" t="str">
        <f t="shared" si="2"/>
        <v/>
      </c>
      <c r="I12" s="308" t="str">
        <f t="shared" si="2"/>
        <v/>
      </c>
    </row>
    <row r="13" spans="2:9" x14ac:dyDescent="0.25">
      <c r="B13" s="9" t="s">
        <v>31</v>
      </c>
      <c r="C13" s="310">
        <v>230</v>
      </c>
      <c r="D13" s="310">
        <v>285</v>
      </c>
      <c r="E13" s="310">
        <f t="shared" si="0"/>
        <v>55</v>
      </c>
      <c r="F13" s="309" t="str">
        <f t="shared" si="1"/>
        <v/>
      </c>
      <c r="G13" s="308" t="str">
        <f t="shared" si="2"/>
        <v/>
      </c>
      <c r="H13" s="308">
        <f t="shared" si="2"/>
        <v>55</v>
      </c>
      <c r="I13" s="308" t="str">
        <f t="shared" si="2"/>
        <v/>
      </c>
    </row>
    <row r="14" spans="2:9" x14ac:dyDescent="0.25">
      <c r="B14" s="9" t="s">
        <v>32</v>
      </c>
      <c r="C14" s="310">
        <v>250</v>
      </c>
      <c r="D14" s="310">
        <v>272</v>
      </c>
      <c r="E14" s="310">
        <f t="shared" si="0"/>
        <v>22</v>
      </c>
      <c r="F14" s="309" t="str">
        <f t="shared" si="1"/>
        <v/>
      </c>
      <c r="G14" s="308">
        <f t="shared" si="2"/>
        <v>22</v>
      </c>
      <c r="H14" s="308" t="str">
        <f t="shared" si="2"/>
        <v/>
      </c>
      <c r="I14" s="308" t="str">
        <f t="shared" si="2"/>
        <v/>
      </c>
    </row>
    <row r="15" spans="2:9" x14ac:dyDescent="0.25">
      <c r="B15" s="9" t="s">
        <v>357</v>
      </c>
      <c r="C15" s="310">
        <v>250</v>
      </c>
      <c r="D15" s="310">
        <v>262</v>
      </c>
      <c r="E15" s="310">
        <f t="shared" si="0"/>
        <v>12</v>
      </c>
      <c r="F15" s="309" t="str">
        <f t="shared" si="1"/>
        <v/>
      </c>
      <c r="G15" s="308">
        <f t="shared" si="2"/>
        <v>12</v>
      </c>
      <c r="H15" s="308" t="str">
        <f t="shared" si="2"/>
        <v/>
      </c>
      <c r="I15" s="308" t="str">
        <f t="shared" si="2"/>
        <v/>
      </c>
    </row>
    <row r="16" spans="2:9" x14ac:dyDescent="0.25">
      <c r="B16" s="9" t="s">
        <v>33</v>
      </c>
      <c r="C16" s="310">
        <v>260</v>
      </c>
      <c r="D16" s="310">
        <v>229</v>
      </c>
      <c r="E16" s="310">
        <f t="shared" si="0"/>
        <v>-31</v>
      </c>
      <c r="F16" s="309">
        <f t="shared" si="1"/>
        <v>-31</v>
      </c>
      <c r="G16" s="308" t="str">
        <f t="shared" si="2"/>
        <v/>
      </c>
      <c r="H16" s="308" t="str">
        <f t="shared" si="2"/>
        <v/>
      </c>
      <c r="I16" s="308" t="str">
        <f t="shared" si="2"/>
        <v/>
      </c>
    </row>
    <row r="18" spans="2:8" x14ac:dyDescent="0.25">
      <c r="B18" s="16" t="s">
        <v>333</v>
      </c>
    </row>
    <row r="19" spans="2:8" x14ac:dyDescent="0.25">
      <c r="B19" s="15" t="s">
        <v>135</v>
      </c>
      <c r="C19" s="604" t="s">
        <v>231</v>
      </c>
      <c r="D19" s="605"/>
      <c r="E19" s="605"/>
      <c r="F19" s="605"/>
      <c r="G19" s="605"/>
      <c r="H19" s="605"/>
    </row>
    <row r="20" spans="2:8" x14ac:dyDescent="0.25">
      <c r="B20" s="14" t="s">
        <v>356</v>
      </c>
      <c r="C20" s="13" t="s">
        <v>355</v>
      </c>
      <c r="D20" s="12"/>
      <c r="E20" s="12"/>
      <c r="F20" s="12"/>
      <c r="G20" s="12"/>
      <c r="H20" s="12"/>
    </row>
    <row r="21" spans="2:8" x14ac:dyDescent="0.25">
      <c r="B21" s="14" t="s">
        <v>354</v>
      </c>
      <c r="C21" s="13" t="s">
        <v>353</v>
      </c>
      <c r="D21" s="12"/>
      <c r="E21" s="12"/>
      <c r="F21" s="12"/>
      <c r="G21" s="12"/>
      <c r="H21" s="12"/>
    </row>
    <row r="22" spans="2:8" ht="19.5" customHeight="1" x14ac:dyDescent="0.25"/>
  </sheetData>
  <mergeCells count="1">
    <mergeCell ref="C19:H19"/>
  </mergeCells>
  <pageMargins left="0.75" right="0.75" top="1" bottom="1" header="0.5" footer="0.5"/>
  <pageSetup orientation="portrait" verticalDpi="0" r:id="rId1"/>
  <headerFooter alignWithMargins="0"/>
  <ignoredErrors>
    <ignoredError sqref="G4" twoDigitTextYear="1"/>
  </ignoredError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election activeCell="C16" sqref="C16"/>
    </sheetView>
  </sheetViews>
  <sheetFormatPr defaultRowHeight="15" x14ac:dyDescent="0.25"/>
  <cols>
    <col min="1" max="1" width="5.85546875" style="74" customWidth="1"/>
    <col min="2" max="2" width="13" style="74" customWidth="1"/>
    <col min="3" max="3" width="13.28515625" style="74" customWidth="1"/>
    <col min="4" max="4" width="23" style="74" customWidth="1"/>
    <col min="5" max="12" width="9.140625" style="74"/>
    <col min="13" max="13" width="5.85546875" style="74" customWidth="1"/>
    <col min="14" max="16384" width="9.140625" style="74"/>
  </cols>
  <sheetData>
    <row r="1" spans="1:4" ht="19.5" customHeight="1" x14ac:dyDescent="0.25"/>
    <row r="2" spans="1:4" ht="23.25" customHeight="1" x14ac:dyDescent="0.25">
      <c r="B2" s="80" t="s">
        <v>134</v>
      </c>
    </row>
    <row r="3" spans="1:4" ht="16.5" customHeight="1" x14ac:dyDescent="0.25">
      <c r="A3" s="121"/>
      <c r="B3" s="106" t="s">
        <v>9</v>
      </c>
      <c r="C3" s="109" t="s">
        <v>70</v>
      </c>
      <c r="D3" s="111" t="s">
        <v>118</v>
      </c>
    </row>
    <row r="4" spans="1:4" ht="16.5" customHeight="1" x14ac:dyDescent="0.25">
      <c r="A4" s="121"/>
      <c r="B4" s="119" t="s">
        <v>2</v>
      </c>
      <c r="C4" s="113">
        <v>1756</v>
      </c>
      <c r="D4" s="114">
        <f>C4</f>
        <v>1756</v>
      </c>
    </row>
    <row r="5" spans="1:4" ht="16.5" customHeight="1" x14ac:dyDescent="0.25">
      <c r="A5" s="121"/>
      <c r="B5" s="108" t="s">
        <v>3</v>
      </c>
      <c r="C5" s="110">
        <v>2245</v>
      </c>
      <c r="D5" s="112">
        <f t="shared" ref="D5:D15" si="0">C5</f>
        <v>2245</v>
      </c>
    </row>
    <row r="6" spans="1:4" ht="16.5" customHeight="1" x14ac:dyDescent="0.25">
      <c r="A6" s="121"/>
      <c r="B6" s="108" t="s">
        <v>4</v>
      </c>
      <c r="C6" s="110">
        <v>3470</v>
      </c>
      <c r="D6" s="112">
        <f t="shared" si="0"/>
        <v>3470</v>
      </c>
    </row>
    <row r="7" spans="1:4" ht="16.5" customHeight="1" x14ac:dyDescent="0.25">
      <c r="A7" s="121"/>
      <c r="B7" s="108" t="s">
        <v>14</v>
      </c>
      <c r="C7" s="110">
        <v>2750</v>
      </c>
      <c r="D7" s="112">
        <f t="shared" si="0"/>
        <v>2750</v>
      </c>
    </row>
    <row r="8" spans="1:4" ht="16.5" customHeight="1" x14ac:dyDescent="0.25">
      <c r="A8" s="121"/>
      <c r="B8" s="108" t="s">
        <v>28</v>
      </c>
      <c r="C8" s="110">
        <v>1650</v>
      </c>
      <c r="D8" s="112">
        <f t="shared" si="0"/>
        <v>1650</v>
      </c>
    </row>
    <row r="9" spans="1:4" ht="16.5" customHeight="1" x14ac:dyDescent="0.25">
      <c r="A9" s="121"/>
      <c r="B9" s="108" t="s">
        <v>15</v>
      </c>
      <c r="C9" s="110">
        <v>2200</v>
      </c>
      <c r="D9" s="112">
        <f t="shared" si="0"/>
        <v>2200</v>
      </c>
    </row>
    <row r="10" spans="1:4" ht="16.5" customHeight="1" x14ac:dyDescent="0.25">
      <c r="A10" s="121"/>
      <c r="B10" s="108" t="s">
        <v>119</v>
      </c>
      <c r="C10" s="110">
        <v>2657</v>
      </c>
      <c r="D10" s="112">
        <f t="shared" si="0"/>
        <v>2657</v>
      </c>
    </row>
    <row r="11" spans="1:4" ht="16.5" customHeight="1" x14ac:dyDescent="0.25">
      <c r="A11" s="121"/>
      <c r="B11" s="108" t="s">
        <v>120</v>
      </c>
      <c r="C11" s="110">
        <v>3100</v>
      </c>
      <c r="D11" s="112">
        <f t="shared" si="0"/>
        <v>3100</v>
      </c>
    </row>
    <row r="12" spans="1:4" ht="16.5" customHeight="1" x14ac:dyDescent="0.25">
      <c r="A12" s="121"/>
      <c r="B12" s="108" t="s">
        <v>121</v>
      </c>
      <c r="C12" s="110">
        <v>2987</v>
      </c>
      <c r="D12" s="112">
        <f t="shared" si="0"/>
        <v>2987</v>
      </c>
    </row>
    <row r="13" spans="1:4" ht="16.5" customHeight="1" x14ac:dyDescent="0.25">
      <c r="A13" s="121"/>
      <c r="B13" s="108" t="s">
        <v>122</v>
      </c>
      <c r="C13" s="110">
        <v>2365</v>
      </c>
      <c r="D13" s="112">
        <f t="shared" si="0"/>
        <v>2365</v>
      </c>
    </row>
    <row r="14" spans="1:4" ht="16.5" customHeight="1" x14ac:dyDescent="0.25">
      <c r="A14" s="121"/>
      <c r="B14" s="108" t="s">
        <v>123</v>
      </c>
      <c r="C14" s="110">
        <v>2100</v>
      </c>
      <c r="D14" s="112">
        <f t="shared" si="0"/>
        <v>2100</v>
      </c>
    </row>
    <row r="15" spans="1:4" ht="16.5" customHeight="1" x14ac:dyDescent="0.25">
      <c r="A15" s="121"/>
      <c r="B15" s="120" t="s">
        <v>124</v>
      </c>
      <c r="C15" s="115">
        <v>1600</v>
      </c>
      <c r="D15" s="116">
        <f t="shared" si="0"/>
        <v>1600</v>
      </c>
    </row>
    <row r="16" spans="1:4" ht="18" customHeight="1" x14ac:dyDescent="0.25">
      <c r="A16" s="121"/>
      <c r="B16" s="107" t="s">
        <v>10</v>
      </c>
      <c r="C16" s="117">
        <f>SUM(C4:C15)</f>
        <v>28880</v>
      </c>
      <c r="D16" s="118"/>
    </row>
    <row r="20" ht="19.5" customHeight="1" x14ac:dyDescent="0.25"/>
  </sheetData>
  <autoFilter ref="B3:D16"/>
  <conditionalFormatting sqref="D4:D15">
    <cfRule type="dataBar" priority="1">
      <dataBar showValue="0">
        <cfvo type="min"/>
        <cfvo type="max"/>
        <color rgb="FFFF0000"/>
      </dataBar>
      <extLst>
        <ext xmlns:x14="http://schemas.microsoft.com/office/spreadsheetml/2009/9/main" uri="{B025F937-C7B1-47D3-B67F-A62EFF666E3E}">
          <x14:id>{2EBD27F5-D024-4478-A9E8-965ACECE87EB}</x14:id>
        </ext>
      </extLst>
    </cfRule>
  </conditionalFormatting>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dataBar" id="{2EBD27F5-D024-4478-A9E8-965ACECE87EB}">
            <x14:dataBar minLength="0" maxLength="100">
              <x14:cfvo type="autoMin"/>
              <x14:cfvo type="autoMax"/>
              <x14:negativeFillColor rgb="FFFF0000"/>
              <x14:axisColor rgb="FF000000"/>
            </x14:dataBar>
          </x14:cfRule>
          <xm:sqref>D4:D15</xm:sqref>
        </x14:conditionalFormatting>
      </x14:conditionalFormattings>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H20"/>
  <sheetViews>
    <sheetView showGridLines="0" workbookViewId="0">
      <selection activeCell="G9" sqref="G9"/>
    </sheetView>
  </sheetViews>
  <sheetFormatPr defaultRowHeight="15" x14ac:dyDescent="0.25"/>
  <cols>
    <col min="1" max="1" width="5.85546875" style="125" customWidth="1"/>
    <col min="2" max="2" width="11.28515625" style="125" customWidth="1"/>
    <col min="3" max="4" width="13.7109375" style="125" customWidth="1"/>
    <col min="5" max="5" width="12.5703125" style="125" customWidth="1"/>
    <col min="6" max="6" width="9.140625" style="125"/>
    <col min="7" max="7" width="15.140625" style="125" customWidth="1"/>
    <col min="8" max="8" width="14.5703125" style="125" customWidth="1"/>
    <col min="9" max="9" width="5.85546875" style="125" customWidth="1"/>
    <col min="10" max="16384" width="9.140625" style="125"/>
  </cols>
  <sheetData>
    <row r="1" spans="2:8" ht="19.5" customHeight="1" x14ac:dyDescent="0.25"/>
    <row r="2" spans="2:8" ht="18.75" x14ac:dyDescent="0.25">
      <c r="B2" s="153" t="s">
        <v>169</v>
      </c>
    </row>
    <row r="3" spans="2:8" x14ac:dyDescent="0.25">
      <c r="B3" s="132"/>
      <c r="C3" s="132"/>
      <c r="D3" s="152" t="s">
        <v>168</v>
      </c>
      <c r="E3" s="132"/>
      <c r="F3" s="151">
        <f>G3/10000</f>
        <v>0.03</v>
      </c>
      <c r="G3" s="150">
        <v>300</v>
      </c>
      <c r="H3" s="149" t="s">
        <v>165</v>
      </c>
    </row>
    <row r="4" spans="2:8" x14ac:dyDescent="0.25">
      <c r="B4" s="132"/>
      <c r="C4" s="132"/>
      <c r="D4" s="152" t="s">
        <v>167</v>
      </c>
      <c r="E4" s="132"/>
      <c r="F4" s="151">
        <f>G4/1000</f>
        <v>0.1</v>
      </c>
      <c r="G4" s="150">
        <v>100</v>
      </c>
      <c r="H4" s="149" t="s">
        <v>165</v>
      </c>
    </row>
    <row r="5" spans="2:8" x14ac:dyDescent="0.25">
      <c r="B5" s="132"/>
      <c r="C5" s="132"/>
      <c r="D5" s="152" t="s">
        <v>166</v>
      </c>
      <c r="E5" s="132"/>
      <c r="F5" s="151">
        <f>G5/10000</f>
        <v>2.5000000000000001E-2</v>
      </c>
      <c r="G5" s="150">
        <v>250</v>
      </c>
      <c r="H5" s="149" t="s">
        <v>165</v>
      </c>
    </row>
    <row r="7" spans="2:8" x14ac:dyDescent="0.25">
      <c r="B7" s="636" t="s">
        <v>50</v>
      </c>
      <c r="C7" s="637" t="s">
        <v>70</v>
      </c>
      <c r="D7" s="637"/>
      <c r="E7" s="637" t="s">
        <v>84</v>
      </c>
      <c r="F7" s="637"/>
      <c r="G7" s="638" t="s">
        <v>164</v>
      </c>
      <c r="H7" s="636" t="s">
        <v>163</v>
      </c>
    </row>
    <row r="8" spans="2:8" x14ac:dyDescent="0.25">
      <c r="B8" s="636"/>
      <c r="C8" s="148" t="s">
        <v>162</v>
      </c>
      <c r="D8" s="148" t="s">
        <v>161</v>
      </c>
      <c r="E8" s="148" t="s">
        <v>10</v>
      </c>
      <c r="F8" s="148" t="s">
        <v>160</v>
      </c>
      <c r="G8" s="638"/>
      <c r="H8" s="636"/>
    </row>
    <row r="9" spans="2:8" x14ac:dyDescent="0.25">
      <c r="B9" s="147" t="s">
        <v>159</v>
      </c>
      <c r="C9" s="146">
        <v>225750000</v>
      </c>
      <c r="D9" s="146">
        <v>242560000</v>
      </c>
      <c r="E9" s="146">
        <f>D9-C9</f>
        <v>16810000</v>
      </c>
      <c r="F9" s="145">
        <f t="shared" ref="F9:F14" si="0">E9/C9</f>
        <v>7.4462901439645623E-2</v>
      </c>
      <c r="G9" s="144" t="str">
        <f t="shared" ref="G9:G14" si="1">IF(F9&gt;=F$4,"Terpenuhi","Tdk Terpenuhi")</f>
        <v>Tdk Terpenuhi</v>
      </c>
      <c r="H9" s="143">
        <f>IF(F9&gt;=$F$4,(D9*F$3)+(F$5*(D9*F$4)),F$3*D9)</f>
        <v>7276800</v>
      </c>
    </row>
    <row r="10" spans="2:8" x14ac:dyDescent="0.25">
      <c r="B10" s="142" t="s">
        <v>158</v>
      </c>
      <c r="C10" s="141">
        <v>175900000</v>
      </c>
      <c r="D10" s="141">
        <v>198750000</v>
      </c>
      <c r="E10" s="141">
        <f>D10-C10</f>
        <v>22850000</v>
      </c>
      <c r="F10" s="140">
        <f t="shared" si="0"/>
        <v>0.12990335417851051</v>
      </c>
      <c r="G10" s="139" t="str">
        <f t="shared" si="1"/>
        <v>Terpenuhi</v>
      </c>
      <c r="H10" s="138">
        <f>IF(F10&gt;=$F$4,(D10*F$3)+(F$5*(D10*F$4)),F$3*D10)</f>
        <v>6459375</v>
      </c>
    </row>
    <row r="11" spans="2:8" x14ac:dyDescent="0.25">
      <c r="B11" s="142" t="s">
        <v>157</v>
      </c>
      <c r="C11" s="141">
        <v>276150000</v>
      </c>
      <c r="D11" s="141">
        <v>329375000</v>
      </c>
      <c r="E11" s="141">
        <f>D11-C11</f>
        <v>53225000</v>
      </c>
      <c r="F11" s="140">
        <f t="shared" si="0"/>
        <v>0.19273945319572697</v>
      </c>
      <c r="G11" s="139" t="str">
        <f t="shared" si="1"/>
        <v>Terpenuhi</v>
      </c>
      <c r="H11" s="138">
        <f>IF(F11&gt;=$F$4,(D11*F$3)+(F$5*(D11*F$4)),F$3*D11)</f>
        <v>10704687.5</v>
      </c>
    </row>
    <row r="12" spans="2:8" x14ac:dyDescent="0.25">
      <c r="B12" s="142" t="s">
        <v>156</v>
      </c>
      <c r="C12" s="141">
        <v>149750000</v>
      </c>
      <c r="D12" s="141">
        <v>165790000</v>
      </c>
      <c r="E12" s="141">
        <f>D12-C12</f>
        <v>16040000</v>
      </c>
      <c r="F12" s="140">
        <f t="shared" si="0"/>
        <v>0.1071118530884808</v>
      </c>
      <c r="G12" s="139" t="str">
        <f t="shared" si="1"/>
        <v>Terpenuhi</v>
      </c>
      <c r="H12" s="138">
        <f>IF(F12&gt;=$F$4,(D12*F$3)+(F$5*(D12*F$4)),F$3*D12)</f>
        <v>5388175</v>
      </c>
    </row>
    <row r="13" spans="2:8" x14ac:dyDescent="0.25">
      <c r="B13" s="137" t="s">
        <v>37</v>
      </c>
      <c r="C13" s="136">
        <v>169750000</v>
      </c>
      <c r="D13" s="136">
        <v>197690000</v>
      </c>
      <c r="E13" s="136">
        <f>D13-C13</f>
        <v>27940000</v>
      </c>
      <c r="F13" s="135">
        <f t="shared" si="0"/>
        <v>0.16459499263622976</v>
      </c>
      <c r="G13" s="134" t="str">
        <f t="shared" si="1"/>
        <v>Terpenuhi</v>
      </c>
      <c r="H13" s="133">
        <f>IF(F13&gt;=$F$4,(D13*F$3)+(F$5*(D13*F$4)),F$3*D13)</f>
        <v>6424925</v>
      </c>
    </row>
    <row r="14" spans="2:8" x14ac:dyDescent="0.25">
      <c r="B14" s="132"/>
      <c r="C14" s="131">
        <f>SUM(C9:C13)</f>
        <v>997300000</v>
      </c>
      <c r="D14" s="131">
        <f>SUM(D9:D13)</f>
        <v>1134165000</v>
      </c>
      <c r="E14" s="131">
        <f>SUM(E9:E13)</f>
        <v>136865000</v>
      </c>
      <c r="F14" s="130">
        <f t="shared" si="0"/>
        <v>0.13723553594705706</v>
      </c>
      <c r="G14" s="129" t="str">
        <f t="shared" si="1"/>
        <v>Terpenuhi</v>
      </c>
      <c r="H14" s="128">
        <f>SUM(H9:H13)</f>
        <v>36253962.5</v>
      </c>
    </row>
    <row r="16" spans="2:8" x14ac:dyDescent="0.25">
      <c r="B16" s="127" t="s">
        <v>136</v>
      </c>
    </row>
    <row r="17" spans="2:2" x14ac:dyDescent="0.25">
      <c r="B17" s="126" t="s">
        <v>155</v>
      </c>
    </row>
    <row r="18" spans="2:2" x14ac:dyDescent="0.25">
      <c r="B18" s="126" t="s">
        <v>154</v>
      </c>
    </row>
    <row r="19" spans="2:2" x14ac:dyDescent="0.25">
      <c r="B19" s="126" t="s">
        <v>153</v>
      </c>
    </row>
    <row r="20" spans="2:2" ht="19.5" customHeight="1" x14ac:dyDescent="0.25"/>
  </sheetData>
  <mergeCells count="5">
    <mergeCell ref="B7:B8"/>
    <mergeCell ref="C7:D7"/>
    <mergeCell ref="E7:F7"/>
    <mergeCell ref="G7:G8"/>
    <mergeCell ref="H7:H8"/>
  </mergeCells>
  <pageMargins left="0.7" right="0.7" top="0.75" bottom="0.75" header="0.3" footer="0.3"/>
  <ignoredErrors>
    <ignoredError sqref="F4" formula="1"/>
  </ignoredErrors>
  <drawing r:id="rId1"/>
  <legacyDrawing r:id="rId2"/>
  <mc:AlternateContent xmlns:mc="http://schemas.openxmlformats.org/markup-compatibility/2006">
    <mc:Choice Requires="x14">
      <controls>
        <mc:AlternateContent xmlns:mc="http://schemas.openxmlformats.org/markup-compatibility/2006">
          <mc:Choice Requires="x14">
            <control shapeId="43009" r:id="rId3" name="Scroll Bar 1">
              <controlPr defaultSize="0" autoPict="0">
                <anchor moveWithCells="1">
                  <from>
                    <xdr:col>4</xdr:col>
                    <xdr:colOff>200025</xdr:colOff>
                    <xdr:row>2</xdr:row>
                    <xdr:rowOff>28575</xdr:rowOff>
                  </from>
                  <to>
                    <xdr:col>4</xdr:col>
                    <xdr:colOff>685800</xdr:colOff>
                    <xdr:row>3</xdr:row>
                    <xdr:rowOff>0</xdr:rowOff>
                  </to>
                </anchor>
              </controlPr>
            </control>
          </mc:Choice>
        </mc:AlternateContent>
        <mc:AlternateContent xmlns:mc="http://schemas.openxmlformats.org/markup-compatibility/2006">
          <mc:Choice Requires="x14">
            <control shapeId="43010" r:id="rId4" name="Scroll Bar 2">
              <controlPr defaultSize="0" autoPict="0">
                <anchor moveWithCells="1">
                  <from>
                    <xdr:col>4</xdr:col>
                    <xdr:colOff>200025</xdr:colOff>
                    <xdr:row>3</xdr:row>
                    <xdr:rowOff>28575</xdr:rowOff>
                  </from>
                  <to>
                    <xdr:col>4</xdr:col>
                    <xdr:colOff>685800</xdr:colOff>
                    <xdr:row>4</xdr:row>
                    <xdr:rowOff>0</xdr:rowOff>
                  </to>
                </anchor>
              </controlPr>
            </control>
          </mc:Choice>
        </mc:AlternateContent>
        <mc:AlternateContent xmlns:mc="http://schemas.openxmlformats.org/markup-compatibility/2006">
          <mc:Choice Requires="x14">
            <control shapeId="43011" r:id="rId5" name="Scroll Bar 3">
              <controlPr defaultSize="0" autoPict="0">
                <anchor moveWithCells="1">
                  <from>
                    <xdr:col>4</xdr:col>
                    <xdr:colOff>200025</xdr:colOff>
                    <xdr:row>4</xdr:row>
                    <xdr:rowOff>28575</xdr:rowOff>
                  </from>
                  <to>
                    <xdr:col>4</xdr:col>
                    <xdr:colOff>685800</xdr:colOff>
                    <xdr:row>5</xdr:row>
                    <xdr:rowOff>0</xdr:rowOff>
                  </to>
                </anchor>
              </controlPr>
            </control>
          </mc:Choice>
        </mc:AlternateContent>
      </controls>
    </mc:Choice>
  </mc:AlternateConten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F41"/>
  <sheetViews>
    <sheetView showGridLines="0" workbookViewId="0">
      <selection activeCell="E7" sqref="E7"/>
    </sheetView>
  </sheetViews>
  <sheetFormatPr defaultRowHeight="15" customHeight="1" x14ac:dyDescent="0.25"/>
  <cols>
    <col min="1" max="1" width="5.85546875" style="125" customWidth="1"/>
    <col min="2" max="2" width="6" style="125" customWidth="1"/>
    <col min="3" max="3" width="20.28515625" style="125" customWidth="1"/>
    <col min="4" max="4" width="15.85546875" style="125" customWidth="1"/>
    <col min="5" max="5" width="19.85546875" style="125" customWidth="1"/>
    <col min="6" max="6" width="30.85546875" style="125" customWidth="1"/>
    <col min="7" max="7" width="5.85546875" style="125" customWidth="1"/>
    <col min="8" max="16384" width="9.140625" style="125"/>
  </cols>
  <sheetData>
    <row r="1" spans="2:6" ht="19.5" customHeight="1" x14ac:dyDescent="0.25"/>
    <row r="2" spans="2:6" ht="18" customHeight="1" x14ac:dyDescent="0.25">
      <c r="B2" s="153" t="s">
        <v>174</v>
      </c>
    </row>
    <row r="3" spans="2:6" ht="18" customHeight="1" x14ac:dyDescent="0.25">
      <c r="B3" s="167" t="s">
        <v>173</v>
      </c>
      <c r="C3" s="132"/>
      <c r="D3" s="132"/>
      <c r="E3" s="163">
        <v>42795</v>
      </c>
    </row>
    <row r="4" spans="2:6" ht="18" customHeight="1" x14ac:dyDescent="0.25">
      <c r="B4" s="167" t="s">
        <v>172</v>
      </c>
      <c r="C4" s="132"/>
      <c r="D4" s="132"/>
      <c r="E4" s="166">
        <v>31</v>
      </c>
    </row>
    <row r="5" spans="2:6" ht="11.25" customHeight="1" x14ac:dyDescent="0.25">
      <c r="B5" s="165"/>
      <c r="E5" s="164"/>
    </row>
    <row r="6" spans="2:6" ht="18" customHeight="1" x14ac:dyDescent="0.25">
      <c r="B6" s="636" t="s">
        <v>171</v>
      </c>
      <c r="C6" s="636"/>
      <c r="D6" s="636"/>
      <c r="E6" s="163">
        <v>42800</v>
      </c>
    </row>
    <row r="7" spans="2:6" ht="18" customHeight="1" x14ac:dyDescent="0.25">
      <c r="B7" s="636"/>
      <c r="C7" s="636"/>
      <c r="D7" s="636"/>
      <c r="E7" s="162">
        <f>SUMIF(C10:C40,"&lt;="&amp;E6,D10:D40)</f>
        <v>14318750</v>
      </c>
      <c r="F7" s="157" t="str">
        <f ca="1">_xlfn.FORMULATEXT(E7)</f>
        <v>=SUMIF(C10:C40;"&lt;="&amp;E6;D10:D40)</v>
      </c>
    </row>
    <row r="8" spans="2:6" ht="11.25" customHeight="1" x14ac:dyDescent="0.25"/>
    <row r="9" spans="2:6" ht="19.5" customHeight="1" x14ac:dyDescent="0.25">
      <c r="B9" s="161" t="s">
        <v>51</v>
      </c>
      <c r="C9" s="160" t="s">
        <v>16</v>
      </c>
      <c r="D9" s="159" t="s">
        <v>170</v>
      </c>
    </row>
    <row r="10" spans="2:6" x14ac:dyDescent="0.25">
      <c r="B10" s="150">
        <v>1</v>
      </c>
      <c r="C10" s="156">
        <f>E3</f>
        <v>42795</v>
      </c>
      <c r="D10" s="155">
        <v>1750000</v>
      </c>
    </row>
    <row r="11" spans="2:6" x14ac:dyDescent="0.25">
      <c r="B11" s="150">
        <f t="shared" ref="B11:B40" si="0">IF(B10&lt;E$4,B10+1,"")</f>
        <v>2</v>
      </c>
      <c r="C11" s="156">
        <f t="shared" ref="C11:C39" si="1">IF(B11="","",C10+1)</f>
        <v>42796</v>
      </c>
      <c r="D11" s="155">
        <v>2350000</v>
      </c>
    </row>
    <row r="12" spans="2:6" x14ac:dyDescent="0.25">
      <c r="B12" s="150">
        <f t="shared" si="0"/>
        <v>3</v>
      </c>
      <c r="C12" s="156">
        <f t="shared" si="1"/>
        <v>42797</v>
      </c>
      <c r="D12" s="155">
        <v>1675500</v>
      </c>
    </row>
    <row r="13" spans="2:6" x14ac:dyDescent="0.25">
      <c r="B13" s="150">
        <f t="shared" si="0"/>
        <v>4</v>
      </c>
      <c r="C13" s="156">
        <f t="shared" si="1"/>
        <v>42798</v>
      </c>
      <c r="D13" s="155">
        <v>2318250</v>
      </c>
    </row>
    <row r="14" spans="2:6" x14ac:dyDescent="0.25">
      <c r="B14" s="150">
        <f t="shared" si="0"/>
        <v>5</v>
      </c>
      <c r="C14" s="156">
        <f t="shared" si="1"/>
        <v>42799</v>
      </c>
      <c r="D14" s="155">
        <v>2975000</v>
      </c>
    </row>
    <row r="15" spans="2:6" x14ac:dyDescent="0.25">
      <c r="B15" s="150">
        <f t="shared" si="0"/>
        <v>6</v>
      </c>
      <c r="C15" s="156">
        <f t="shared" si="1"/>
        <v>42800</v>
      </c>
      <c r="D15" s="155">
        <v>3250000</v>
      </c>
    </row>
    <row r="16" spans="2:6" x14ac:dyDescent="0.25">
      <c r="B16" s="150">
        <f t="shared" si="0"/>
        <v>7</v>
      </c>
      <c r="C16" s="156">
        <f t="shared" si="1"/>
        <v>42801</v>
      </c>
      <c r="D16" s="155">
        <v>1975500</v>
      </c>
    </row>
    <row r="17" spans="2:5" x14ac:dyDescent="0.25">
      <c r="B17" s="150">
        <f t="shared" si="0"/>
        <v>8</v>
      </c>
      <c r="C17" s="156">
        <f t="shared" si="1"/>
        <v>42802</v>
      </c>
      <c r="D17" s="155">
        <v>2975000</v>
      </c>
    </row>
    <row r="18" spans="2:5" x14ac:dyDescent="0.25">
      <c r="B18" s="150">
        <f t="shared" si="0"/>
        <v>9</v>
      </c>
      <c r="C18" s="156">
        <f t="shared" si="1"/>
        <v>42803</v>
      </c>
      <c r="D18" s="155">
        <v>3125000</v>
      </c>
    </row>
    <row r="19" spans="2:5" x14ac:dyDescent="0.25">
      <c r="B19" s="150">
        <f t="shared" si="0"/>
        <v>10</v>
      </c>
      <c r="C19" s="156">
        <f t="shared" si="1"/>
        <v>42804</v>
      </c>
      <c r="D19" s="155">
        <v>2975000</v>
      </c>
    </row>
    <row r="20" spans="2:5" x14ac:dyDescent="0.25">
      <c r="B20" s="150">
        <f t="shared" si="0"/>
        <v>11</v>
      </c>
      <c r="C20" s="156">
        <f t="shared" si="1"/>
        <v>42805</v>
      </c>
      <c r="D20" s="158">
        <f>IF(B20="","",2245000)</f>
        <v>2245000</v>
      </c>
      <c r="E20" s="157" t="str">
        <f ca="1">_xlfn.FORMULATEXT(D20)</f>
        <v>=IF(B20="";"";2245000)</v>
      </c>
    </row>
    <row r="21" spans="2:5" x14ac:dyDescent="0.25">
      <c r="B21" s="150">
        <f t="shared" si="0"/>
        <v>12</v>
      </c>
      <c r="C21" s="156">
        <f t="shared" si="1"/>
        <v>42806</v>
      </c>
      <c r="D21" s="155">
        <f>IF(B21="","",3123000)</f>
        <v>3123000</v>
      </c>
    </row>
    <row r="22" spans="2:5" x14ac:dyDescent="0.25">
      <c r="B22" s="150">
        <f t="shared" si="0"/>
        <v>13</v>
      </c>
      <c r="C22" s="156">
        <f t="shared" si="1"/>
        <v>42807</v>
      </c>
      <c r="D22" s="155">
        <f>IF(B22="","",4525000)</f>
        <v>4525000</v>
      </c>
    </row>
    <row r="23" spans="2:5" x14ac:dyDescent="0.25">
      <c r="B23" s="150">
        <f t="shared" si="0"/>
        <v>14</v>
      </c>
      <c r="C23" s="156">
        <f t="shared" si="1"/>
        <v>42808</v>
      </c>
      <c r="D23" s="155">
        <f>IF(B23="","",1875700)</f>
        <v>1875700</v>
      </c>
    </row>
    <row r="24" spans="2:5" x14ac:dyDescent="0.25">
      <c r="B24" s="150">
        <f t="shared" si="0"/>
        <v>15</v>
      </c>
      <c r="C24" s="156">
        <f t="shared" si="1"/>
        <v>42809</v>
      </c>
      <c r="D24" s="155">
        <f>IF(B24="","",3145000)</f>
        <v>3145000</v>
      </c>
    </row>
    <row r="25" spans="2:5" x14ac:dyDescent="0.25">
      <c r="B25" s="150">
        <f t="shared" si="0"/>
        <v>16</v>
      </c>
      <c r="C25" s="156">
        <f t="shared" si="1"/>
        <v>42810</v>
      </c>
      <c r="D25" s="155">
        <f>IF(B25="","",22750000)</f>
        <v>22750000</v>
      </c>
    </row>
    <row r="26" spans="2:5" x14ac:dyDescent="0.25">
      <c r="B26" s="150">
        <f t="shared" si="0"/>
        <v>17</v>
      </c>
      <c r="C26" s="156">
        <f t="shared" si="1"/>
        <v>42811</v>
      </c>
      <c r="D26" s="155">
        <f>IF(B26="","",6575000)</f>
        <v>6575000</v>
      </c>
    </row>
    <row r="27" spans="2:5" x14ac:dyDescent="0.25">
      <c r="B27" s="150">
        <f t="shared" si="0"/>
        <v>18</v>
      </c>
      <c r="C27" s="156">
        <f t="shared" si="1"/>
        <v>42812</v>
      </c>
      <c r="D27" s="155">
        <f>IF(B27="","",2250000)</f>
        <v>2250000</v>
      </c>
    </row>
    <row r="28" spans="2:5" x14ac:dyDescent="0.25">
      <c r="B28" s="150">
        <f t="shared" si="0"/>
        <v>19</v>
      </c>
      <c r="C28" s="156">
        <f t="shared" si="1"/>
        <v>42813</v>
      </c>
      <c r="D28" s="155">
        <f>IF(B28="","",3457000)</f>
        <v>3457000</v>
      </c>
    </row>
    <row r="29" spans="2:5" x14ac:dyDescent="0.25">
      <c r="B29" s="150">
        <f t="shared" si="0"/>
        <v>20</v>
      </c>
      <c r="C29" s="156">
        <f t="shared" si="1"/>
        <v>42814</v>
      </c>
      <c r="D29" s="155">
        <f>IF(B29="","",1750000)</f>
        <v>1750000</v>
      </c>
    </row>
    <row r="30" spans="2:5" x14ac:dyDescent="0.25">
      <c r="B30" s="150">
        <f t="shared" si="0"/>
        <v>21</v>
      </c>
      <c r="C30" s="156">
        <f t="shared" si="1"/>
        <v>42815</v>
      </c>
      <c r="D30" s="155">
        <f>IF(B30="","",2750000)</f>
        <v>2750000</v>
      </c>
    </row>
    <row r="31" spans="2:5" x14ac:dyDescent="0.25">
      <c r="B31" s="150">
        <f t="shared" si="0"/>
        <v>22</v>
      </c>
      <c r="C31" s="156">
        <f t="shared" si="1"/>
        <v>42816</v>
      </c>
      <c r="D31" s="155">
        <f>IF(B31="","",4567800)</f>
        <v>4567800</v>
      </c>
    </row>
    <row r="32" spans="2:5" x14ac:dyDescent="0.25">
      <c r="B32" s="150">
        <f t="shared" si="0"/>
        <v>23</v>
      </c>
      <c r="C32" s="156">
        <f t="shared" si="1"/>
        <v>42817</v>
      </c>
      <c r="D32" s="155">
        <f>IF(B32="","",2345000)</f>
        <v>2345000</v>
      </c>
    </row>
    <row r="33" spans="2:4" x14ac:dyDescent="0.25">
      <c r="B33" s="150">
        <f t="shared" si="0"/>
        <v>24</v>
      </c>
      <c r="C33" s="156">
        <f t="shared" si="1"/>
        <v>42818</v>
      </c>
      <c r="D33" s="155">
        <f>IF(B33="","",2750000)</f>
        <v>2750000</v>
      </c>
    </row>
    <row r="34" spans="2:4" x14ac:dyDescent="0.25">
      <c r="B34" s="150">
        <f t="shared" si="0"/>
        <v>25</v>
      </c>
      <c r="C34" s="156">
        <f t="shared" si="1"/>
        <v>42819</v>
      </c>
      <c r="D34" s="155">
        <f>IF(B34="","",27500000)</f>
        <v>27500000</v>
      </c>
    </row>
    <row r="35" spans="2:4" x14ac:dyDescent="0.25">
      <c r="B35" s="150">
        <f t="shared" si="0"/>
        <v>26</v>
      </c>
      <c r="C35" s="156">
        <f t="shared" si="1"/>
        <v>42820</v>
      </c>
      <c r="D35" s="155">
        <f>IF(B35="","",3575000)</f>
        <v>3575000</v>
      </c>
    </row>
    <row r="36" spans="2:4" x14ac:dyDescent="0.25">
      <c r="B36" s="150">
        <f t="shared" si="0"/>
        <v>27</v>
      </c>
      <c r="C36" s="156">
        <f t="shared" si="1"/>
        <v>42821</v>
      </c>
      <c r="D36" s="155">
        <f>IF(B36="","",2575000)</f>
        <v>2575000</v>
      </c>
    </row>
    <row r="37" spans="2:4" x14ac:dyDescent="0.25">
      <c r="B37" s="150">
        <f t="shared" si="0"/>
        <v>28</v>
      </c>
      <c r="C37" s="156">
        <f t="shared" si="1"/>
        <v>42822</v>
      </c>
      <c r="D37" s="155">
        <f>IF(B37="","",4550000)</f>
        <v>4550000</v>
      </c>
    </row>
    <row r="38" spans="2:4" x14ac:dyDescent="0.25">
      <c r="B38" s="150">
        <f t="shared" si="0"/>
        <v>29</v>
      </c>
      <c r="C38" s="156">
        <f t="shared" si="1"/>
        <v>42823</v>
      </c>
      <c r="D38" s="155">
        <f>IF(B38="","",10000000)</f>
        <v>10000000</v>
      </c>
    </row>
    <row r="39" spans="2:4" x14ac:dyDescent="0.25">
      <c r="B39" s="150">
        <f t="shared" si="0"/>
        <v>30</v>
      </c>
      <c r="C39" s="156">
        <f t="shared" si="1"/>
        <v>42824</v>
      </c>
      <c r="D39" s="155">
        <f>IF(B39="","",7250000)</f>
        <v>7250000</v>
      </c>
    </row>
    <row r="40" spans="2:4" x14ac:dyDescent="0.25">
      <c r="B40" s="150">
        <f t="shared" si="0"/>
        <v>31</v>
      </c>
      <c r="C40" s="156">
        <f>IF(B40="","",C38+1)</f>
        <v>42824</v>
      </c>
      <c r="D40" s="155">
        <f>IF(B40="","",2345000)</f>
        <v>2345000</v>
      </c>
    </row>
    <row r="41" spans="2:4" x14ac:dyDescent="0.25">
      <c r="D41" s="154"/>
    </row>
  </sheetData>
  <mergeCells count="1">
    <mergeCell ref="B6:D7"/>
  </mergeCells>
  <conditionalFormatting sqref="B10:D40">
    <cfRule type="notContainsBlanks" dxfId="10" priority="1">
      <formula>LEN(TRIM(B10))&gt;0</formula>
    </cfRule>
  </conditionalFormatting>
  <dataValidations count="1">
    <dataValidation type="list" allowBlank="1" showInputMessage="1" showErrorMessage="1" sqref="E6">
      <formula1>$C$10:$C$40</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44035" r:id="rId3" name="Scroll Bar 3">
              <controlPr defaultSize="0" autoPict="0">
                <anchor moveWithCells="1">
                  <from>
                    <xdr:col>3</xdr:col>
                    <xdr:colOff>390525</xdr:colOff>
                    <xdr:row>3</xdr:row>
                    <xdr:rowOff>28575</xdr:rowOff>
                  </from>
                  <to>
                    <xdr:col>3</xdr:col>
                    <xdr:colOff>876300</xdr:colOff>
                    <xdr:row>3</xdr:row>
                    <xdr:rowOff>190500</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9"/>
  <sheetViews>
    <sheetView showGridLines="0" workbookViewId="0">
      <selection activeCell="F4" sqref="F4"/>
    </sheetView>
  </sheetViews>
  <sheetFormatPr defaultRowHeight="15" x14ac:dyDescent="0.25"/>
  <cols>
    <col min="1" max="1" width="5.85546875" style="125" customWidth="1"/>
    <col min="2" max="2" width="11.7109375" style="125" customWidth="1"/>
    <col min="3" max="3" width="28.28515625" style="125" customWidth="1"/>
    <col min="4" max="4" width="4.85546875" style="125" customWidth="1"/>
    <col min="5" max="5" width="32.42578125" style="125" customWidth="1"/>
    <col min="6" max="6" width="29.85546875" style="125" customWidth="1"/>
    <col min="7" max="7" width="5.85546875" style="125" customWidth="1"/>
    <col min="8" max="16384" width="9.140625" style="125"/>
  </cols>
  <sheetData>
    <row r="1" spans="2:6" ht="19.5" customHeight="1" x14ac:dyDescent="0.25"/>
    <row r="2" spans="2:6" ht="18.75" x14ac:dyDescent="0.25">
      <c r="B2" s="153" t="s">
        <v>206</v>
      </c>
    </row>
    <row r="3" spans="2:6" x14ac:dyDescent="0.25">
      <c r="B3" s="175" t="s">
        <v>205</v>
      </c>
      <c r="C3" s="174" t="s">
        <v>202</v>
      </c>
      <c r="E3" s="167" t="s">
        <v>204</v>
      </c>
      <c r="F3" s="168" t="s">
        <v>203</v>
      </c>
    </row>
    <row r="4" spans="2:6" x14ac:dyDescent="0.25">
      <c r="B4" s="173" t="s">
        <v>203</v>
      </c>
      <c r="C4" s="172" t="s">
        <v>251</v>
      </c>
      <c r="E4" s="167" t="s">
        <v>202</v>
      </c>
      <c r="F4" s="171" t="str">
        <f>VLOOKUP(F3,B4:C18,2,)</f>
        <v>dr NURMAN SIDIQ, SPA</v>
      </c>
    </row>
    <row r="5" spans="2:6" x14ac:dyDescent="0.25">
      <c r="B5" s="170" t="s">
        <v>201</v>
      </c>
      <c r="C5" s="168" t="s">
        <v>200</v>
      </c>
      <c r="F5" s="157" t="str">
        <f ca="1">_xlfn.FORMULATEXT(F4)</f>
        <v>=VLOOKUP(F3;B4:C18;2;)</v>
      </c>
    </row>
    <row r="6" spans="2:6" x14ac:dyDescent="0.25">
      <c r="B6" s="170" t="s">
        <v>199</v>
      </c>
      <c r="C6" s="168" t="s">
        <v>198</v>
      </c>
    </row>
    <row r="7" spans="2:6" x14ac:dyDescent="0.25">
      <c r="B7" s="170" t="s">
        <v>197</v>
      </c>
      <c r="C7" s="168" t="s">
        <v>196</v>
      </c>
    </row>
    <row r="8" spans="2:6" x14ac:dyDescent="0.25">
      <c r="B8" s="170" t="s">
        <v>195</v>
      </c>
      <c r="C8" s="168" t="s">
        <v>194</v>
      </c>
    </row>
    <row r="9" spans="2:6" x14ac:dyDescent="0.25">
      <c r="B9" s="170" t="s">
        <v>193</v>
      </c>
      <c r="C9" s="168" t="s">
        <v>192</v>
      </c>
    </row>
    <row r="10" spans="2:6" x14ac:dyDescent="0.25">
      <c r="B10" s="170" t="s">
        <v>191</v>
      </c>
      <c r="C10" s="168" t="s">
        <v>190</v>
      </c>
    </row>
    <row r="11" spans="2:6" x14ac:dyDescent="0.25">
      <c r="B11" s="170" t="s">
        <v>189</v>
      </c>
      <c r="C11" s="168" t="s">
        <v>188</v>
      </c>
    </row>
    <row r="12" spans="2:6" x14ac:dyDescent="0.25">
      <c r="B12" s="170" t="s">
        <v>187</v>
      </c>
      <c r="C12" s="168" t="s">
        <v>186</v>
      </c>
    </row>
    <row r="13" spans="2:6" x14ac:dyDescent="0.25">
      <c r="B13" s="170" t="s">
        <v>185</v>
      </c>
      <c r="C13" s="168" t="s">
        <v>184</v>
      </c>
    </row>
    <row r="14" spans="2:6" x14ac:dyDescent="0.25">
      <c r="B14" s="170" t="s">
        <v>183</v>
      </c>
      <c r="C14" s="168" t="s">
        <v>182</v>
      </c>
    </row>
    <row r="15" spans="2:6" x14ac:dyDescent="0.25">
      <c r="B15" s="170" t="s">
        <v>181</v>
      </c>
      <c r="C15" s="168" t="s">
        <v>180</v>
      </c>
    </row>
    <row r="16" spans="2:6" x14ac:dyDescent="0.25">
      <c r="B16" s="170" t="s">
        <v>179</v>
      </c>
      <c r="C16" s="168" t="s">
        <v>178</v>
      </c>
    </row>
    <row r="17" spans="2:3" x14ac:dyDescent="0.25">
      <c r="B17" s="170" t="s">
        <v>177</v>
      </c>
      <c r="C17" s="168" t="s">
        <v>176</v>
      </c>
    </row>
    <row r="18" spans="2:3" x14ac:dyDescent="0.25">
      <c r="B18" s="169" t="s">
        <v>175</v>
      </c>
      <c r="C18" s="168" t="s">
        <v>369</v>
      </c>
    </row>
    <row r="19" spans="2:3" ht="19.5" customHeight="1" x14ac:dyDescent="0.25"/>
  </sheetData>
  <dataValidations count="1">
    <dataValidation type="list" allowBlank="1" showInputMessage="1" showErrorMessage="1" sqref="F3">
      <formula1>$B$4:$B$18</formula1>
    </dataValidation>
  </dataValidations>
  <pageMargins left="0.7" right="0.7" top="0.75" bottom="0.75" header="0.3" footer="0.3"/>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4"/>
  <sheetViews>
    <sheetView showGridLines="0" workbookViewId="0">
      <selection activeCell="K5" sqref="K5"/>
    </sheetView>
  </sheetViews>
  <sheetFormatPr defaultRowHeight="15" x14ac:dyDescent="0.25"/>
  <cols>
    <col min="1" max="1" width="5.85546875" style="330" customWidth="1"/>
    <col min="2" max="2" width="0.85546875" style="330" customWidth="1"/>
    <col min="3" max="3" width="4.42578125" style="330" customWidth="1"/>
    <col min="4" max="4" width="20.42578125" style="330" customWidth="1"/>
    <col min="5" max="5" width="16.140625" style="330" customWidth="1"/>
    <col min="6" max="6" width="14.7109375" style="331" customWidth="1"/>
    <col min="7" max="7" width="5" style="330" customWidth="1"/>
    <col min="8" max="8" width="5.28515625" style="330" customWidth="1"/>
    <col min="9" max="9" width="20.42578125" style="330" customWidth="1"/>
    <col min="10" max="10" width="16.140625" style="330" customWidth="1"/>
    <col min="11" max="11" width="14.7109375" style="331" customWidth="1"/>
    <col min="12" max="12" width="5.85546875" style="330" customWidth="1"/>
    <col min="13" max="13" width="14.28515625" style="330" customWidth="1"/>
    <col min="14" max="14" width="9.5703125" style="330" customWidth="1"/>
    <col min="15" max="15" width="5.85546875" style="330" customWidth="1"/>
    <col min="16" max="16384" width="9.140625" style="330"/>
  </cols>
  <sheetData>
    <row r="1" spans="2:14" ht="19.5" customHeight="1" x14ac:dyDescent="0.25"/>
    <row r="2" spans="2:14" ht="18.75" x14ac:dyDescent="0.25">
      <c r="B2" s="362" t="str">
        <f>"KARYAWAN BAGIAN "&amp;UPPER(J4)&amp;" "&amp;UPPER(J5)</f>
        <v>KARYAWAN BAGIAN PRODUKSI TERTUA</v>
      </c>
    </row>
    <row r="3" spans="2:14" ht="15.75" customHeight="1" x14ac:dyDescent="0.25">
      <c r="B3" s="361"/>
      <c r="C3" s="360" t="s">
        <v>47</v>
      </c>
      <c r="D3" s="359" t="s">
        <v>13</v>
      </c>
      <c r="E3" s="359" t="s">
        <v>397</v>
      </c>
      <c r="F3" s="358" t="s">
        <v>396</v>
      </c>
      <c r="H3" s="356" t="s">
        <v>47</v>
      </c>
      <c r="I3" s="357" t="s">
        <v>13</v>
      </c>
      <c r="J3" s="357" t="s">
        <v>397</v>
      </c>
      <c r="K3" s="356" t="s">
        <v>396</v>
      </c>
    </row>
    <row r="4" spans="2:14" ht="15.75" customHeight="1" x14ac:dyDescent="0.25">
      <c r="B4" s="355">
        <f t="shared" ref="B4:B23" si="0">F4</f>
        <v>32499</v>
      </c>
      <c r="C4" s="336">
        <v>1</v>
      </c>
      <c r="D4" s="335" t="s">
        <v>274</v>
      </c>
      <c r="E4" s="335" t="s">
        <v>383</v>
      </c>
      <c r="F4" s="334">
        <v>32499</v>
      </c>
      <c r="H4" s="354"/>
      <c r="I4" s="353"/>
      <c r="J4" s="353" t="s">
        <v>370</v>
      </c>
      <c r="K4" s="352"/>
      <c r="M4" s="330">
        <v>2</v>
      </c>
      <c r="N4" s="351" t="s">
        <v>165</v>
      </c>
    </row>
    <row r="5" spans="2:14" ht="15.75" customHeight="1" x14ac:dyDescent="0.25">
      <c r="B5" s="337">
        <f t="shared" si="0"/>
        <v>29355</v>
      </c>
      <c r="C5" s="336">
        <v>2</v>
      </c>
      <c r="D5" s="335" t="s">
        <v>395</v>
      </c>
      <c r="E5" s="335" t="s">
        <v>370</v>
      </c>
      <c r="F5" s="334">
        <v>29355</v>
      </c>
      <c r="H5" s="350" t="s">
        <v>394</v>
      </c>
      <c r="I5" s="349"/>
      <c r="J5" s="348" t="str">
        <f>IF(M4=1,"Termuda","Tertua")</f>
        <v>Tertua</v>
      </c>
      <c r="K5" s="340">
        <f>IF(M4=1,DMAX(C3:F23,"Tgl Lahir",H3:K4),DMIN(C3:F23,"Tgl Lahir",H3:K4))</f>
        <v>29355</v>
      </c>
    </row>
    <row r="6" spans="2:14" ht="15.75" customHeight="1" x14ac:dyDescent="0.25">
      <c r="B6" s="337">
        <f t="shared" si="0"/>
        <v>32979</v>
      </c>
      <c r="C6" s="336">
        <v>3</v>
      </c>
      <c r="D6" s="335" t="s">
        <v>393</v>
      </c>
      <c r="E6" s="335" t="s">
        <v>374</v>
      </c>
      <c r="F6" s="334">
        <v>32979</v>
      </c>
      <c r="M6" s="343" t="s">
        <v>374</v>
      </c>
    </row>
    <row r="7" spans="2:14" ht="15.75" customHeight="1" x14ac:dyDescent="0.25">
      <c r="B7" s="337">
        <f t="shared" si="0"/>
        <v>29633</v>
      </c>
      <c r="C7" s="336">
        <v>4</v>
      </c>
      <c r="D7" s="335" t="s">
        <v>275</v>
      </c>
      <c r="E7" s="335" t="s">
        <v>370</v>
      </c>
      <c r="F7" s="334">
        <v>29633</v>
      </c>
      <c r="H7" s="347" t="s">
        <v>333</v>
      </c>
      <c r="K7" s="346"/>
      <c r="M7" s="343" t="s">
        <v>383</v>
      </c>
    </row>
    <row r="8" spans="2:14" ht="15.75" customHeight="1" x14ac:dyDescent="0.25">
      <c r="B8" s="337">
        <f t="shared" si="0"/>
        <v>33756</v>
      </c>
      <c r="C8" s="336">
        <v>5</v>
      </c>
      <c r="D8" s="335" t="s">
        <v>392</v>
      </c>
      <c r="E8" s="335" t="s">
        <v>370</v>
      </c>
      <c r="F8" s="334">
        <v>33756</v>
      </c>
      <c r="H8" s="345" t="s">
        <v>135</v>
      </c>
      <c r="I8" s="639" t="s">
        <v>231</v>
      </c>
      <c r="J8" s="640"/>
      <c r="K8" s="640"/>
      <c r="M8" s="343" t="s">
        <v>370</v>
      </c>
    </row>
    <row r="9" spans="2:14" ht="15.75" customHeight="1" x14ac:dyDescent="0.25">
      <c r="B9" s="337">
        <f t="shared" si="0"/>
        <v>32363</v>
      </c>
      <c r="C9" s="336">
        <v>6</v>
      </c>
      <c r="D9" s="335" t="s">
        <v>391</v>
      </c>
      <c r="E9" s="335" t="s">
        <v>370</v>
      </c>
      <c r="F9" s="334">
        <v>32363</v>
      </c>
      <c r="H9" s="338" t="s">
        <v>390</v>
      </c>
      <c r="I9" s="342" t="str">
        <f ca="1">_xlfn.FORMULATEXT(B2)</f>
        <v>="KARYAWAN BAGIAN "&amp;UPPER(J4)&amp;" "&amp;UPPER(J5)</v>
      </c>
      <c r="J9" s="341"/>
      <c r="K9" s="344"/>
      <c r="M9" s="343" t="s">
        <v>380</v>
      </c>
    </row>
    <row r="10" spans="2:14" ht="15.75" customHeight="1" x14ac:dyDescent="0.25">
      <c r="B10" s="337">
        <f t="shared" si="0"/>
        <v>32942</v>
      </c>
      <c r="C10" s="336">
        <v>7</v>
      </c>
      <c r="D10" s="335" t="s">
        <v>389</v>
      </c>
      <c r="E10" s="335" t="s">
        <v>370</v>
      </c>
      <c r="F10" s="334">
        <v>32942</v>
      </c>
      <c r="H10" s="338" t="s">
        <v>388</v>
      </c>
      <c r="I10" s="342" t="str">
        <f ca="1">_xlfn.FORMULATEXT(J5)</f>
        <v>=IF(M4=1;"Termuda";"Tertua")</v>
      </c>
      <c r="J10" s="341"/>
      <c r="K10" s="340"/>
    </row>
    <row r="11" spans="2:14" ht="15.75" customHeight="1" x14ac:dyDescent="0.25">
      <c r="B11" s="337">
        <f t="shared" si="0"/>
        <v>32872</v>
      </c>
      <c r="C11" s="336">
        <v>8</v>
      </c>
      <c r="D11" s="335" t="s">
        <v>278</v>
      </c>
      <c r="E11" s="335" t="s">
        <v>370</v>
      </c>
      <c r="F11" s="334">
        <v>32872</v>
      </c>
      <c r="H11" s="338" t="s">
        <v>387</v>
      </c>
      <c r="I11" s="641" t="str">
        <f ca="1">_xlfn.FORMULATEXT(K5)</f>
        <v>=IF(M4=1;DMAX(C3:F23;"Tgl Lahir";H3:K4);DMIN(C3:F23;"Tgl Lahir";H3:K4))</v>
      </c>
      <c r="J11" s="641"/>
      <c r="K11" s="641"/>
      <c r="M11" s="339" t="s">
        <v>386</v>
      </c>
    </row>
    <row r="12" spans="2:14" ht="15.75" customHeight="1" x14ac:dyDescent="0.25">
      <c r="B12" s="337">
        <f t="shared" si="0"/>
        <v>31909</v>
      </c>
      <c r="C12" s="336">
        <v>9</v>
      </c>
      <c r="D12" s="335" t="s">
        <v>385</v>
      </c>
      <c r="E12" s="335" t="s">
        <v>374</v>
      </c>
      <c r="F12" s="334">
        <v>31909</v>
      </c>
      <c r="H12" s="338"/>
      <c r="I12" s="641"/>
      <c r="J12" s="641"/>
      <c r="K12" s="641"/>
    </row>
    <row r="13" spans="2:14" x14ac:dyDescent="0.25">
      <c r="B13" s="337">
        <f t="shared" si="0"/>
        <v>32765</v>
      </c>
      <c r="C13" s="336">
        <v>10</v>
      </c>
      <c r="D13" s="335" t="s">
        <v>384</v>
      </c>
      <c r="E13" s="335" t="s">
        <v>383</v>
      </c>
      <c r="F13" s="334">
        <v>32765</v>
      </c>
    </row>
    <row r="14" spans="2:14" x14ac:dyDescent="0.25">
      <c r="B14" s="337">
        <f t="shared" si="0"/>
        <v>31250</v>
      </c>
      <c r="C14" s="336">
        <v>11</v>
      </c>
      <c r="D14" s="335" t="s">
        <v>382</v>
      </c>
      <c r="E14" s="335" t="s">
        <v>380</v>
      </c>
      <c r="F14" s="334">
        <v>31250</v>
      </c>
    </row>
    <row r="15" spans="2:14" x14ac:dyDescent="0.25">
      <c r="B15" s="337">
        <f t="shared" si="0"/>
        <v>33080</v>
      </c>
      <c r="C15" s="336">
        <v>12</v>
      </c>
      <c r="D15" s="335" t="s">
        <v>381</v>
      </c>
      <c r="E15" s="335" t="s">
        <v>380</v>
      </c>
      <c r="F15" s="334">
        <v>33080</v>
      </c>
    </row>
    <row r="16" spans="2:14" x14ac:dyDescent="0.25">
      <c r="B16" s="337">
        <f t="shared" si="0"/>
        <v>32724</v>
      </c>
      <c r="C16" s="336">
        <v>13</v>
      </c>
      <c r="D16" s="335" t="s">
        <v>379</v>
      </c>
      <c r="E16" s="335" t="s">
        <v>374</v>
      </c>
      <c r="F16" s="334">
        <v>32724</v>
      </c>
    </row>
    <row r="17" spans="1:6" s="330" customFormat="1" x14ac:dyDescent="0.25">
      <c r="B17" s="337">
        <f t="shared" si="0"/>
        <v>31275</v>
      </c>
      <c r="C17" s="336">
        <v>14</v>
      </c>
      <c r="D17" s="335" t="s">
        <v>378</v>
      </c>
      <c r="E17" s="335" t="s">
        <v>370</v>
      </c>
      <c r="F17" s="334">
        <v>31275</v>
      </c>
    </row>
    <row r="18" spans="1:6" s="330" customFormat="1" x14ac:dyDescent="0.25">
      <c r="B18" s="337">
        <f t="shared" si="0"/>
        <v>30166</v>
      </c>
      <c r="C18" s="336">
        <v>15</v>
      </c>
      <c r="D18" s="335" t="s">
        <v>377</v>
      </c>
      <c r="E18" s="335" t="s">
        <v>370</v>
      </c>
      <c r="F18" s="334">
        <v>30166</v>
      </c>
    </row>
    <row r="19" spans="1:6" s="330" customFormat="1" x14ac:dyDescent="0.25">
      <c r="B19" s="337">
        <f t="shared" si="0"/>
        <v>31980</v>
      </c>
      <c r="C19" s="336">
        <v>16</v>
      </c>
      <c r="D19" s="335" t="s">
        <v>376</v>
      </c>
      <c r="E19" s="335" t="s">
        <v>370</v>
      </c>
      <c r="F19" s="334">
        <v>31980</v>
      </c>
    </row>
    <row r="20" spans="1:6" s="330" customFormat="1" x14ac:dyDescent="0.25">
      <c r="B20" s="337">
        <f t="shared" si="0"/>
        <v>32525</v>
      </c>
      <c r="C20" s="336">
        <v>17</v>
      </c>
      <c r="D20" s="335" t="s">
        <v>375</v>
      </c>
      <c r="E20" s="335" t="s">
        <v>374</v>
      </c>
      <c r="F20" s="334">
        <v>32525</v>
      </c>
    </row>
    <row r="21" spans="1:6" s="330" customFormat="1" x14ac:dyDescent="0.25">
      <c r="B21" s="337">
        <f t="shared" si="0"/>
        <v>31811</v>
      </c>
      <c r="C21" s="336">
        <v>18</v>
      </c>
      <c r="D21" s="335" t="s">
        <v>373</v>
      </c>
      <c r="E21" s="335" t="s">
        <v>370</v>
      </c>
      <c r="F21" s="334">
        <v>31811</v>
      </c>
    </row>
    <row r="22" spans="1:6" s="330" customFormat="1" x14ac:dyDescent="0.25">
      <c r="B22" s="337">
        <f t="shared" si="0"/>
        <v>31255</v>
      </c>
      <c r="C22" s="336">
        <v>19</v>
      </c>
      <c r="D22" s="335" t="s">
        <v>372</v>
      </c>
      <c r="E22" s="335" t="s">
        <v>370</v>
      </c>
      <c r="F22" s="334">
        <v>31255</v>
      </c>
    </row>
    <row r="23" spans="1:6" s="330" customFormat="1" x14ac:dyDescent="0.25">
      <c r="B23" s="337">
        <f t="shared" si="0"/>
        <v>33497</v>
      </c>
      <c r="C23" s="336">
        <v>20</v>
      </c>
      <c r="D23" s="335" t="s">
        <v>371</v>
      </c>
      <c r="E23" s="335" t="s">
        <v>370</v>
      </c>
      <c r="F23" s="334">
        <v>33497</v>
      </c>
    </row>
    <row r="24" spans="1:6" s="330" customFormat="1" ht="19.5" customHeight="1" x14ac:dyDescent="0.25">
      <c r="A24" s="333"/>
      <c r="B24" s="333"/>
      <c r="C24" s="333"/>
      <c r="D24" s="333"/>
      <c r="E24" s="333"/>
      <c r="F24" s="332"/>
    </row>
  </sheetData>
  <mergeCells count="2">
    <mergeCell ref="I8:K8"/>
    <mergeCell ref="I11:K12"/>
  </mergeCells>
  <conditionalFormatting sqref="B4:B23">
    <cfRule type="cellIs" dxfId="9" priority="1" operator="equal">
      <formula>$K$5</formula>
    </cfRule>
  </conditionalFormatting>
  <dataValidations count="1">
    <dataValidation type="list" allowBlank="1" showInputMessage="1" showErrorMessage="1" sqref="J4">
      <formula1>$M$6:$M$9</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2401" r:id="rId3" name="Scroll Bar 1">
              <controlPr defaultSize="0" autoPict="0">
                <anchor moveWithCells="1">
                  <from>
                    <xdr:col>8</xdr:col>
                    <xdr:colOff>809625</xdr:colOff>
                    <xdr:row>4</xdr:row>
                    <xdr:rowOff>19050</xdr:rowOff>
                  </from>
                  <to>
                    <xdr:col>8</xdr:col>
                    <xdr:colOff>1295400</xdr:colOff>
                    <xdr:row>4</xdr:row>
                    <xdr:rowOff>180975</xdr:rowOff>
                  </to>
                </anchor>
              </controlPr>
            </control>
          </mc:Choice>
        </mc:AlternateContent>
      </controls>
    </mc:Choice>
  </mc:AlternateConten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8"/>
  <sheetViews>
    <sheetView showGridLines="0" workbookViewId="0">
      <selection activeCell="D24" sqref="D24"/>
    </sheetView>
  </sheetViews>
  <sheetFormatPr defaultRowHeight="15" x14ac:dyDescent="0.25"/>
  <cols>
    <col min="1" max="1" width="5.85546875" style="363" customWidth="1"/>
    <col min="2" max="2" width="12.28515625" style="363" customWidth="1"/>
    <col min="3" max="3" width="14.85546875" style="363" customWidth="1"/>
    <col min="4" max="4" width="17.42578125" style="363" customWidth="1"/>
    <col min="5" max="5" width="12.7109375" style="363" customWidth="1"/>
    <col min="6" max="6" width="14" style="363" customWidth="1"/>
    <col min="7" max="7" width="15.85546875" style="363" customWidth="1"/>
    <col min="8" max="8" width="6.85546875" style="363" customWidth="1"/>
    <col min="9" max="9" width="17.28515625" style="363" customWidth="1"/>
    <col min="10" max="10" width="5.85546875" style="363" customWidth="1"/>
    <col min="11" max="16384" width="9.140625" style="363"/>
  </cols>
  <sheetData>
    <row r="1" spans="2:9" ht="19.5" customHeight="1" x14ac:dyDescent="0.25"/>
    <row r="2" spans="2:9" ht="21" customHeight="1" x14ac:dyDescent="0.25">
      <c r="B2" s="400" t="s">
        <v>413</v>
      </c>
    </row>
    <row r="3" spans="2:9" ht="18" customHeight="1" thickBot="1" x14ac:dyDescent="0.3">
      <c r="B3" s="399" t="s">
        <v>9</v>
      </c>
      <c r="C3" s="398" t="s">
        <v>412</v>
      </c>
      <c r="D3" s="398" t="s">
        <v>1</v>
      </c>
      <c r="E3" s="398" t="s">
        <v>411</v>
      </c>
      <c r="F3" s="398" t="s">
        <v>62</v>
      </c>
      <c r="G3" s="397" t="s">
        <v>410</v>
      </c>
    </row>
    <row r="4" spans="2:9" ht="15.75" customHeight="1" x14ac:dyDescent="0.25">
      <c r="B4" s="396" t="s">
        <v>2</v>
      </c>
      <c r="C4" s="395" t="s">
        <v>331</v>
      </c>
      <c r="D4" s="395" t="s">
        <v>11</v>
      </c>
      <c r="E4" s="394">
        <v>81</v>
      </c>
      <c r="F4" s="393">
        <v>354750000</v>
      </c>
      <c r="G4" s="392">
        <f>Table6[Transaksi]*12</f>
        <v>4257000000</v>
      </c>
      <c r="I4" s="363" t="s">
        <v>2</v>
      </c>
    </row>
    <row r="5" spans="2:9" ht="15.75" customHeight="1" x14ac:dyDescent="0.25">
      <c r="B5" s="385" t="s">
        <v>2</v>
      </c>
      <c r="C5" s="384" t="s">
        <v>37</v>
      </c>
      <c r="D5" s="384" t="s">
        <v>11</v>
      </c>
      <c r="E5" s="383">
        <v>52</v>
      </c>
      <c r="F5" s="382">
        <v>634000000</v>
      </c>
      <c r="G5" s="381">
        <f>Table6[Transaksi]*12</f>
        <v>7608000000</v>
      </c>
      <c r="I5" s="363" t="s">
        <v>3</v>
      </c>
    </row>
    <row r="6" spans="2:9" ht="15.75" customHeight="1" x14ac:dyDescent="0.25">
      <c r="B6" s="390" t="s">
        <v>2</v>
      </c>
      <c r="C6" s="389" t="s">
        <v>156</v>
      </c>
      <c r="D6" s="389" t="s">
        <v>8</v>
      </c>
      <c r="E6" s="388">
        <v>42</v>
      </c>
      <c r="F6" s="387">
        <v>134500000</v>
      </c>
      <c r="G6" s="386">
        <f>Table6[Transaksi]*12</f>
        <v>1614000000</v>
      </c>
      <c r="I6" s="363" t="s">
        <v>4</v>
      </c>
    </row>
    <row r="7" spans="2:9" ht="15.75" customHeight="1" x14ac:dyDescent="0.25">
      <c r="B7" s="385" t="s">
        <v>2</v>
      </c>
      <c r="C7" s="384" t="s">
        <v>125</v>
      </c>
      <c r="D7" s="384" t="s">
        <v>8</v>
      </c>
      <c r="E7" s="383">
        <v>64</v>
      </c>
      <c r="F7" s="382">
        <v>489500000</v>
      </c>
      <c r="G7" s="381">
        <f>Table6[Transaksi]*12</f>
        <v>5874000000</v>
      </c>
    </row>
    <row r="8" spans="2:9" ht="15.75" customHeight="1" x14ac:dyDescent="0.25">
      <c r="B8" s="390" t="s">
        <v>2</v>
      </c>
      <c r="C8" s="389" t="s">
        <v>127</v>
      </c>
      <c r="D8" s="389" t="s">
        <v>8</v>
      </c>
      <c r="E8" s="388">
        <v>56</v>
      </c>
      <c r="F8" s="387">
        <v>283375000</v>
      </c>
      <c r="G8" s="386">
        <f>Table6[Transaksi]*12</f>
        <v>3400500000</v>
      </c>
      <c r="I8" s="363" t="s">
        <v>11</v>
      </c>
    </row>
    <row r="9" spans="2:9" ht="15.75" customHeight="1" x14ac:dyDescent="0.25">
      <c r="B9" s="385" t="s">
        <v>3</v>
      </c>
      <c r="C9" s="384" t="s">
        <v>331</v>
      </c>
      <c r="D9" s="384" t="s">
        <v>11</v>
      </c>
      <c r="E9" s="383">
        <v>61</v>
      </c>
      <c r="F9" s="382">
        <v>698000000</v>
      </c>
      <c r="G9" s="381">
        <f>Table6[Transaksi]*12</f>
        <v>8376000000</v>
      </c>
      <c r="I9" s="363" t="s">
        <v>8</v>
      </c>
    </row>
    <row r="10" spans="2:9" ht="15.75" customHeight="1" x14ac:dyDescent="0.25">
      <c r="B10" s="390" t="s">
        <v>3</v>
      </c>
      <c r="C10" s="389" t="s">
        <v>207</v>
      </c>
      <c r="D10" s="389" t="s">
        <v>11</v>
      </c>
      <c r="E10" s="388">
        <v>63</v>
      </c>
      <c r="F10" s="387">
        <v>438000000</v>
      </c>
      <c r="G10" s="386">
        <f>Table6[Transaksi]*12</f>
        <v>5256000000</v>
      </c>
    </row>
    <row r="11" spans="2:9" ht="15.75" customHeight="1" x14ac:dyDescent="0.25">
      <c r="B11" s="385" t="s">
        <v>3</v>
      </c>
      <c r="C11" s="384" t="s">
        <v>37</v>
      </c>
      <c r="D11" s="384" t="s">
        <v>11</v>
      </c>
      <c r="E11" s="383">
        <v>97</v>
      </c>
      <c r="F11" s="382">
        <v>514750000</v>
      </c>
      <c r="G11" s="381">
        <f>Table6[Transaksi]*12</f>
        <v>6177000000</v>
      </c>
    </row>
    <row r="12" spans="2:9" ht="15.75" customHeight="1" x14ac:dyDescent="0.25">
      <c r="B12" s="390" t="s">
        <v>3</v>
      </c>
      <c r="C12" s="389" t="s">
        <v>156</v>
      </c>
      <c r="D12" s="389" t="s">
        <v>8</v>
      </c>
      <c r="E12" s="388">
        <v>46</v>
      </c>
      <c r="F12" s="387">
        <v>192750000</v>
      </c>
      <c r="G12" s="386">
        <f>Table6[Transaksi]*12</f>
        <v>2313000000</v>
      </c>
      <c r="I12" s="391" t="s">
        <v>409</v>
      </c>
    </row>
    <row r="13" spans="2:9" x14ac:dyDescent="0.25">
      <c r="B13" s="385" t="s">
        <v>3</v>
      </c>
      <c r="C13" s="384" t="s">
        <v>125</v>
      </c>
      <c r="D13" s="384" t="s">
        <v>8</v>
      </c>
      <c r="E13" s="383">
        <v>62</v>
      </c>
      <c r="F13" s="382">
        <v>322500000</v>
      </c>
      <c r="G13" s="381">
        <f>Table6[Transaksi]*12</f>
        <v>3870000000</v>
      </c>
    </row>
    <row r="14" spans="2:9" x14ac:dyDescent="0.25">
      <c r="B14" s="390" t="s">
        <v>3</v>
      </c>
      <c r="C14" s="389" t="s">
        <v>127</v>
      </c>
      <c r="D14" s="389" t="s">
        <v>8</v>
      </c>
      <c r="E14" s="388">
        <v>75</v>
      </c>
      <c r="F14" s="387">
        <v>292250000</v>
      </c>
      <c r="G14" s="386">
        <f>Table6[Transaksi]*12</f>
        <v>3507000000</v>
      </c>
    </row>
    <row r="15" spans="2:9" x14ac:dyDescent="0.25">
      <c r="B15" s="385" t="s">
        <v>4</v>
      </c>
      <c r="C15" s="384" t="s">
        <v>331</v>
      </c>
      <c r="D15" s="384" t="s">
        <v>11</v>
      </c>
      <c r="E15" s="383">
        <v>47</v>
      </c>
      <c r="F15" s="382">
        <v>441375000</v>
      </c>
      <c r="G15" s="381">
        <f>Table6[Transaksi]*12</f>
        <v>5296500000</v>
      </c>
    </row>
    <row r="16" spans="2:9" x14ac:dyDescent="0.25">
      <c r="B16" s="390" t="s">
        <v>4</v>
      </c>
      <c r="C16" s="389" t="s">
        <v>207</v>
      </c>
      <c r="D16" s="389" t="s">
        <v>11</v>
      </c>
      <c r="E16" s="388">
        <v>61</v>
      </c>
      <c r="F16" s="387">
        <v>665125000</v>
      </c>
      <c r="G16" s="386">
        <f>Table6[Transaksi]*12</f>
        <v>7981500000</v>
      </c>
    </row>
    <row r="17" spans="2:7" x14ac:dyDescent="0.25">
      <c r="B17" s="385" t="s">
        <v>4</v>
      </c>
      <c r="C17" s="384" t="s">
        <v>37</v>
      </c>
      <c r="D17" s="384" t="s">
        <v>11</v>
      </c>
      <c r="E17" s="383">
        <v>80</v>
      </c>
      <c r="F17" s="382">
        <v>323000000</v>
      </c>
      <c r="G17" s="381">
        <f>Table6[Transaksi]*12</f>
        <v>3876000000</v>
      </c>
    </row>
    <row r="18" spans="2:7" ht="15.75" thickBot="1" x14ac:dyDescent="0.3">
      <c r="B18" s="380" t="s">
        <v>4</v>
      </c>
      <c r="C18" s="379" t="s">
        <v>127</v>
      </c>
      <c r="D18" s="379" t="s">
        <v>8</v>
      </c>
      <c r="E18" s="378">
        <v>53</v>
      </c>
      <c r="F18" s="377">
        <v>167875000</v>
      </c>
      <c r="G18" s="376">
        <f>Table6[Transaksi]*12</f>
        <v>2014500000</v>
      </c>
    </row>
    <row r="20" spans="2:7" ht="15.75" customHeight="1" x14ac:dyDescent="0.25">
      <c r="B20" s="375" t="s">
        <v>408</v>
      </c>
      <c r="C20" s="374" t="s">
        <v>9</v>
      </c>
      <c r="D20" s="373" t="s">
        <v>1</v>
      </c>
    </row>
    <row r="21" spans="2:7" ht="15.75" customHeight="1" x14ac:dyDescent="0.25">
      <c r="C21" s="372" t="s">
        <v>2</v>
      </c>
      <c r="D21" s="371" t="s">
        <v>11</v>
      </c>
      <c r="E21" s="370" t="s">
        <v>407</v>
      </c>
    </row>
    <row r="22" spans="2:7" ht="15.75" customHeight="1" x14ac:dyDescent="0.25"/>
    <row r="23" spans="2:7" ht="15.75" customHeight="1" x14ac:dyDescent="0.25">
      <c r="B23" s="369" t="str">
        <f>"Transaksi bulan "&amp;C21&amp;" di wilayah "&amp;D21</f>
        <v>Transaksi bulan Januari di wilayah Jakarta</v>
      </c>
      <c r="E23" s="368" t="s">
        <v>406</v>
      </c>
    </row>
    <row r="24" spans="2:7" x14ac:dyDescent="0.25">
      <c r="B24" s="367"/>
      <c r="C24" s="366" t="s">
        <v>405</v>
      </c>
      <c r="D24" s="365">
        <f>DSUM(Table6[#All],Table6[[#Headers],[Transaksi]],Kriteria)</f>
        <v>988750000</v>
      </c>
      <c r="E24" s="364" t="s">
        <v>404</v>
      </c>
    </row>
    <row r="25" spans="2:7" ht="15.75" customHeight="1" x14ac:dyDescent="0.25">
      <c r="B25" s="367"/>
      <c r="C25" s="366" t="s">
        <v>403</v>
      </c>
      <c r="D25" s="365">
        <f>DMIN(Table6[#All],Table6[[#Headers],[Transaksi]],Kriteria)</f>
        <v>354750000</v>
      </c>
      <c r="E25" s="364" t="s">
        <v>402</v>
      </c>
    </row>
    <row r="26" spans="2:7" ht="15.75" customHeight="1" x14ac:dyDescent="0.25">
      <c r="B26" s="367"/>
      <c r="C26" s="366" t="s">
        <v>401</v>
      </c>
      <c r="D26" s="365">
        <f>DMAX(Table6[#All],Table6[[#Headers],[Transaksi]],Kriteria)</f>
        <v>634000000</v>
      </c>
      <c r="E26" s="364" t="s">
        <v>400</v>
      </c>
    </row>
    <row r="27" spans="2:7" ht="15.75" customHeight="1" x14ac:dyDescent="0.25">
      <c r="B27" s="367"/>
      <c r="C27" s="366" t="s">
        <v>399</v>
      </c>
      <c r="D27" s="365">
        <f>DAVERAGE(Table6[#All],Table6[[#Headers],[Transaksi]],Kriteria)</f>
        <v>494375000</v>
      </c>
      <c r="E27" s="364" t="s">
        <v>398</v>
      </c>
    </row>
    <row r="28" spans="2:7" ht="19.5" customHeight="1" x14ac:dyDescent="0.25"/>
  </sheetData>
  <dataConsolidate/>
  <dataValidations count="2">
    <dataValidation type="list" allowBlank="1" showInputMessage="1" showErrorMessage="1" sqref="D21">
      <formula1>$I$8:$I$9</formula1>
    </dataValidation>
    <dataValidation type="list" allowBlank="1" showInputMessage="1" showErrorMessage="1" sqref="C21">
      <formula1>$I$4:$I$6</formula1>
    </dataValidation>
  </dataValidations>
  <pageMargins left="0.7" right="0.7" top="0.75" bottom="0.75" header="0.3" footer="0.3"/>
  <drawing r:id="rId1"/>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4"/>
  <sheetViews>
    <sheetView showGridLines="0" workbookViewId="0">
      <selection activeCell="J7" sqref="J7"/>
    </sheetView>
  </sheetViews>
  <sheetFormatPr defaultRowHeight="15" x14ac:dyDescent="0.25"/>
  <cols>
    <col min="1" max="1" width="6" style="330" customWidth="1"/>
    <col min="2" max="2" width="13.7109375" style="330" customWidth="1"/>
    <col min="3" max="3" width="19.85546875" style="330" customWidth="1"/>
    <col min="4" max="4" width="20.7109375" style="330" customWidth="1"/>
    <col min="5" max="5" width="13.85546875" style="330" customWidth="1"/>
    <col min="6" max="6" width="5.140625" style="330" customWidth="1"/>
    <col min="7" max="7" width="6.28515625" style="330" customWidth="1"/>
    <col min="8" max="8" width="13.7109375" style="330" customWidth="1"/>
    <col min="9" max="9" width="19.85546875" style="330" customWidth="1"/>
    <col min="10" max="10" width="20.7109375" style="330" customWidth="1"/>
    <col min="11" max="11" width="13.85546875" style="330" customWidth="1"/>
    <col min="12" max="12" width="6" style="330" customWidth="1"/>
    <col min="13" max="16384" width="9.140625" style="330"/>
  </cols>
  <sheetData>
    <row r="1" spans="2:11" ht="19.5" customHeight="1" x14ac:dyDescent="0.25"/>
    <row r="2" spans="2:11" ht="18.75" x14ac:dyDescent="0.25">
      <c r="B2" s="362" t="s">
        <v>450</v>
      </c>
    </row>
    <row r="3" spans="2:11" x14ac:dyDescent="0.25">
      <c r="B3" s="403" t="s">
        <v>444</v>
      </c>
      <c r="C3" s="357" t="s">
        <v>443</v>
      </c>
      <c r="D3" s="357" t="s">
        <v>442</v>
      </c>
      <c r="E3" s="403" t="s">
        <v>441</v>
      </c>
      <c r="G3" s="347" t="s">
        <v>449</v>
      </c>
    </row>
    <row r="4" spans="2:11" x14ac:dyDescent="0.25">
      <c r="B4" s="344" t="s">
        <v>447</v>
      </c>
      <c r="C4" s="335" t="s">
        <v>49</v>
      </c>
      <c r="D4" s="335" t="s">
        <v>274</v>
      </c>
      <c r="E4" s="343" t="s">
        <v>436</v>
      </c>
      <c r="G4" s="642" t="s">
        <v>448</v>
      </c>
      <c r="H4" s="642"/>
      <c r="I4" s="405" t="s">
        <v>447</v>
      </c>
      <c r="J4" s="343" t="str">
        <f>IF(COUNTIF(B4:B23,I4)=1,"Tersedia","Tidak Tersedia")</f>
        <v>Tersedia</v>
      </c>
    </row>
    <row r="5" spans="2:11" x14ac:dyDescent="0.25">
      <c r="B5" s="344" t="s">
        <v>446</v>
      </c>
      <c r="C5" s="335" t="s">
        <v>439</v>
      </c>
      <c r="D5" s="335" t="s">
        <v>395</v>
      </c>
      <c r="E5" s="343" t="s">
        <v>436</v>
      </c>
    </row>
    <row r="6" spans="2:11" x14ac:dyDescent="0.25">
      <c r="B6" s="344" t="s">
        <v>445</v>
      </c>
      <c r="C6" s="335" t="s">
        <v>439</v>
      </c>
      <c r="D6" s="335" t="s">
        <v>393</v>
      </c>
      <c r="E6" s="343" t="s">
        <v>255</v>
      </c>
      <c r="H6" s="403" t="s">
        <v>444</v>
      </c>
      <c r="I6" s="357" t="s">
        <v>443</v>
      </c>
      <c r="J6" s="357" t="s">
        <v>442</v>
      </c>
      <c r="K6" s="403" t="s">
        <v>441</v>
      </c>
    </row>
    <row r="7" spans="2:11" x14ac:dyDescent="0.25">
      <c r="B7" s="344" t="s">
        <v>440</v>
      </c>
      <c r="C7" s="335" t="s">
        <v>439</v>
      </c>
      <c r="D7" s="335" t="s">
        <v>275</v>
      </c>
      <c r="E7" s="343" t="s">
        <v>11</v>
      </c>
      <c r="H7" s="344" t="str">
        <f>IF(J4="Tersedia",I4,"")</f>
        <v>ABC1501001</v>
      </c>
      <c r="I7" s="404" t="str">
        <f>IF(H7="","",VLOOKUP(H7,JUAL,2))</f>
        <v>Kulkas</v>
      </c>
      <c r="J7" s="335" t="str">
        <f>IF(H7="","",VLOOKUP(H7,JUAL,3))</f>
        <v>Adi Alamsyah</v>
      </c>
      <c r="K7" s="343" t="str">
        <f>IF(H7="","",VLOOKUP(H7,JUAL,4))</f>
        <v>Serpong</v>
      </c>
    </row>
    <row r="8" spans="2:11" x14ac:dyDescent="0.25">
      <c r="B8" s="344" t="s">
        <v>438</v>
      </c>
      <c r="C8" s="335" t="s">
        <v>276</v>
      </c>
      <c r="D8" s="335" t="s">
        <v>392</v>
      </c>
      <c r="E8" s="343" t="s">
        <v>423</v>
      </c>
    </row>
    <row r="9" spans="2:11" x14ac:dyDescent="0.25">
      <c r="B9" s="344" t="s">
        <v>437</v>
      </c>
      <c r="C9" s="335" t="s">
        <v>52</v>
      </c>
      <c r="D9" s="335" t="s">
        <v>391</v>
      </c>
      <c r="E9" s="343" t="s">
        <v>436</v>
      </c>
      <c r="G9" s="347" t="s">
        <v>333</v>
      </c>
    </row>
    <row r="10" spans="2:11" x14ac:dyDescent="0.25">
      <c r="B10" s="344" t="s">
        <v>435</v>
      </c>
      <c r="C10" s="335" t="s">
        <v>340</v>
      </c>
      <c r="D10" s="335" t="s">
        <v>389</v>
      </c>
      <c r="E10" s="343" t="s">
        <v>255</v>
      </c>
      <c r="G10" s="403" t="s">
        <v>135</v>
      </c>
      <c r="H10" s="639" t="s">
        <v>231</v>
      </c>
      <c r="I10" s="643"/>
      <c r="J10" s="643"/>
    </row>
    <row r="11" spans="2:11" x14ac:dyDescent="0.25">
      <c r="B11" s="344" t="s">
        <v>434</v>
      </c>
      <c r="C11" s="335" t="s">
        <v>277</v>
      </c>
      <c r="D11" s="335" t="s">
        <v>278</v>
      </c>
      <c r="E11" s="343" t="s">
        <v>255</v>
      </c>
      <c r="G11" s="344" t="s">
        <v>332</v>
      </c>
      <c r="H11" s="401" t="str">
        <f ca="1">_xlfn.FORMULATEXT(J4)</f>
        <v>=IF(COUNTIF(B4:B23;I4)=1;"Tersedia";"Tidak Tersedia")</v>
      </c>
      <c r="I11" s="341"/>
      <c r="J11" s="341"/>
    </row>
    <row r="12" spans="2:11" x14ac:dyDescent="0.25">
      <c r="B12" s="344" t="s">
        <v>433</v>
      </c>
      <c r="C12" s="335" t="s">
        <v>340</v>
      </c>
      <c r="D12" s="335" t="s">
        <v>385</v>
      </c>
      <c r="E12" s="343" t="s">
        <v>253</v>
      </c>
      <c r="G12" s="344" t="s">
        <v>432</v>
      </c>
      <c r="H12" s="401" t="str">
        <f ca="1">_xlfn.FORMULATEXT(H7)</f>
        <v>=IF(J4="Tersedia";I4;"")</v>
      </c>
      <c r="I12" s="341"/>
      <c r="J12" s="341"/>
    </row>
    <row r="13" spans="2:11" x14ac:dyDescent="0.25">
      <c r="B13" s="344" t="s">
        <v>431</v>
      </c>
      <c r="C13" s="335" t="s">
        <v>430</v>
      </c>
      <c r="D13" s="335" t="s">
        <v>384</v>
      </c>
      <c r="E13" s="343" t="s">
        <v>423</v>
      </c>
      <c r="G13" s="344" t="s">
        <v>429</v>
      </c>
      <c r="H13" s="402" t="str">
        <f ca="1">_xlfn.FORMULATEXT(I7)</f>
        <v>=IF(H7="";"";VLOOKUP(H7;JUAL;2))</v>
      </c>
      <c r="I13" s="341"/>
      <c r="J13" s="341"/>
    </row>
    <row r="14" spans="2:11" x14ac:dyDescent="0.25">
      <c r="B14" s="344" t="s">
        <v>428</v>
      </c>
      <c r="C14" s="335" t="s">
        <v>276</v>
      </c>
      <c r="D14" s="335" t="s">
        <v>382</v>
      </c>
      <c r="E14" s="343" t="s">
        <v>11</v>
      </c>
      <c r="G14" s="344" t="s">
        <v>427</v>
      </c>
      <c r="H14" s="401" t="str">
        <f ca="1">_xlfn.FORMULATEXT(J7)</f>
        <v>=IF(H7="";"";VLOOKUP(H7;JUAL;3))</v>
      </c>
      <c r="I14" s="341"/>
      <c r="J14" s="341"/>
    </row>
    <row r="15" spans="2:11" x14ac:dyDescent="0.25">
      <c r="B15" s="344" t="s">
        <v>426</v>
      </c>
      <c r="C15" s="335" t="s">
        <v>48</v>
      </c>
      <c r="D15" s="335" t="s">
        <v>381</v>
      </c>
      <c r="E15" s="343" t="s">
        <v>11</v>
      </c>
      <c r="G15" s="344" t="s">
        <v>425</v>
      </c>
      <c r="H15" s="401" t="str">
        <f ca="1">_xlfn.FORMULATEXT(K7)</f>
        <v>=IF(H7="";"";VLOOKUP(H7;JUAL;4))</v>
      </c>
      <c r="I15" s="341"/>
      <c r="J15" s="341"/>
    </row>
    <row r="16" spans="2:11" x14ac:dyDescent="0.25">
      <c r="B16" s="344" t="s">
        <v>424</v>
      </c>
      <c r="C16" s="335" t="s">
        <v>421</v>
      </c>
      <c r="D16" s="335" t="s">
        <v>379</v>
      </c>
      <c r="E16" s="343" t="s">
        <v>423</v>
      </c>
    </row>
    <row r="17" spans="2:5" x14ac:dyDescent="0.25">
      <c r="B17" s="344" t="s">
        <v>422</v>
      </c>
      <c r="C17" s="335" t="s">
        <v>421</v>
      </c>
      <c r="D17" s="335" t="s">
        <v>378</v>
      </c>
      <c r="E17" s="343" t="s">
        <v>11</v>
      </c>
    </row>
    <row r="18" spans="2:5" x14ac:dyDescent="0.25">
      <c r="B18" s="344" t="s">
        <v>420</v>
      </c>
      <c r="C18" s="335" t="s">
        <v>276</v>
      </c>
      <c r="D18" s="335" t="s">
        <v>377</v>
      </c>
      <c r="E18" s="343" t="s">
        <v>253</v>
      </c>
    </row>
    <row r="19" spans="2:5" x14ac:dyDescent="0.25">
      <c r="B19" s="344" t="s">
        <v>419</v>
      </c>
      <c r="C19" s="335" t="s">
        <v>277</v>
      </c>
      <c r="D19" s="335" t="s">
        <v>376</v>
      </c>
      <c r="E19" s="343" t="s">
        <v>253</v>
      </c>
    </row>
    <row r="20" spans="2:5" x14ac:dyDescent="0.25">
      <c r="B20" s="344" t="s">
        <v>418</v>
      </c>
      <c r="C20" s="335" t="s">
        <v>417</v>
      </c>
      <c r="D20" s="335" t="s">
        <v>375</v>
      </c>
      <c r="E20" s="343" t="s">
        <v>11</v>
      </c>
    </row>
    <row r="21" spans="2:5" x14ac:dyDescent="0.25">
      <c r="B21" s="344" t="s">
        <v>416</v>
      </c>
      <c r="C21" s="335" t="s">
        <v>49</v>
      </c>
      <c r="D21" s="335" t="s">
        <v>373</v>
      </c>
      <c r="E21" s="343" t="s">
        <v>11</v>
      </c>
    </row>
    <row r="22" spans="2:5" x14ac:dyDescent="0.25">
      <c r="B22" s="344" t="s">
        <v>415</v>
      </c>
      <c r="C22" s="335" t="s">
        <v>48</v>
      </c>
      <c r="D22" s="335" t="s">
        <v>372</v>
      </c>
      <c r="E22" s="343" t="s">
        <v>11</v>
      </c>
    </row>
    <row r="23" spans="2:5" x14ac:dyDescent="0.25">
      <c r="B23" s="344" t="s">
        <v>414</v>
      </c>
      <c r="C23" s="335" t="s">
        <v>277</v>
      </c>
      <c r="D23" s="335" t="s">
        <v>371</v>
      </c>
      <c r="E23" s="343" t="s">
        <v>253</v>
      </c>
    </row>
    <row r="24" spans="2:5" ht="19.5" customHeight="1" x14ac:dyDescent="0.25"/>
  </sheetData>
  <mergeCells count="2">
    <mergeCell ref="G4:H4"/>
    <mergeCell ref="H10:J10"/>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14"/>
  <sheetViews>
    <sheetView showGridLines="0" workbookViewId="0">
      <selection activeCell="F15" sqref="F15"/>
    </sheetView>
  </sheetViews>
  <sheetFormatPr defaultRowHeight="15" x14ac:dyDescent="0.25"/>
  <cols>
    <col min="1" max="1" width="5.85546875" style="1" customWidth="1"/>
    <col min="2" max="2" width="12.28515625" style="1" customWidth="1"/>
    <col min="3" max="6" width="11.28515625" style="1" customWidth="1"/>
    <col min="7" max="7" width="4.42578125" style="1" customWidth="1"/>
    <col min="8" max="8" width="6.28515625" style="1" customWidth="1"/>
    <col min="9" max="9" width="76.28515625" style="1" customWidth="1"/>
    <col min="10" max="10" width="5.85546875" style="1" customWidth="1"/>
    <col min="11" max="16384" width="9.140625" style="1"/>
  </cols>
  <sheetData>
    <row r="2" spans="2:9" ht="18.75" x14ac:dyDescent="0.25">
      <c r="B2" s="2" t="s">
        <v>497</v>
      </c>
    </row>
    <row r="3" spans="2:9" x14ac:dyDescent="0.25">
      <c r="B3" s="320" t="s">
        <v>1</v>
      </c>
      <c r="C3" s="322" t="s">
        <v>476</v>
      </c>
      <c r="D3" s="322" t="s">
        <v>475</v>
      </c>
      <c r="E3" s="322" t="s">
        <v>474</v>
      </c>
      <c r="F3" s="319" t="s">
        <v>473</v>
      </c>
    </row>
    <row r="4" spans="2:9" x14ac:dyDescent="0.25">
      <c r="B4" s="27" t="s">
        <v>11</v>
      </c>
      <c r="C4" s="6">
        <v>4550</v>
      </c>
      <c r="D4" s="6">
        <v>3975</v>
      </c>
      <c r="E4" s="6">
        <v>2140</v>
      </c>
      <c r="F4" s="413">
        <v>1450</v>
      </c>
    </row>
    <row r="5" spans="2:9" x14ac:dyDescent="0.25">
      <c r="B5" s="27" t="s">
        <v>8</v>
      </c>
      <c r="C5" s="6">
        <v>3750</v>
      </c>
      <c r="D5" s="6">
        <v>3050</v>
      </c>
      <c r="E5" s="6">
        <v>2050</v>
      </c>
      <c r="F5" s="413">
        <v>1850</v>
      </c>
    </row>
    <row r="6" spans="2:9" x14ac:dyDescent="0.25">
      <c r="B6" s="27" t="s">
        <v>5</v>
      </c>
      <c r="C6" s="6">
        <v>2450</v>
      </c>
      <c r="D6" s="6">
        <v>1850</v>
      </c>
      <c r="E6" s="6">
        <v>1650</v>
      </c>
      <c r="F6" s="413">
        <v>1600</v>
      </c>
    </row>
    <row r="7" spans="2:9" x14ac:dyDescent="0.25">
      <c r="B7" s="27" t="s">
        <v>472</v>
      </c>
      <c r="C7" s="6">
        <v>1800</v>
      </c>
      <c r="D7" s="6">
        <v>2100</v>
      </c>
      <c r="E7" s="6">
        <v>1450</v>
      </c>
      <c r="F7" s="413">
        <v>1750</v>
      </c>
    </row>
    <row r="8" spans="2:9" x14ac:dyDescent="0.25">
      <c r="B8" s="27" t="s">
        <v>471</v>
      </c>
      <c r="C8" s="6">
        <v>2650</v>
      </c>
      <c r="D8" s="6">
        <v>1680</v>
      </c>
      <c r="E8" s="6">
        <v>980</v>
      </c>
      <c r="F8" s="413">
        <v>1050</v>
      </c>
    </row>
    <row r="10" spans="2:9" x14ac:dyDescent="0.25">
      <c r="B10" s="4" t="s">
        <v>10</v>
      </c>
      <c r="C10" s="25" t="s">
        <v>469</v>
      </c>
      <c r="D10" s="412">
        <f>COUNTA(B4:B8)</f>
        <v>5</v>
      </c>
      <c r="E10" s="29" t="str">
        <f ca="1">_xlfn.FORMULATEXT(D10)</f>
        <v>=COUNTA(B4:B8)</v>
      </c>
    </row>
    <row r="11" spans="2:9" x14ac:dyDescent="0.25">
      <c r="C11" s="25" t="s">
        <v>468</v>
      </c>
      <c r="D11" s="412">
        <f>COUNTA(C3:F3)</f>
        <v>4</v>
      </c>
      <c r="E11" s="29" t="str">
        <f ca="1">_xlfn.FORMULATEXT(D11)</f>
        <v>=COUNTA(C3:F3)</v>
      </c>
    </row>
    <row r="13" spans="2:9" x14ac:dyDescent="0.25">
      <c r="B13" s="4" t="s">
        <v>470</v>
      </c>
    </row>
    <row r="14" spans="2:9" x14ac:dyDescent="0.25">
      <c r="B14" s="411" t="s">
        <v>469</v>
      </c>
      <c r="C14" s="411" t="s">
        <v>468</v>
      </c>
      <c r="D14" s="320" t="s">
        <v>1</v>
      </c>
      <c r="E14" s="322" t="s">
        <v>467</v>
      </c>
      <c r="F14" s="319" t="s">
        <v>70</v>
      </c>
      <c r="H14" s="4" t="s">
        <v>333</v>
      </c>
      <c r="I14" s="4"/>
    </row>
    <row r="15" spans="2:9" x14ac:dyDescent="0.25">
      <c r="B15" s="408">
        <f>IF(D10="","",1)</f>
        <v>1</v>
      </c>
      <c r="C15" s="408">
        <f>IF(B15="","",1)</f>
        <v>1</v>
      </c>
      <c r="D15" s="410" t="str">
        <f t="shared" ref="D15:D46" ca="1" si="0">IF(COUNT(B15)=0," ",OFFSET($B$3,B15,0,1,1))</f>
        <v>Jakarta</v>
      </c>
      <c r="E15" s="303" t="str">
        <f t="shared" ref="E15:E46" ca="1" si="1">IF(COUNT(B15)=0," ",OFFSET($B$3,0,C15,1,1))</f>
        <v>Honda</v>
      </c>
      <c r="F15" s="409">
        <f t="shared" ref="F15:F46" ca="1" si="2">IF(COUNT(B15)=0," ",INDEX(OFFSET($B$3,1,1,$D$10,$D$11),B15,C15))</f>
        <v>4550</v>
      </c>
      <c r="H15" s="320" t="s">
        <v>135</v>
      </c>
      <c r="I15" s="319" t="s">
        <v>231</v>
      </c>
    </row>
    <row r="16" spans="2:9" x14ac:dyDescent="0.25">
      <c r="B16" s="408">
        <f t="shared" ref="B16:B47" si="3">IF(AND(C15=$D$11,B15=$D$10)," ",IF(COUNT(B15)=0, " ",IF(C15=$D$11,B15+1,B15)))</f>
        <v>1</v>
      </c>
      <c r="C16" s="408">
        <f t="shared" ref="C16:C47" si="4">IF(COUNT(B16)=0," ",IF(C15=$D$11,1,C15+1))</f>
        <v>2</v>
      </c>
      <c r="D16" s="306" t="str">
        <f t="shared" ca="1" si="0"/>
        <v>Jakarta</v>
      </c>
      <c r="E16" s="302" t="str">
        <f t="shared" ca="1" si="1"/>
        <v>Yamaha</v>
      </c>
      <c r="F16" s="406">
        <f t="shared" ca="1" si="2"/>
        <v>3975</v>
      </c>
      <c r="H16" s="323" t="s">
        <v>466</v>
      </c>
      <c r="I16" s="190" t="s">
        <v>465</v>
      </c>
    </row>
    <row r="17" spans="2:9" x14ac:dyDescent="0.25">
      <c r="B17" s="408">
        <f t="shared" si="3"/>
        <v>1</v>
      </c>
      <c r="C17" s="408">
        <f t="shared" si="4"/>
        <v>3</v>
      </c>
      <c r="D17" s="306" t="str">
        <f t="shared" ca="1" si="0"/>
        <v>Jakarta</v>
      </c>
      <c r="E17" s="302" t="str">
        <f t="shared" ca="1" si="1"/>
        <v>Suzuki</v>
      </c>
      <c r="F17" s="406">
        <f t="shared" ca="1" si="2"/>
        <v>2140</v>
      </c>
      <c r="H17" s="323" t="s">
        <v>464</v>
      </c>
      <c r="I17" s="190" t="s">
        <v>463</v>
      </c>
    </row>
    <row r="18" spans="2:9" x14ac:dyDescent="0.25">
      <c r="B18" s="408">
        <f t="shared" si="3"/>
        <v>1</v>
      </c>
      <c r="C18" s="408">
        <f t="shared" si="4"/>
        <v>4</v>
      </c>
      <c r="D18" s="306" t="str">
        <f t="shared" ca="1" si="0"/>
        <v>Jakarta</v>
      </c>
      <c r="E18" s="302" t="str">
        <f t="shared" ca="1" si="1"/>
        <v>Kawasaki</v>
      </c>
      <c r="F18" s="406">
        <f t="shared" ca="1" si="2"/>
        <v>1450</v>
      </c>
      <c r="H18" s="323" t="s">
        <v>462</v>
      </c>
      <c r="I18" s="190" t="s">
        <v>461</v>
      </c>
    </row>
    <row r="19" spans="2:9" x14ac:dyDescent="0.25">
      <c r="B19" s="408">
        <f t="shared" si="3"/>
        <v>2</v>
      </c>
      <c r="C19" s="408">
        <f t="shared" si="4"/>
        <v>1</v>
      </c>
      <c r="D19" s="306" t="str">
        <f t="shared" ca="1" si="0"/>
        <v>Surabaya</v>
      </c>
      <c r="E19" s="302" t="str">
        <f t="shared" ca="1" si="1"/>
        <v>Honda</v>
      </c>
      <c r="F19" s="406">
        <f t="shared" ca="1" si="2"/>
        <v>3750</v>
      </c>
      <c r="H19" s="323" t="s">
        <v>460</v>
      </c>
      <c r="I19" s="190" t="s">
        <v>459</v>
      </c>
    </row>
    <row r="20" spans="2:9" x14ac:dyDescent="0.25">
      <c r="B20" s="407">
        <f t="shared" si="3"/>
        <v>2</v>
      </c>
      <c r="C20" s="407">
        <f t="shared" si="4"/>
        <v>2</v>
      </c>
      <c r="D20" s="306" t="str">
        <f t="shared" ca="1" si="0"/>
        <v>Surabaya</v>
      </c>
      <c r="E20" s="302" t="str">
        <f t="shared" ca="1" si="1"/>
        <v>Yamaha</v>
      </c>
      <c r="F20" s="406">
        <f t="shared" ca="1" si="2"/>
        <v>3050</v>
      </c>
      <c r="H20" s="323"/>
      <c r="I20" s="190" t="s">
        <v>458</v>
      </c>
    </row>
    <row r="21" spans="2:9" x14ac:dyDescent="0.25">
      <c r="B21" s="407">
        <f t="shared" si="3"/>
        <v>2</v>
      </c>
      <c r="C21" s="407">
        <f t="shared" si="4"/>
        <v>3</v>
      </c>
      <c r="D21" s="306" t="str">
        <f t="shared" ca="1" si="0"/>
        <v>Surabaya</v>
      </c>
      <c r="E21" s="302" t="str">
        <f t="shared" ca="1" si="1"/>
        <v>Suzuki</v>
      </c>
      <c r="F21" s="406">
        <f t="shared" ca="1" si="2"/>
        <v>2050</v>
      </c>
      <c r="H21" s="323" t="s">
        <v>457</v>
      </c>
      <c r="I21" s="190" t="s">
        <v>456</v>
      </c>
    </row>
    <row r="22" spans="2:9" x14ac:dyDescent="0.25">
      <c r="B22" s="407">
        <f t="shared" si="3"/>
        <v>2</v>
      </c>
      <c r="C22" s="407">
        <f t="shared" si="4"/>
        <v>4</v>
      </c>
      <c r="D22" s="306" t="str">
        <f t="shared" ca="1" si="0"/>
        <v>Surabaya</v>
      </c>
      <c r="E22" s="302" t="str">
        <f t="shared" ca="1" si="1"/>
        <v>Kawasaki</v>
      </c>
      <c r="F22" s="406">
        <f t="shared" ca="1" si="2"/>
        <v>1850</v>
      </c>
      <c r="H22" s="323" t="s">
        <v>455</v>
      </c>
      <c r="I22" s="190" t="s">
        <v>454</v>
      </c>
    </row>
    <row r="23" spans="2:9" x14ac:dyDescent="0.25">
      <c r="B23" s="407">
        <f t="shared" si="3"/>
        <v>3</v>
      </c>
      <c r="C23" s="407">
        <f t="shared" si="4"/>
        <v>1</v>
      </c>
      <c r="D23" s="306" t="str">
        <f t="shared" ca="1" si="0"/>
        <v>Medan</v>
      </c>
      <c r="E23" s="302" t="str">
        <f t="shared" ca="1" si="1"/>
        <v>Honda</v>
      </c>
      <c r="F23" s="406">
        <f t="shared" ca="1" si="2"/>
        <v>2450</v>
      </c>
      <c r="H23" s="323" t="s">
        <v>453</v>
      </c>
      <c r="I23" s="190" t="s">
        <v>452</v>
      </c>
    </row>
    <row r="24" spans="2:9" x14ac:dyDescent="0.25">
      <c r="B24" s="407">
        <f t="shared" si="3"/>
        <v>3</v>
      </c>
      <c r="C24" s="407">
        <f t="shared" si="4"/>
        <v>2</v>
      </c>
      <c r="D24" s="306" t="str">
        <f t="shared" ca="1" si="0"/>
        <v>Medan</v>
      </c>
      <c r="E24" s="302" t="str">
        <f t="shared" ca="1" si="1"/>
        <v>Yamaha</v>
      </c>
      <c r="F24" s="406">
        <f t="shared" ca="1" si="2"/>
        <v>1850</v>
      </c>
      <c r="H24" s="323"/>
      <c r="I24" s="190" t="s">
        <v>451</v>
      </c>
    </row>
    <row r="25" spans="2:9" x14ac:dyDescent="0.25">
      <c r="B25" s="407">
        <f t="shared" si="3"/>
        <v>3</v>
      </c>
      <c r="C25" s="407">
        <f t="shared" si="4"/>
        <v>3</v>
      </c>
      <c r="D25" s="306" t="str">
        <f t="shared" ca="1" si="0"/>
        <v>Medan</v>
      </c>
      <c r="E25" s="302" t="str">
        <f t="shared" ca="1" si="1"/>
        <v>Suzuki</v>
      </c>
      <c r="F25" s="406">
        <f t="shared" ca="1" si="2"/>
        <v>1650</v>
      </c>
    </row>
    <row r="26" spans="2:9" x14ac:dyDescent="0.25">
      <c r="B26" s="407">
        <f t="shared" si="3"/>
        <v>3</v>
      </c>
      <c r="C26" s="407">
        <f t="shared" si="4"/>
        <v>4</v>
      </c>
      <c r="D26" s="306" t="str">
        <f t="shared" ca="1" si="0"/>
        <v>Medan</v>
      </c>
      <c r="E26" s="302" t="str">
        <f t="shared" ca="1" si="1"/>
        <v>Kawasaki</v>
      </c>
      <c r="F26" s="406">
        <f t="shared" ca="1" si="2"/>
        <v>1600</v>
      </c>
    </row>
    <row r="27" spans="2:9" x14ac:dyDescent="0.25">
      <c r="B27" s="407">
        <f t="shared" si="3"/>
        <v>4</v>
      </c>
      <c r="C27" s="407">
        <f t="shared" si="4"/>
        <v>1</v>
      </c>
      <c r="D27" s="306" t="str">
        <f t="shared" ca="1" si="0"/>
        <v>Pontianak</v>
      </c>
      <c r="E27" s="302" t="str">
        <f t="shared" ca="1" si="1"/>
        <v>Honda</v>
      </c>
      <c r="F27" s="406">
        <f t="shared" ca="1" si="2"/>
        <v>1800</v>
      </c>
    </row>
    <row r="28" spans="2:9" x14ac:dyDescent="0.25">
      <c r="B28" s="407">
        <f t="shared" si="3"/>
        <v>4</v>
      </c>
      <c r="C28" s="407">
        <f t="shared" si="4"/>
        <v>2</v>
      </c>
      <c r="D28" s="306" t="str">
        <f t="shared" ca="1" si="0"/>
        <v>Pontianak</v>
      </c>
      <c r="E28" s="302" t="str">
        <f t="shared" ca="1" si="1"/>
        <v>Yamaha</v>
      </c>
      <c r="F28" s="406">
        <f t="shared" ca="1" si="2"/>
        <v>2100</v>
      </c>
    </row>
    <row r="29" spans="2:9" x14ac:dyDescent="0.25">
      <c r="B29" s="407">
        <f t="shared" si="3"/>
        <v>4</v>
      </c>
      <c r="C29" s="407">
        <f t="shared" si="4"/>
        <v>3</v>
      </c>
      <c r="D29" s="306" t="str">
        <f t="shared" ca="1" si="0"/>
        <v>Pontianak</v>
      </c>
      <c r="E29" s="302" t="str">
        <f t="shared" ca="1" si="1"/>
        <v>Suzuki</v>
      </c>
      <c r="F29" s="406">
        <f t="shared" ca="1" si="2"/>
        <v>1450</v>
      </c>
    </row>
    <row r="30" spans="2:9" x14ac:dyDescent="0.25">
      <c r="B30" s="407">
        <f t="shared" si="3"/>
        <v>4</v>
      </c>
      <c r="C30" s="407">
        <f t="shared" si="4"/>
        <v>4</v>
      </c>
      <c r="D30" s="306" t="str">
        <f t="shared" ca="1" si="0"/>
        <v>Pontianak</v>
      </c>
      <c r="E30" s="302" t="str">
        <f t="shared" ca="1" si="1"/>
        <v>Kawasaki</v>
      </c>
      <c r="F30" s="406">
        <f t="shared" ca="1" si="2"/>
        <v>1750</v>
      </c>
    </row>
    <row r="31" spans="2:9" x14ac:dyDescent="0.25">
      <c r="B31" s="407">
        <f t="shared" si="3"/>
        <v>5</v>
      </c>
      <c r="C31" s="407">
        <f t="shared" si="4"/>
        <v>1</v>
      </c>
      <c r="D31" s="306" t="str">
        <f t="shared" ca="1" si="0"/>
        <v>Makasar</v>
      </c>
      <c r="E31" s="302" t="str">
        <f t="shared" ca="1" si="1"/>
        <v>Honda</v>
      </c>
      <c r="F31" s="406">
        <f t="shared" ca="1" si="2"/>
        <v>2650</v>
      </c>
    </row>
    <row r="32" spans="2:9" x14ac:dyDescent="0.25">
      <c r="B32" s="407">
        <f t="shared" si="3"/>
        <v>5</v>
      </c>
      <c r="C32" s="407">
        <f t="shared" si="4"/>
        <v>2</v>
      </c>
      <c r="D32" s="306" t="str">
        <f t="shared" ca="1" si="0"/>
        <v>Makasar</v>
      </c>
      <c r="E32" s="302" t="str">
        <f t="shared" ca="1" si="1"/>
        <v>Yamaha</v>
      </c>
      <c r="F32" s="406">
        <f t="shared" ca="1" si="2"/>
        <v>1680</v>
      </c>
    </row>
    <row r="33" spans="2:6" x14ac:dyDescent="0.25">
      <c r="B33" s="407">
        <f t="shared" si="3"/>
        <v>5</v>
      </c>
      <c r="C33" s="407">
        <f t="shared" si="4"/>
        <v>3</v>
      </c>
      <c r="D33" s="306" t="str">
        <f t="shared" ca="1" si="0"/>
        <v>Makasar</v>
      </c>
      <c r="E33" s="302" t="str">
        <f t="shared" ca="1" si="1"/>
        <v>Suzuki</v>
      </c>
      <c r="F33" s="406">
        <f t="shared" ca="1" si="2"/>
        <v>980</v>
      </c>
    </row>
    <row r="34" spans="2:6" x14ac:dyDescent="0.25">
      <c r="B34" s="407">
        <f t="shared" si="3"/>
        <v>5</v>
      </c>
      <c r="C34" s="407">
        <f t="shared" si="4"/>
        <v>4</v>
      </c>
      <c r="D34" s="306" t="str">
        <f t="shared" ca="1" si="0"/>
        <v>Makasar</v>
      </c>
      <c r="E34" s="302" t="str">
        <f t="shared" ca="1" si="1"/>
        <v>Kawasaki</v>
      </c>
      <c r="F34" s="406">
        <f t="shared" ca="1" si="2"/>
        <v>1050</v>
      </c>
    </row>
    <row r="35" spans="2:6" ht="19.5" customHeight="1" x14ac:dyDescent="0.25">
      <c r="B35" s="1" t="str">
        <f t="shared" si="3"/>
        <v xml:space="preserve"> </v>
      </c>
      <c r="C35" s="1" t="str">
        <f t="shared" si="4"/>
        <v xml:space="preserve"> </v>
      </c>
      <c r="D35" s="1" t="str">
        <f t="shared" ca="1" si="0"/>
        <v xml:space="preserve"> </v>
      </c>
      <c r="E35" s="1" t="str">
        <f t="shared" ca="1" si="1"/>
        <v xml:space="preserve"> </v>
      </c>
      <c r="F35" s="1" t="str">
        <f t="shared" ca="1" si="2"/>
        <v xml:space="preserve"> </v>
      </c>
    </row>
    <row r="36" spans="2:6" x14ac:dyDescent="0.25">
      <c r="B36" s="1" t="str">
        <f t="shared" si="3"/>
        <v xml:space="preserve"> </v>
      </c>
      <c r="C36" s="1" t="str">
        <f t="shared" si="4"/>
        <v xml:space="preserve"> </v>
      </c>
      <c r="D36" s="1" t="str">
        <f t="shared" ca="1" si="0"/>
        <v xml:space="preserve"> </v>
      </c>
      <c r="E36" s="1" t="str">
        <f t="shared" ca="1" si="1"/>
        <v xml:space="preserve"> </v>
      </c>
      <c r="F36" s="1" t="str">
        <f t="shared" ca="1" si="2"/>
        <v xml:space="preserve"> </v>
      </c>
    </row>
    <row r="37" spans="2:6" x14ac:dyDescent="0.25">
      <c r="B37" s="1" t="str">
        <f t="shared" si="3"/>
        <v xml:space="preserve"> </v>
      </c>
      <c r="C37" s="1" t="str">
        <f t="shared" si="4"/>
        <v xml:space="preserve"> </v>
      </c>
      <c r="D37" s="1" t="str">
        <f t="shared" ca="1" si="0"/>
        <v xml:space="preserve"> </v>
      </c>
      <c r="E37" s="1" t="str">
        <f t="shared" ca="1" si="1"/>
        <v xml:space="preserve"> </v>
      </c>
      <c r="F37" s="1" t="str">
        <f t="shared" ca="1" si="2"/>
        <v xml:space="preserve"> </v>
      </c>
    </row>
    <row r="38" spans="2:6" x14ac:dyDescent="0.25">
      <c r="B38" s="1" t="str">
        <f t="shared" si="3"/>
        <v xml:space="preserve"> </v>
      </c>
      <c r="C38" s="1" t="str">
        <f t="shared" si="4"/>
        <v xml:space="preserve"> </v>
      </c>
      <c r="D38" s="1" t="str">
        <f t="shared" ca="1" si="0"/>
        <v xml:space="preserve"> </v>
      </c>
      <c r="E38" s="1" t="str">
        <f t="shared" ca="1" si="1"/>
        <v xml:space="preserve"> </v>
      </c>
      <c r="F38" s="1" t="str">
        <f t="shared" ca="1" si="2"/>
        <v xml:space="preserve"> </v>
      </c>
    </row>
    <row r="39" spans="2:6" x14ac:dyDescent="0.25">
      <c r="B39" s="1" t="str">
        <f t="shared" si="3"/>
        <v xml:space="preserve"> </v>
      </c>
      <c r="C39" s="1" t="str">
        <f t="shared" si="4"/>
        <v xml:space="preserve"> </v>
      </c>
      <c r="D39" s="1" t="str">
        <f t="shared" ca="1" si="0"/>
        <v xml:space="preserve"> </v>
      </c>
      <c r="E39" s="1" t="str">
        <f t="shared" ca="1" si="1"/>
        <v xml:space="preserve"> </v>
      </c>
      <c r="F39" s="1" t="str">
        <f t="shared" ca="1" si="2"/>
        <v xml:space="preserve"> </v>
      </c>
    </row>
    <row r="40" spans="2:6" x14ac:dyDescent="0.25">
      <c r="B40" s="1" t="str">
        <f t="shared" si="3"/>
        <v xml:space="preserve"> </v>
      </c>
      <c r="C40" s="1" t="str">
        <f t="shared" si="4"/>
        <v xml:space="preserve"> </v>
      </c>
      <c r="D40" s="1" t="str">
        <f t="shared" ca="1" si="0"/>
        <v xml:space="preserve"> </v>
      </c>
      <c r="E40" s="1" t="str">
        <f t="shared" ca="1" si="1"/>
        <v xml:space="preserve"> </v>
      </c>
      <c r="F40" s="1" t="str">
        <f t="shared" ca="1" si="2"/>
        <v xml:space="preserve"> </v>
      </c>
    </row>
    <row r="41" spans="2:6" x14ac:dyDescent="0.25">
      <c r="B41" s="1" t="str">
        <f t="shared" si="3"/>
        <v xml:space="preserve"> </v>
      </c>
      <c r="C41" s="1" t="str">
        <f t="shared" si="4"/>
        <v xml:space="preserve"> </v>
      </c>
      <c r="D41" s="1" t="str">
        <f t="shared" ca="1" si="0"/>
        <v xml:space="preserve"> </v>
      </c>
      <c r="E41" s="1" t="str">
        <f t="shared" ca="1" si="1"/>
        <v xml:space="preserve"> </v>
      </c>
      <c r="F41" s="1" t="str">
        <f t="shared" ca="1" si="2"/>
        <v xml:space="preserve"> </v>
      </c>
    </row>
    <row r="42" spans="2:6" x14ac:dyDescent="0.25">
      <c r="B42" s="1" t="str">
        <f t="shared" si="3"/>
        <v xml:space="preserve"> </v>
      </c>
      <c r="C42" s="1" t="str">
        <f t="shared" si="4"/>
        <v xml:space="preserve"> </v>
      </c>
      <c r="D42" s="1" t="str">
        <f t="shared" ca="1" si="0"/>
        <v xml:space="preserve"> </v>
      </c>
      <c r="E42" s="1" t="str">
        <f t="shared" ca="1" si="1"/>
        <v xml:space="preserve"> </v>
      </c>
      <c r="F42" s="1" t="str">
        <f t="shared" ca="1" si="2"/>
        <v xml:space="preserve"> </v>
      </c>
    </row>
    <row r="43" spans="2:6" x14ac:dyDescent="0.25">
      <c r="B43" s="1" t="str">
        <f t="shared" si="3"/>
        <v xml:space="preserve"> </v>
      </c>
      <c r="C43" s="1" t="str">
        <f t="shared" si="4"/>
        <v xml:space="preserve"> </v>
      </c>
      <c r="D43" s="1" t="str">
        <f t="shared" ca="1" si="0"/>
        <v xml:space="preserve"> </v>
      </c>
      <c r="E43" s="1" t="str">
        <f t="shared" ca="1" si="1"/>
        <v xml:space="preserve"> </v>
      </c>
      <c r="F43" s="1" t="str">
        <f t="shared" ca="1" si="2"/>
        <v xml:space="preserve"> </v>
      </c>
    </row>
    <row r="44" spans="2:6" x14ac:dyDescent="0.25">
      <c r="B44" s="1" t="str">
        <f t="shared" si="3"/>
        <v xml:space="preserve"> </v>
      </c>
      <c r="C44" s="1" t="str">
        <f t="shared" si="4"/>
        <v xml:space="preserve"> </v>
      </c>
      <c r="D44" s="1" t="str">
        <f t="shared" ca="1" si="0"/>
        <v xml:space="preserve"> </v>
      </c>
      <c r="E44" s="1" t="str">
        <f t="shared" ca="1" si="1"/>
        <v xml:space="preserve"> </v>
      </c>
      <c r="F44" s="1" t="str">
        <f t="shared" ca="1" si="2"/>
        <v xml:space="preserve"> </v>
      </c>
    </row>
    <row r="45" spans="2:6" x14ac:dyDescent="0.25">
      <c r="B45" s="1" t="str">
        <f t="shared" si="3"/>
        <v xml:space="preserve"> </v>
      </c>
      <c r="C45" s="1" t="str">
        <f t="shared" si="4"/>
        <v xml:space="preserve"> </v>
      </c>
      <c r="D45" s="1" t="str">
        <f t="shared" ca="1" si="0"/>
        <v xml:space="preserve"> </v>
      </c>
      <c r="E45" s="1" t="str">
        <f t="shared" ca="1" si="1"/>
        <v xml:space="preserve"> </v>
      </c>
      <c r="F45" s="1" t="str">
        <f t="shared" ca="1" si="2"/>
        <v xml:space="preserve"> </v>
      </c>
    </row>
    <row r="46" spans="2:6" x14ac:dyDescent="0.25">
      <c r="B46" s="1" t="str">
        <f t="shared" si="3"/>
        <v xml:space="preserve"> </v>
      </c>
      <c r="C46" s="1" t="str">
        <f t="shared" si="4"/>
        <v xml:space="preserve"> </v>
      </c>
      <c r="D46" s="1" t="str">
        <f t="shared" ca="1" si="0"/>
        <v xml:space="preserve"> </v>
      </c>
      <c r="E46" s="1" t="str">
        <f t="shared" ca="1" si="1"/>
        <v xml:space="preserve"> </v>
      </c>
      <c r="F46" s="1" t="str">
        <f t="shared" ca="1" si="2"/>
        <v xml:space="preserve"> </v>
      </c>
    </row>
    <row r="47" spans="2:6" x14ac:dyDescent="0.25">
      <c r="B47" s="1" t="str">
        <f t="shared" si="3"/>
        <v xml:space="preserve"> </v>
      </c>
      <c r="C47" s="1" t="str">
        <f t="shared" si="4"/>
        <v xml:space="preserve"> </v>
      </c>
      <c r="D47" s="1" t="str">
        <f t="shared" ref="D47:D78" ca="1" si="5">IF(COUNT(B47)=0," ",OFFSET($B$3,B47,0,1,1))</f>
        <v xml:space="preserve"> </v>
      </c>
      <c r="E47" s="1" t="str">
        <f t="shared" ref="E47:E78" ca="1" si="6">IF(COUNT(B47)=0," ",OFFSET($B$3,0,C47,1,1))</f>
        <v xml:space="preserve"> </v>
      </c>
      <c r="F47" s="1" t="str">
        <f t="shared" ref="F47:F78" ca="1" si="7">IF(COUNT(B47)=0," ",INDEX(OFFSET($B$3,1,1,$D$10,$D$11),B47,C47))</f>
        <v xml:space="preserve"> </v>
      </c>
    </row>
    <row r="48" spans="2:6" x14ac:dyDescent="0.25">
      <c r="B48" s="1" t="str">
        <f t="shared" ref="B48:B79" si="8">IF(AND(C47=$D$11,B47=$D$10)," ",IF(COUNT(B47)=0, " ",IF(C47=$D$11,B47+1,B47)))</f>
        <v xml:space="preserve"> </v>
      </c>
      <c r="C48" s="1" t="str">
        <f t="shared" ref="C48:C79" si="9">IF(COUNT(B48)=0," ",IF(C47=$D$11,1,C47+1))</f>
        <v xml:space="preserve"> </v>
      </c>
      <c r="D48" s="1" t="str">
        <f t="shared" ca="1" si="5"/>
        <v xml:space="preserve"> </v>
      </c>
      <c r="E48" s="1" t="str">
        <f t="shared" ca="1" si="6"/>
        <v xml:space="preserve"> </v>
      </c>
      <c r="F48" s="1" t="str">
        <f t="shared" ca="1" si="7"/>
        <v xml:space="preserve"> </v>
      </c>
    </row>
    <row r="49" spans="2:6" x14ac:dyDescent="0.25">
      <c r="B49" s="1" t="str">
        <f t="shared" si="8"/>
        <v xml:space="preserve"> </v>
      </c>
      <c r="C49" s="1" t="str">
        <f t="shared" si="9"/>
        <v xml:space="preserve"> </v>
      </c>
      <c r="D49" s="1" t="str">
        <f t="shared" ca="1" si="5"/>
        <v xml:space="preserve"> </v>
      </c>
      <c r="E49" s="1" t="str">
        <f t="shared" ca="1" si="6"/>
        <v xml:space="preserve"> </v>
      </c>
      <c r="F49" s="1" t="str">
        <f t="shared" ca="1" si="7"/>
        <v xml:space="preserve"> </v>
      </c>
    </row>
    <row r="50" spans="2:6" x14ac:dyDescent="0.25">
      <c r="B50" s="1" t="str">
        <f t="shared" si="8"/>
        <v xml:space="preserve"> </v>
      </c>
      <c r="C50" s="1" t="str">
        <f t="shared" si="9"/>
        <v xml:space="preserve"> </v>
      </c>
      <c r="D50" s="1" t="str">
        <f t="shared" ca="1" si="5"/>
        <v xml:space="preserve"> </v>
      </c>
      <c r="E50" s="1" t="str">
        <f t="shared" ca="1" si="6"/>
        <v xml:space="preserve"> </v>
      </c>
      <c r="F50" s="1" t="str">
        <f t="shared" ca="1" si="7"/>
        <v xml:space="preserve"> </v>
      </c>
    </row>
    <row r="51" spans="2:6" x14ac:dyDescent="0.25">
      <c r="B51" s="1" t="str">
        <f t="shared" si="8"/>
        <v xml:space="preserve"> </v>
      </c>
      <c r="C51" s="1" t="str">
        <f t="shared" si="9"/>
        <v xml:space="preserve"> </v>
      </c>
      <c r="D51" s="1" t="str">
        <f t="shared" ca="1" si="5"/>
        <v xml:space="preserve"> </v>
      </c>
      <c r="E51" s="1" t="str">
        <f t="shared" ca="1" si="6"/>
        <v xml:space="preserve"> </v>
      </c>
      <c r="F51" s="1" t="str">
        <f t="shared" ca="1" si="7"/>
        <v xml:space="preserve"> </v>
      </c>
    </row>
    <row r="52" spans="2:6" x14ac:dyDescent="0.25">
      <c r="B52" s="1" t="str">
        <f t="shared" si="8"/>
        <v xml:space="preserve"> </v>
      </c>
      <c r="C52" s="1" t="str">
        <f t="shared" si="9"/>
        <v xml:space="preserve"> </v>
      </c>
      <c r="D52" s="1" t="str">
        <f t="shared" ca="1" si="5"/>
        <v xml:space="preserve"> </v>
      </c>
      <c r="E52" s="1" t="str">
        <f t="shared" ca="1" si="6"/>
        <v xml:space="preserve"> </v>
      </c>
      <c r="F52" s="1" t="str">
        <f t="shared" ca="1" si="7"/>
        <v xml:space="preserve"> </v>
      </c>
    </row>
    <row r="53" spans="2:6" x14ac:dyDescent="0.25">
      <c r="B53" s="1" t="str">
        <f t="shared" si="8"/>
        <v xml:space="preserve"> </v>
      </c>
      <c r="C53" s="1" t="str">
        <f t="shared" si="9"/>
        <v xml:space="preserve"> </v>
      </c>
      <c r="D53" s="1" t="str">
        <f t="shared" ca="1" si="5"/>
        <v xml:space="preserve"> </v>
      </c>
      <c r="E53" s="1" t="str">
        <f t="shared" ca="1" si="6"/>
        <v xml:space="preserve"> </v>
      </c>
      <c r="F53" s="1" t="str">
        <f t="shared" ca="1" si="7"/>
        <v xml:space="preserve"> </v>
      </c>
    </row>
    <row r="54" spans="2:6" x14ac:dyDescent="0.25">
      <c r="B54" s="1" t="str">
        <f t="shared" si="8"/>
        <v xml:space="preserve"> </v>
      </c>
      <c r="C54" s="1" t="str">
        <f t="shared" si="9"/>
        <v xml:space="preserve"> </v>
      </c>
      <c r="D54" s="1" t="str">
        <f t="shared" ca="1" si="5"/>
        <v xml:space="preserve"> </v>
      </c>
      <c r="E54" s="1" t="str">
        <f t="shared" ca="1" si="6"/>
        <v xml:space="preserve"> </v>
      </c>
      <c r="F54" s="1" t="str">
        <f t="shared" ca="1" si="7"/>
        <v xml:space="preserve"> </v>
      </c>
    </row>
    <row r="55" spans="2:6" x14ac:dyDescent="0.25">
      <c r="B55" s="1" t="str">
        <f t="shared" si="8"/>
        <v xml:space="preserve"> </v>
      </c>
      <c r="C55" s="1" t="str">
        <f t="shared" si="9"/>
        <v xml:space="preserve"> </v>
      </c>
      <c r="D55" s="1" t="str">
        <f t="shared" ca="1" si="5"/>
        <v xml:space="preserve"> </v>
      </c>
      <c r="E55" s="1" t="str">
        <f t="shared" ca="1" si="6"/>
        <v xml:space="preserve"> </v>
      </c>
      <c r="F55" s="1" t="str">
        <f t="shared" ca="1" si="7"/>
        <v xml:space="preserve"> </v>
      </c>
    </row>
    <row r="56" spans="2:6" x14ac:dyDescent="0.25">
      <c r="B56" s="1" t="str">
        <f t="shared" si="8"/>
        <v xml:space="preserve"> </v>
      </c>
      <c r="C56" s="1" t="str">
        <f t="shared" si="9"/>
        <v xml:space="preserve"> </v>
      </c>
      <c r="D56" s="1" t="str">
        <f t="shared" ca="1" si="5"/>
        <v xml:space="preserve"> </v>
      </c>
      <c r="E56" s="1" t="str">
        <f t="shared" ca="1" si="6"/>
        <v xml:space="preserve"> </v>
      </c>
      <c r="F56" s="1" t="str">
        <f t="shared" ca="1" si="7"/>
        <v xml:space="preserve"> </v>
      </c>
    </row>
    <row r="57" spans="2:6" x14ac:dyDescent="0.25">
      <c r="B57" s="1" t="str">
        <f t="shared" si="8"/>
        <v xml:space="preserve"> </v>
      </c>
      <c r="C57" s="1" t="str">
        <f t="shared" si="9"/>
        <v xml:space="preserve"> </v>
      </c>
      <c r="D57" s="1" t="str">
        <f t="shared" ca="1" si="5"/>
        <v xml:space="preserve"> </v>
      </c>
      <c r="E57" s="1" t="str">
        <f t="shared" ca="1" si="6"/>
        <v xml:space="preserve"> </v>
      </c>
      <c r="F57" s="1" t="str">
        <f t="shared" ca="1" si="7"/>
        <v xml:space="preserve"> </v>
      </c>
    </row>
    <row r="58" spans="2:6" x14ac:dyDescent="0.25">
      <c r="B58" s="1" t="str">
        <f t="shared" si="8"/>
        <v xml:space="preserve"> </v>
      </c>
      <c r="C58" s="1" t="str">
        <f t="shared" si="9"/>
        <v xml:space="preserve"> </v>
      </c>
      <c r="D58" s="1" t="str">
        <f t="shared" ca="1" si="5"/>
        <v xml:space="preserve"> </v>
      </c>
      <c r="E58" s="1" t="str">
        <f t="shared" ca="1" si="6"/>
        <v xml:space="preserve"> </v>
      </c>
      <c r="F58" s="1" t="str">
        <f t="shared" ca="1" si="7"/>
        <v xml:space="preserve"> </v>
      </c>
    </row>
    <row r="59" spans="2:6" x14ac:dyDescent="0.25">
      <c r="B59" s="1" t="str">
        <f t="shared" si="8"/>
        <v xml:space="preserve"> </v>
      </c>
      <c r="C59" s="1" t="str">
        <f t="shared" si="9"/>
        <v xml:space="preserve"> </v>
      </c>
      <c r="D59" s="1" t="str">
        <f t="shared" ca="1" si="5"/>
        <v xml:space="preserve"> </v>
      </c>
      <c r="E59" s="1" t="str">
        <f t="shared" ca="1" si="6"/>
        <v xml:space="preserve"> </v>
      </c>
      <c r="F59" s="1" t="str">
        <f t="shared" ca="1" si="7"/>
        <v xml:space="preserve"> </v>
      </c>
    </row>
    <row r="60" spans="2:6" x14ac:dyDescent="0.25">
      <c r="B60" s="1" t="str">
        <f t="shared" si="8"/>
        <v xml:space="preserve"> </v>
      </c>
      <c r="C60" s="1" t="str">
        <f t="shared" si="9"/>
        <v xml:space="preserve"> </v>
      </c>
      <c r="D60" s="1" t="str">
        <f t="shared" ca="1" si="5"/>
        <v xml:space="preserve"> </v>
      </c>
      <c r="E60" s="1" t="str">
        <f t="shared" ca="1" si="6"/>
        <v xml:space="preserve"> </v>
      </c>
      <c r="F60" s="1" t="str">
        <f t="shared" ca="1" si="7"/>
        <v xml:space="preserve"> </v>
      </c>
    </row>
    <row r="61" spans="2:6" x14ac:dyDescent="0.25">
      <c r="B61" s="1" t="str">
        <f t="shared" si="8"/>
        <v xml:space="preserve"> </v>
      </c>
      <c r="C61" s="1" t="str">
        <f t="shared" si="9"/>
        <v xml:space="preserve"> </v>
      </c>
      <c r="D61" s="1" t="str">
        <f t="shared" ca="1" si="5"/>
        <v xml:space="preserve"> </v>
      </c>
      <c r="E61" s="1" t="str">
        <f t="shared" ca="1" si="6"/>
        <v xml:space="preserve"> </v>
      </c>
      <c r="F61" s="1" t="str">
        <f t="shared" ca="1" si="7"/>
        <v xml:space="preserve"> </v>
      </c>
    </row>
    <row r="62" spans="2:6" x14ac:dyDescent="0.25">
      <c r="B62" s="1" t="str">
        <f t="shared" si="8"/>
        <v xml:space="preserve"> </v>
      </c>
      <c r="C62" s="1" t="str">
        <f t="shared" si="9"/>
        <v xml:space="preserve"> </v>
      </c>
      <c r="D62" s="1" t="str">
        <f t="shared" ca="1" si="5"/>
        <v xml:space="preserve"> </v>
      </c>
      <c r="E62" s="1" t="str">
        <f t="shared" ca="1" si="6"/>
        <v xml:space="preserve"> </v>
      </c>
      <c r="F62" s="1" t="str">
        <f t="shared" ca="1" si="7"/>
        <v xml:space="preserve"> </v>
      </c>
    </row>
    <row r="63" spans="2:6" x14ac:dyDescent="0.25">
      <c r="B63" s="1" t="str">
        <f t="shared" si="8"/>
        <v xml:space="preserve"> </v>
      </c>
      <c r="C63" s="1" t="str">
        <f t="shared" si="9"/>
        <v xml:space="preserve"> </v>
      </c>
      <c r="D63" s="1" t="str">
        <f t="shared" ca="1" si="5"/>
        <v xml:space="preserve"> </v>
      </c>
      <c r="E63" s="1" t="str">
        <f t="shared" ca="1" si="6"/>
        <v xml:space="preserve"> </v>
      </c>
      <c r="F63" s="1" t="str">
        <f t="shared" ca="1" si="7"/>
        <v xml:space="preserve"> </v>
      </c>
    </row>
    <row r="64" spans="2:6" x14ac:dyDescent="0.25">
      <c r="B64" s="1" t="str">
        <f t="shared" si="8"/>
        <v xml:space="preserve"> </v>
      </c>
      <c r="C64" s="1" t="str">
        <f t="shared" si="9"/>
        <v xml:space="preserve"> </v>
      </c>
      <c r="D64" s="1" t="str">
        <f t="shared" ca="1" si="5"/>
        <v xml:space="preserve"> </v>
      </c>
      <c r="E64" s="1" t="str">
        <f t="shared" ca="1" si="6"/>
        <v xml:space="preserve"> </v>
      </c>
      <c r="F64" s="1" t="str">
        <f t="shared" ca="1" si="7"/>
        <v xml:space="preserve"> </v>
      </c>
    </row>
    <row r="65" spans="2:6" x14ac:dyDescent="0.25">
      <c r="B65" s="1" t="str">
        <f t="shared" si="8"/>
        <v xml:space="preserve"> </v>
      </c>
      <c r="C65" s="1" t="str">
        <f t="shared" si="9"/>
        <v xml:space="preserve"> </v>
      </c>
      <c r="D65" s="1" t="str">
        <f t="shared" ca="1" si="5"/>
        <v xml:space="preserve"> </v>
      </c>
      <c r="E65" s="1" t="str">
        <f t="shared" ca="1" si="6"/>
        <v xml:space="preserve"> </v>
      </c>
      <c r="F65" s="1" t="str">
        <f t="shared" ca="1" si="7"/>
        <v xml:space="preserve"> </v>
      </c>
    </row>
    <row r="66" spans="2:6" x14ac:dyDescent="0.25">
      <c r="B66" s="1" t="str">
        <f t="shared" si="8"/>
        <v xml:space="preserve"> </v>
      </c>
      <c r="C66" s="1" t="str">
        <f t="shared" si="9"/>
        <v xml:space="preserve"> </v>
      </c>
      <c r="D66" s="1" t="str">
        <f t="shared" ca="1" si="5"/>
        <v xml:space="preserve"> </v>
      </c>
      <c r="E66" s="1" t="str">
        <f t="shared" ca="1" si="6"/>
        <v xml:space="preserve"> </v>
      </c>
      <c r="F66" s="1" t="str">
        <f t="shared" ca="1" si="7"/>
        <v xml:space="preserve"> </v>
      </c>
    </row>
    <row r="67" spans="2:6" x14ac:dyDescent="0.25">
      <c r="B67" s="1" t="str">
        <f t="shared" si="8"/>
        <v xml:space="preserve"> </v>
      </c>
      <c r="C67" s="1" t="str">
        <f t="shared" si="9"/>
        <v xml:space="preserve"> </v>
      </c>
      <c r="D67" s="1" t="str">
        <f t="shared" ca="1" si="5"/>
        <v xml:space="preserve"> </v>
      </c>
      <c r="E67" s="1" t="str">
        <f t="shared" ca="1" si="6"/>
        <v xml:space="preserve"> </v>
      </c>
      <c r="F67" s="1" t="str">
        <f t="shared" ca="1" si="7"/>
        <v xml:space="preserve"> </v>
      </c>
    </row>
    <row r="68" spans="2:6" x14ac:dyDescent="0.25">
      <c r="B68" s="1" t="str">
        <f t="shared" si="8"/>
        <v xml:space="preserve"> </v>
      </c>
      <c r="C68" s="1" t="str">
        <f t="shared" si="9"/>
        <v xml:space="preserve"> </v>
      </c>
      <c r="D68" s="1" t="str">
        <f t="shared" ca="1" si="5"/>
        <v xml:space="preserve"> </v>
      </c>
      <c r="E68" s="1" t="str">
        <f t="shared" ca="1" si="6"/>
        <v xml:space="preserve"> </v>
      </c>
      <c r="F68" s="1" t="str">
        <f t="shared" ca="1" si="7"/>
        <v xml:space="preserve"> </v>
      </c>
    </row>
    <row r="69" spans="2:6" x14ac:dyDescent="0.25">
      <c r="B69" s="1" t="str">
        <f t="shared" si="8"/>
        <v xml:space="preserve"> </v>
      </c>
      <c r="C69" s="1" t="str">
        <f t="shared" si="9"/>
        <v xml:space="preserve"> </v>
      </c>
      <c r="D69" s="1" t="str">
        <f t="shared" ca="1" si="5"/>
        <v xml:space="preserve"> </v>
      </c>
      <c r="E69" s="1" t="str">
        <f t="shared" ca="1" si="6"/>
        <v xml:space="preserve"> </v>
      </c>
      <c r="F69" s="1" t="str">
        <f t="shared" ca="1" si="7"/>
        <v xml:space="preserve"> </v>
      </c>
    </row>
    <row r="70" spans="2:6" x14ac:dyDescent="0.25">
      <c r="B70" s="1" t="str">
        <f t="shared" si="8"/>
        <v xml:space="preserve"> </v>
      </c>
      <c r="C70" s="1" t="str">
        <f t="shared" si="9"/>
        <v xml:space="preserve"> </v>
      </c>
      <c r="D70" s="1" t="str">
        <f t="shared" ca="1" si="5"/>
        <v xml:space="preserve"> </v>
      </c>
      <c r="E70" s="1" t="str">
        <f t="shared" ca="1" si="6"/>
        <v xml:space="preserve"> </v>
      </c>
      <c r="F70" s="1" t="str">
        <f t="shared" ca="1" si="7"/>
        <v xml:space="preserve"> </v>
      </c>
    </row>
    <row r="71" spans="2:6" x14ac:dyDescent="0.25">
      <c r="B71" s="1" t="str">
        <f t="shared" si="8"/>
        <v xml:space="preserve"> </v>
      </c>
      <c r="C71" s="1" t="str">
        <f t="shared" si="9"/>
        <v xml:space="preserve"> </v>
      </c>
      <c r="D71" s="1" t="str">
        <f t="shared" ca="1" si="5"/>
        <v xml:space="preserve"> </v>
      </c>
      <c r="E71" s="1" t="str">
        <f t="shared" ca="1" si="6"/>
        <v xml:space="preserve"> </v>
      </c>
      <c r="F71" s="1" t="str">
        <f t="shared" ca="1" si="7"/>
        <v xml:space="preserve"> </v>
      </c>
    </row>
    <row r="72" spans="2:6" x14ac:dyDescent="0.25">
      <c r="B72" s="1" t="str">
        <f t="shared" si="8"/>
        <v xml:space="preserve"> </v>
      </c>
      <c r="C72" s="1" t="str">
        <f t="shared" si="9"/>
        <v xml:space="preserve"> </v>
      </c>
      <c r="D72" s="1" t="str">
        <f t="shared" ca="1" si="5"/>
        <v xml:space="preserve"> </v>
      </c>
      <c r="E72" s="1" t="str">
        <f t="shared" ca="1" si="6"/>
        <v xml:space="preserve"> </v>
      </c>
      <c r="F72" s="1" t="str">
        <f t="shared" ca="1" si="7"/>
        <v xml:space="preserve"> </v>
      </c>
    </row>
    <row r="73" spans="2:6" x14ac:dyDescent="0.25">
      <c r="B73" s="1" t="str">
        <f t="shared" si="8"/>
        <v xml:space="preserve"> </v>
      </c>
      <c r="C73" s="1" t="str">
        <f t="shared" si="9"/>
        <v xml:space="preserve"> </v>
      </c>
      <c r="D73" s="1" t="str">
        <f t="shared" ca="1" si="5"/>
        <v xml:space="preserve"> </v>
      </c>
      <c r="E73" s="1" t="str">
        <f t="shared" ca="1" si="6"/>
        <v xml:space="preserve"> </v>
      </c>
      <c r="F73" s="1" t="str">
        <f t="shared" ca="1" si="7"/>
        <v xml:space="preserve"> </v>
      </c>
    </row>
    <row r="74" spans="2:6" x14ac:dyDescent="0.25">
      <c r="B74" s="1" t="str">
        <f t="shared" si="8"/>
        <v xml:space="preserve"> </v>
      </c>
      <c r="C74" s="1" t="str">
        <f t="shared" si="9"/>
        <v xml:space="preserve"> </v>
      </c>
      <c r="D74" s="1" t="str">
        <f t="shared" ca="1" si="5"/>
        <v xml:space="preserve"> </v>
      </c>
      <c r="E74" s="1" t="str">
        <f t="shared" ca="1" si="6"/>
        <v xml:space="preserve"> </v>
      </c>
      <c r="F74" s="1" t="str">
        <f t="shared" ca="1" si="7"/>
        <v xml:space="preserve"> </v>
      </c>
    </row>
    <row r="75" spans="2:6" x14ac:dyDescent="0.25">
      <c r="B75" s="1" t="str">
        <f t="shared" si="8"/>
        <v xml:space="preserve"> </v>
      </c>
      <c r="C75" s="1" t="str">
        <f t="shared" si="9"/>
        <v xml:space="preserve"> </v>
      </c>
      <c r="D75" s="1" t="str">
        <f t="shared" ca="1" si="5"/>
        <v xml:space="preserve"> </v>
      </c>
      <c r="E75" s="1" t="str">
        <f t="shared" ca="1" si="6"/>
        <v xml:space="preserve"> </v>
      </c>
      <c r="F75" s="1" t="str">
        <f t="shared" ca="1" si="7"/>
        <v xml:space="preserve"> </v>
      </c>
    </row>
    <row r="76" spans="2:6" x14ac:dyDescent="0.25">
      <c r="B76" s="1" t="str">
        <f t="shared" si="8"/>
        <v xml:space="preserve"> </v>
      </c>
      <c r="C76" s="1" t="str">
        <f t="shared" si="9"/>
        <v xml:space="preserve"> </v>
      </c>
      <c r="D76" s="1" t="str">
        <f t="shared" ca="1" si="5"/>
        <v xml:space="preserve"> </v>
      </c>
      <c r="E76" s="1" t="str">
        <f t="shared" ca="1" si="6"/>
        <v xml:space="preserve"> </v>
      </c>
      <c r="F76" s="1" t="str">
        <f t="shared" ca="1" si="7"/>
        <v xml:space="preserve"> </v>
      </c>
    </row>
    <row r="77" spans="2:6" x14ac:dyDescent="0.25">
      <c r="B77" s="1" t="str">
        <f t="shared" si="8"/>
        <v xml:space="preserve"> </v>
      </c>
      <c r="C77" s="1" t="str">
        <f t="shared" si="9"/>
        <v xml:space="preserve"> </v>
      </c>
      <c r="D77" s="1" t="str">
        <f t="shared" ca="1" si="5"/>
        <v xml:space="preserve"> </v>
      </c>
      <c r="E77" s="1" t="str">
        <f t="shared" ca="1" si="6"/>
        <v xml:space="preserve"> </v>
      </c>
      <c r="F77" s="1" t="str">
        <f t="shared" ca="1" si="7"/>
        <v xml:space="preserve"> </v>
      </c>
    </row>
    <row r="78" spans="2:6" x14ac:dyDescent="0.25">
      <c r="B78" s="1" t="str">
        <f t="shared" si="8"/>
        <v xml:space="preserve"> </v>
      </c>
      <c r="C78" s="1" t="str">
        <f t="shared" si="9"/>
        <v xml:space="preserve"> </v>
      </c>
      <c r="D78" s="1" t="str">
        <f t="shared" ca="1" si="5"/>
        <v xml:space="preserve"> </v>
      </c>
      <c r="E78" s="1" t="str">
        <f t="shared" ca="1" si="6"/>
        <v xml:space="preserve"> </v>
      </c>
      <c r="F78" s="1" t="str">
        <f t="shared" ca="1" si="7"/>
        <v xml:space="preserve"> </v>
      </c>
    </row>
    <row r="79" spans="2:6" x14ac:dyDescent="0.25">
      <c r="B79" s="1" t="str">
        <f t="shared" si="8"/>
        <v xml:space="preserve"> </v>
      </c>
      <c r="C79" s="1" t="str">
        <f t="shared" si="9"/>
        <v xml:space="preserve"> </v>
      </c>
      <c r="D79" s="1" t="str">
        <f t="shared" ref="D79:D114" ca="1" si="10">IF(COUNT(B79)=0," ",OFFSET($B$3,B79,0,1,1))</f>
        <v xml:space="preserve"> </v>
      </c>
      <c r="E79" s="1" t="str">
        <f t="shared" ref="E79:E114" ca="1" si="11">IF(COUNT(B79)=0," ",OFFSET($B$3,0,C79,1,1))</f>
        <v xml:space="preserve"> </v>
      </c>
      <c r="F79" s="1" t="str">
        <f t="shared" ref="F79:F114" ca="1" si="12">IF(COUNT(B79)=0," ",INDEX(OFFSET($B$3,1,1,$D$10,$D$11),B79,C79))</f>
        <v xml:space="preserve"> </v>
      </c>
    </row>
    <row r="80" spans="2:6" x14ac:dyDescent="0.25">
      <c r="B80" s="1" t="str">
        <f t="shared" ref="B80:B114" si="13">IF(AND(C79=$D$11,B79=$D$10)," ",IF(COUNT(B79)=0, " ",IF(C79=$D$11,B79+1,B79)))</f>
        <v xml:space="preserve"> </v>
      </c>
      <c r="C80" s="1" t="str">
        <f t="shared" ref="C80:C111" si="14">IF(COUNT(B80)=0," ",IF(C79=$D$11,1,C79+1))</f>
        <v xml:space="preserve"> </v>
      </c>
      <c r="D80" s="1" t="str">
        <f t="shared" ca="1" si="10"/>
        <v xml:space="preserve"> </v>
      </c>
      <c r="E80" s="1" t="str">
        <f t="shared" ca="1" si="11"/>
        <v xml:space="preserve"> </v>
      </c>
      <c r="F80" s="1" t="str">
        <f t="shared" ca="1" si="12"/>
        <v xml:space="preserve"> </v>
      </c>
    </row>
    <row r="81" spans="2:6" x14ac:dyDescent="0.25">
      <c r="B81" s="1" t="str">
        <f t="shared" si="13"/>
        <v xml:space="preserve"> </v>
      </c>
      <c r="C81" s="1" t="str">
        <f t="shared" si="14"/>
        <v xml:space="preserve"> </v>
      </c>
      <c r="D81" s="1" t="str">
        <f t="shared" ca="1" si="10"/>
        <v xml:space="preserve"> </v>
      </c>
      <c r="E81" s="1" t="str">
        <f t="shared" ca="1" si="11"/>
        <v xml:space="preserve"> </v>
      </c>
      <c r="F81" s="1" t="str">
        <f t="shared" ca="1" si="12"/>
        <v xml:space="preserve"> </v>
      </c>
    </row>
    <row r="82" spans="2:6" x14ac:dyDescent="0.25">
      <c r="B82" s="1" t="str">
        <f t="shared" si="13"/>
        <v xml:space="preserve"> </v>
      </c>
      <c r="C82" s="1" t="str">
        <f t="shared" si="14"/>
        <v xml:space="preserve"> </v>
      </c>
      <c r="D82" s="1" t="str">
        <f t="shared" ca="1" si="10"/>
        <v xml:space="preserve"> </v>
      </c>
      <c r="E82" s="1" t="str">
        <f t="shared" ca="1" si="11"/>
        <v xml:space="preserve"> </v>
      </c>
      <c r="F82" s="1" t="str">
        <f t="shared" ca="1" si="12"/>
        <v xml:space="preserve"> </v>
      </c>
    </row>
    <row r="83" spans="2:6" x14ac:dyDescent="0.25">
      <c r="B83" s="1" t="str">
        <f t="shared" si="13"/>
        <v xml:space="preserve"> </v>
      </c>
      <c r="C83" s="1" t="str">
        <f t="shared" si="14"/>
        <v xml:space="preserve"> </v>
      </c>
      <c r="D83" s="1" t="str">
        <f t="shared" ca="1" si="10"/>
        <v xml:space="preserve"> </v>
      </c>
      <c r="E83" s="1" t="str">
        <f t="shared" ca="1" si="11"/>
        <v xml:space="preserve"> </v>
      </c>
      <c r="F83" s="1" t="str">
        <f t="shared" ca="1" si="12"/>
        <v xml:space="preserve"> </v>
      </c>
    </row>
    <row r="84" spans="2:6" x14ac:dyDescent="0.25">
      <c r="B84" s="1" t="str">
        <f t="shared" si="13"/>
        <v xml:space="preserve"> </v>
      </c>
      <c r="C84" s="1" t="str">
        <f t="shared" si="14"/>
        <v xml:space="preserve"> </v>
      </c>
      <c r="D84" s="1" t="str">
        <f t="shared" ca="1" si="10"/>
        <v xml:space="preserve"> </v>
      </c>
      <c r="E84" s="1" t="str">
        <f t="shared" ca="1" si="11"/>
        <v xml:space="preserve"> </v>
      </c>
      <c r="F84" s="1" t="str">
        <f t="shared" ca="1" si="12"/>
        <v xml:space="preserve"> </v>
      </c>
    </row>
    <row r="85" spans="2:6" x14ac:dyDescent="0.25">
      <c r="B85" s="1" t="str">
        <f t="shared" si="13"/>
        <v xml:space="preserve"> </v>
      </c>
      <c r="C85" s="1" t="str">
        <f t="shared" si="14"/>
        <v xml:space="preserve"> </v>
      </c>
      <c r="D85" s="1" t="str">
        <f t="shared" ca="1" si="10"/>
        <v xml:space="preserve"> </v>
      </c>
      <c r="E85" s="1" t="str">
        <f t="shared" ca="1" si="11"/>
        <v xml:space="preserve"> </v>
      </c>
      <c r="F85" s="1" t="str">
        <f t="shared" ca="1" si="12"/>
        <v xml:space="preserve"> </v>
      </c>
    </row>
    <row r="86" spans="2:6" x14ac:dyDescent="0.25">
      <c r="B86" s="1" t="str">
        <f t="shared" si="13"/>
        <v xml:space="preserve"> </v>
      </c>
      <c r="C86" s="1" t="str">
        <f t="shared" si="14"/>
        <v xml:space="preserve"> </v>
      </c>
      <c r="D86" s="1" t="str">
        <f t="shared" ca="1" si="10"/>
        <v xml:space="preserve"> </v>
      </c>
      <c r="E86" s="1" t="str">
        <f t="shared" ca="1" si="11"/>
        <v xml:space="preserve"> </v>
      </c>
      <c r="F86" s="1" t="str">
        <f t="shared" ca="1" si="12"/>
        <v xml:space="preserve"> </v>
      </c>
    </row>
    <row r="87" spans="2:6" x14ac:dyDescent="0.25">
      <c r="B87" s="1" t="str">
        <f t="shared" si="13"/>
        <v xml:space="preserve"> </v>
      </c>
      <c r="C87" s="1" t="str">
        <f t="shared" si="14"/>
        <v xml:space="preserve"> </v>
      </c>
      <c r="D87" s="1" t="str">
        <f t="shared" ca="1" si="10"/>
        <v xml:space="preserve"> </v>
      </c>
      <c r="E87" s="1" t="str">
        <f t="shared" ca="1" si="11"/>
        <v xml:space="preserve"> </v>
      </c>
      <c r="F87" s="1" t="str">
        <f t="shared" ca="1" si="12"/>
        <v xml:space="preserve"> </v>
      </c>
    </row>
    <row r="88" spans="2:6" x14ac:dyDescent="0.25">
      <c r="B88" s="1" t="str">
        <f t="shared" si="13"/>
        <v xml:space="preserve"> </v>
      </c>
      <c r="C88" s="1" t="str">
        <f t="shared" si="14"/>
        <v xml:space="preserve"> </v>
      </c>
      <c r="D88" s="1" t="str">
        <f t="shared" ca="1" si="10"/>
        <v xml:space="preserve"> </v>
      </c>
      <c r="E88" s="1" t="str">
        <f t="shared" ca="1" si="11"/>
        <v xml:space="preserve"> </v>
      </c>
      <c r="F88" s="1" t="str">
        <f t="shared" ca="1" si="12"/>
        <v xml:space="preserve"> </v>
      </c>
    </row>
    <row r="89" spans="2:6" x14ac:dyDescent="0.25">
      <c r="B89" s="1" t="str">
        <f t="shared" si="13"/>
        <v xml:space="preserve"> </v>
      </c>
      <c r="C89" s="1" t="str">
        <f t="shared" si="14"/>
        <v xml:space="preserve"> </v>
      </c>
      <c r="D89" s="1" t="str">
        <f t="shared" ca="1" si="10"/>
        <v xml:space="preserve"> </v>
      </c>
      <c r="E89" s="1" t="str">
        <f t="shared" ca="1" si="11"/>
        <v xml:space="preserve"> </v>
      </c>
      <c r="F89" s="1" t="str">
        <f t="shared" ca="1" si="12"/>
        <v xml:space="preserve"> </v>
      </c>
    </row>
    <row r="90" spans="2:6" x14ac:dyDescent="0.25">
      <c r="B90" s="1" t="str">
        <f t="shared" si="13"/>
        <v xml:space="preserve"> </v>
      </c>
      <c r="C90" s="1" t="str">
        <f t="shared" si="14"/>
        <v xml:space="preserve"> </v>
      </c>
      <c r="D90" s="1" t="str">
        <f t="shared" ca="1" si="10"/>
        <v xml:space="preserve"> </v>
      </c>
      <c r="E90" s="1" t="str">
        <f t="shared" ca="1" si="11"/>
        <v xml:space="preserve"> </v>
      </c>
      <c r="F90" s="1" t="str">
        <f t="shared" ca="1" si="12"/>
        <v xml:space="preserve"> </v>
      </c>
    </row>
    <row r="91" spans="2:6" x14ac:dyDescent="0.25">
      <c r="B91" s="1" t="str">
        <f t="shared" si="13"/>
        <v xml:space="preserve"> </v>
      </c>
      <c r="C91" s="1" t="str">
        <f t="shared" si="14"/>
        <v xml:space="preserve"> </v>
      </c>
      <c r="D91" s="1" t="str">
        <f t="shared" ca="1" si="10"/>
        <v xml:space="preserve"> </v>
      </c>
      <c r="E91" s="1" t="str">
        <f t="shared" ca="1" si="11"/>
        <v xml:space="preserve"> </v>
      </c>
      <c r="F91" s="1" t="str">
        <f t="shared" ca="1" si="12"/>
        <v xml:space="preserve"> </v>
      </c>
    </row>
    <row r="92" spans="2:6" x14ac:dyDescent="0.25">
      <c r="B92" s="1" t="str">
        <f t="shared" si="13"/>
        <v xml:space="preserve"> </v>
      </c>
      <c r="C92" s="1" t="str">
        <f t="shared" si="14"/>
        <v xml:space="preserve"> </v>
      </c>
      <c r="D92" s="1" t="str">
        <f t="shared" ca="1" si="10"/>
        <v xml:space="preserve"> </v>
      </c>
      <c r="E92" s="1" t="str">
        <f t="shared" ca="1" si="11"/>
        <v xml:space="preserve"> </v>
      </c>
      <c r="F92" s="1" t="str">
        <f t="shared" ca="1" si="12"/>
        <v xml:space="preserve"> </v>
      </c>
    </row>
    <row r="93" spans="2:6" x14ac:dyDescent="0.25">
      <c r="B93" s="1" t="str">
        <f t="shared" si="13"/>
        <v xml:space="preserve"> </v>
      </c>
      <c r="C93" s="1" t="str">
        <f t="shared" si="14"/>
        <v xml:space="preserve"> </v>
      </c>
      <c r="D93" s="1" t="str">
        <f t="shared" ca="1" si="10"/>
        <v xml:space="preserve"> </v>
      </c>
      <c r="E93" s="1" t="str">
        <f t="shared" ca="1" si="11"/>
        <v xml:space="preserve"> </v>
      </c>
      <c r="F93" s="1" t="str">
        <f t="shared" ca="1" si="12"/>
        <v xml:space="preserve"> </v>
      </c>
    </row>
    <row r="94" spans="2:6" x14ac:dyDescent="0.25">
      <c r="B94" s="1" t="str">
        <f t="shared" si="13"/>
        <v xml:space="preserve"> </v>
      </c>
      <c r="C94" s="1" t="str">
        <f t="shared" si="14"/>
        <v xml:space="preserve"> </v>
      </c>
      <c r="D94" s="1" t="str">
        <f t="shared" ca="1" si="10"/>
        <v xml:space="preserve"> </v>
      </c>
      <c r="E94" s="1" t="str">
        <f t="shared" ca="1" si="11"/>
        <v xml:space="preserve"> </v>
      </c>
      <c r="F94" s="1" t="str">
        <f t="shared" ca="1" si="12"/>
        <v xml:space="preserve"> </v>
      </c>
    </row>
    <row r="95" spans="2:6" x14ac:dyDescent="0.25">
      <c r="B95" s="1" t="str">
        <f t="shared" si="13"/>
        <v xml:space="preserve"> </v>
      </c>
      <c r="C95" s="1" t="str">
        <f t="shared" si="14"/>
        <v xml:space="preserve"> </v>
      </c>
      <c r="D95" s="1" t="str">
        <f t="shared" ca="1" si="10"/>
        <v xml:space="preserve"> </v>
      </c>
      <c r="E95" s="1" t="str">
        <f t="shared" ca="1" si="11"/>
        <v xml:space="preserve"> </v>
      </c>
      <c r="F95" s="1" t="str">
        <f t="shared" ca="1" si="12"/>
        <v xml:space="preserve"> </v>
      </c>
    </row>
    <row r="96" spans="2:6" x14ac:dyDescent="0.25">
      <c r="B96" s="1" t="str">
        <f t="shared" si="13"/>
        <v xml:space="preserve"> </v>
      </c>
      <c r="C96" s="1" t="str">
        <f t="shared" si="14"/>
        <v xml:space="preserve"> </v>
      </c>
      <c r="D96" s="1" t="str">
        <f t="shared" ca="1" si="10"/>
        <v xml:space="preserve"> </v>
      </c>
      <c r="E96" s="1" t="str">
        <f t="shared" ca="1" si="11"/>
        <v xml:space="preserve"> </v>
      </c>
      <c r="F96" s="1" t="str">
        <f t="shared" ca="1" si="12"/>
        <v xml:space="preserve"> </v>
      </c>
    </row>
    <row r="97" spans="2:6" x14ac:dyDescent="0.25">
      <c r="B97" s="1" t="str">
        <f t="shared" si="13"/>
        <v xml:space="preserve"> </v>
      </c>
      <c r="C97" s="1" t="str">
        <f t="shared" si="14"/>
        <v xml:space="preserve"> </v>
      </c>
      <c r="D97" s="1" t="str">
        <f t="shared" ca="1" si="10"/>
        <v xml:space="preserve"> </v>
      </c>
      <c r="E97" s="1" t="str">
        <f t="shared" ca="1" si="11"/>
        <v xml:space="preserve"> </v>
      </c>
      <c r="F97" s="1" t="str">
        <f t="shared" ca="1" si="12"/>
        <v xml:space="preserve"> </v>
      </c>
    </row>
    <row r="98" spans="2:6" x14ac:dyDescent="0.25">
      <c r="B98" s="1" t="str">
        <f t="shared" si="13"/>
        <v xml:space="preserve"> </v>
      </c>
      <c r="C98" s="1" t="str">
        <f t="shared" si="14"/>
        <v xml:space="preserve"> </v>
      </c>
      <c r="D98" s="1" t="str">
        <f t="shared" ca="1" si="10"/>
        <v xml:space="preserve"> </v>
      </c>
      <c r="E98" s="1" t="str">
        <f t="shared" ca="1" si="11"/>
        <v xml:space="preserve"> </v>
      </c>
      <c r="F98" s="1" t="str">
        <f t="shared" ca="1" si="12"/>
        <v xml:space="preserve"> </v>
      </c>
    </row>
    <row r="99" spans="2:6" x14ac:dyDescent="0.25">
      <c r="B99" s="1" t="str">
        <f t="shared" si="13"/>
        <v xml:space="preserve"> </v>
      </c>
      <c r="C99" s="1" t="str">
        <f t="shared" si="14"/>
        <v xml:space="preserve"> </v>
      </c>
      <c r="D99" s="1" t="str">
        <f t="shared" ca="1" si="10"/>
        <v xml:space="preserve"> </v>
      </c>
      <c r="E99" s="1" t="str">
        <f t="shared" ca="1" si="11"/>
        <v xml:space="preserve"> </v>
      </c>
      <c r="F99" s="1" t="str">
        <f t="shared" ca="1" si="12"/>
        <v xml:space="preserve"> </v>
      </c>
    </row>
    <row r="100" spans="2:6" x14ac:dyDescent="0.25">
      <c r="B100" s="1" t="str">
        <f t="shared" si="13"/>
        <v xml:space="preserve"> </v>
      </c>
      <c r="C100" s="1" t="str">
        <f t="shared" si="14"/>
        <v xml:space="preserve"> </v>
      </c>
      <c r="D100" s="1" t="str">
        <f t="shared" ca="1" si="10"/>
        <v xml:space="preserve"> </v>
      </c>
      <c r="E100" s="1" t="str">
        <f t="shared" ca="1" si="11"/>
        <v xml:space="preserve"> </v>
      </c>
      <c r="F100" s="1" t="str">
        <f t="shared" ca="1" si="12"/>
        <v xml:space="preserve"> </v>
      </c>
    </row>
    <row r="101" spans="2:6" x14ac:dyDescent="0.25">
      <c r="B101" s="1" t="str">
        <f t="shared" si="13"/>
        <v xml:space="preserve"> </v>
      </c>
      <c r="C101" s="1" t="str">
        <f t="shared" si="14"/>
        <v xml:space="preserve"> </v>
      </c>
      <c r="D101" s="1" t="str">
        <f t="shared" ca="1" si="10"/>
        <v xml:space="preserve"> </v>
      </c>
      <c r="E101" s="1" t="str">
        <f t="shared" ca="1" si="11"/>
        <v xml:space="preserve"> </v>
      </c>
      <c r="F101" s="1" t="str">
        <f t="shared" ca="1" si="12"/>
        <v xml:space="preserve"> </v>
      </c>
    </row>
    <row r="102" spans="2:6" x14ac:dyDescent="0.25">
      <c r="B102" s="1" t="str">
        <f t="shared" si="13"/>
        <v xml:space="preserve"> </v>
      </c>
      <c r="C102" s="1" t="str">
        <f t="shared" si="14"/>
        <v xml:space="preserve"> </v>
      </c>
      <c r="D102" s="1" t="str">
        <f t="shared" ca="1" si="10"/>
        <v xml:space="preserve"> </v>
      </c>
      <c r="E102" s="1" t="str">
        <f t="shared" ca="1" si="11"/>
        <v xml:space="preserve"> </v>
      </c>
      <c r="F102" s="1" t="str">
        <f t="shared" ca="1" si="12"/>
        <v xml:space="preserve"> </v>
      </c>
    </row>
    <row r="103" spans="2:6" x14ac:dyDescent="0.25">
      <c r="B103" s="1" t="str">
        <f t="shared" si="13"/>
        <v xml:space="preserve"> </v>
      </c>
      <c r="C103" s="1" t="str">
        <f t="shared" si="14"/>
        <v xml:space="preserve"> </v>
      </c>
      <c r="D103" s="1" t="str">
        <f t="shared" ca="1" si="10"/>
        <v xml:space="preserve"> </v>
      </c>
      <c r="E103" s="1" t="str">
        <f t="shared" ca="1" si="11"/>
        <v xml:space="preserve"> </v>
      </c>
      <c r="F103" s="1" t="str">
        <f t="shared" ca="1" si="12"/>
        <v xml:space="preserve"> </v>
      </c>
    </row>
    <row r="104" spans="2:6" x14ac:dyDescent="0.25">
      <c r="B104" s="1" t="str">
        <f t="shared" si="13"/>
        <v xml:space="preserve"> </v>
      </c>
      <c r="C104" s="1" t="str">
        <f t="shared" si="14"/>
        <v xml:space="preserve"> </v>
      </c>
      <c r="D104" s="1" t="str">
        <f t="shared" ca="1" si="10"/>
        <v xml:space="preserve"> </v>
      </c>
      <c r="E104" s="1" t="str">
        <f t="shared" ca="1" si="11"/>
        <v xml:space="preserve"> </v>
      </c>
      <c r="F104" s="1" t="str">
        <f t="shared" ca="1" si="12"/>
        <v xml:space="preserve"> </v>
      </c>
    </row>
    <row r="105" spans="2:6" x14ac:dyDescent="0.25">
      <c r="B105" s="1" t="str">
        <f t="shared" si="13"/>
        <v xml:space="preserve"> </v>
      </c>
      <c r="C105" s="1" t="str">
        <f t="shared" si="14"/>
        <v xml:space="preserve"> </v>
      </c>
      <c r="D105" s="1" t="str">
        <f t="shared" ca="1" si="10"/>
        <v xml:space="preserve"> </v>
      </c>
      <c r="E105" s="1" t="str">
        <f t="shared" ca="1" si="11"/>
        <v xml:space="preserve"> </v>
      </c>
      <c r="F105" s="1" t="str">
        <f t="shared" ca="1" si="12"/>
        <v xml:space="preserve"> </v>
      </c>
    </row>
    <row r="106" spans="2:6" x14ac:dyDescent="0.25">
      <c r="B106" s="1" t="str">
        <f t="shared" si="13"/>
        <v xml:space="preserve"> </v>
      </c>
      <c r="C106" s="1" t="str">
        <f t="shared" si="14"/>
        <v xml:space="preserve"> </v>
      </c>
      <c r="D106" s="1" t="str">
        <f t="shared" ca="1" si="10"/>
        <v xml:space="preserve"> </v>
      </c>
      <c r="E106" s="1" t="str">
        <f t="shared" ca="1" si="11"/>
        <v xml:space="preserve"> </v>
      </c>
      <c r="F106" s="1" t="str">
        <f t="shared" ca="1" si="12"/>
        <v xml:space="preserve"> </v>
      </c>
    </row>
    <row r="107" spans="2:6" x14ac:dyDescent="0.25">
      <c r="B107" s="1" t="str">
        <f t="shared" si="13"/>
        <v xml:space="preserve"> </v>
      </c>
      <c r="C107" s="1" t="str">
        <f t="shared" si="14"/>
        <v xml:space="preserve"> </v>
      </c>
      <c r="D107" s="1" t="str">
        <f t="shared" ca="1" si="10"/>
        <v xml:space="preserve"> </v>
      </c>
      <c r="E107" s="1" t="str">
        <f t="shared" ca="1" si="11"/>
        <v xml:space="preserve"> </v>
      </c>
      <c r="F107" s="1" t="str">
        <f t="shared" ca="1" si="12"/>
        <v xml:space="preserve"> </v>
      </c>
    </row>
    <row r="108" spans="2:6" x14ac:dyDescent="0.25">
      <c r="B108" s="1" t="str">
        <f t="shared" si="13"/>
        <v xml:space="preserve"> </v>
      </c>
      <c r="C108" s="1" t="str">
        <f t="shared" si="14"/>
        <v xml:space="preserve"> </v>
      </c>
      <c r="D108" s="1" t="str">
        <f t="shared" ca="1" si="10"/>
        <v xml:space="preserve"> </v>
      </c>
      <c r="E108" s="1" t="str">
        <f t="shared" ca="1" si="11"/>
        <v xml:space="preserve"> </v>
      </c>
      <c r="F108" s="1" t="str">
        <f t="shared" ca="1" si="12"/>
        <v xml:space="preserve"> </v>
      </c>
    </row>
    <row r="109" spans="2:6" x14ac:dyDescent="0.25">
      <c r="B109" s="1" t="str">
        <f t="shared" si="13"/>
        <v xml:space="preserve"> </v>
      </c>
      <c r="C109" s="1" t="str">
        <f t="shared" si="14"/>
        <v xml:space="preserve"> </v>
      </c>
      <c r="D109" s="1" t="str">
        <f t="shared" ca="1" si="10"/>
        <v xml:space="preserve"> </v>
      </c>
      <c r="E109" s="1" t="str">
        <f t="shared" ca="1" si="11"/>
        <v xml:space="preserve"> </v>
      </c>
      <c r="F109" s="1" t="str">
        <f t="shared" ca="1" si="12"/>
        <v xml:space="preserve"> </v>
      </c>
    </row>
    <row r="110" spans="2:6" x14ac:dyDescent="0.25">
      <c r="B110" s="1" t="str">
        <f t="shared" si="13"/>
        <v xml:space="preserve"> </v>
      </c>
      <c r="C110" s="1" t="str">
        <f t="shared" si="14"/>
        <v xml:space="preserve"> </v>
      </c>
      <c r="D110" s="1" t="str">
        <f t="shared" ca="1" si="10"/>
        <v xml:space="preserve"> </v>
      </c>
      <c r="E110" s="1" t="str">
        <f t="shared" ca="1" si="11"/>
        <v xml:space="preserve"> </v>
      </c>
      <c r="F110" s="1" t="str">
        <f t="shared" ca="1" si="12"/>
        <v xml:space="preserve"> </v>
      </c>
    </row>
    <row r="111" spans="2:6" x14ac:dyDescent="0.25">
      <c r="B111" s="1" t="str">
        <f t="shared" si="13"/>
        <v xml:space="preserve"> </v>
      </c>
      <c r="C111" s="1" t="str">
        <f t="shared" si="14"/>
        <v xml:space="preserve"> </v>
      </c>
      <c r="D111" s="1" t="str">
        <f t="shared" ca="1" si="10"/>
        <v xml:space="preserve"> </v>
      </c>
      <c r="E111" s="1" t="str">
        <f t="shared" ca="1" si="11"/>
        <v xml:space="preserve"> </v>
      </c>
      <c r="F111" s="1" t="str">
        <f t="shared" ca="1" si="12"/>
        <v xml:space="preserve"> </v>
      </c>
    </row>
    <row r="112" spans="2:6" x14ac:dyDescent="0.25">
      <c r="B112" s="1" t="str">
        <f t="shared" si="13"/>
        <v xml:space="preserve"> </v>
      </c>
      <c r="C112" s="1" t="str">
        <f t="shared" ref="C112:C114" si="15">IF(COUNT(B112)=0," ",IF(C111=$D$11,1,C111+1))</f>
        <v xml:space="preserve"> </v>
      </c>
      <c r="D112" s="1" t="str">
        <f t="shared" ca="1" si="10"/>
        <v xml:space="preserve"> </v>
      </c>
      <c r="E112" s="1" t="str">
        <f t="shared" ca="1" si="11"/>
        <v xml:space="preserve"> </v>
      </c>
      <c r="F112" s="1" t="str">
        <f t="shared" ca="1" si="12"/>
        <v xml:space="preserve"> </v>
      </c>
    </row>
    <row r="113" spans="2:6" x14ac:dyDescent="0.25">
      <c r="B113" s="1" t="str">
        <f t="shared" si="13"/>
        <v xml:space="preserve"> </v>
      </c>
      <c r="C113" s="1" t="str">
        <f t="shared" si="15"/>
        <v xml:space="preserve"> </v>
      </c>
      <c r="D113" s="1" t="str">
        <f t="shared" ca="1" si="10"/>
        <v xml:space="preserve"> </v>
      </c>
      <c r="E113" s="1" t="str">
        <f t="shared" ca="1" si="11"/>
        <v xml:space="preserve"> </v>
      </c>
      <c r="F113" s="1" t="str">
        <f t="shared" ca="1" si="12"/>
        <v xml:space="preserve"> </v>
      </c>
    </row>
    <row r="114" spans="2:6" x14ac:dyDescent="0.25">
      <c r="B114" s="1" t="str">
        <f t="shared" si="13"/>
        <v xml:space="preserve"> </v>
      </c>
      <c r="C114" s="1" t="str">
        <f t="shared" si="15"/>
        <v xml:space="preserve"> </v>
      </c>
      <c r="D114" s="1" t="str">
        <f t="shared" ca="1" si="10"/>
        <v xml:space="preserve"> </v>
      </c>
      <c r="E114" s="1" t="str">
        <f t="shared" ca="1" si="11"/>
        <v xml:space="preserve"> </v>
      </c>
      <c r="F114" s="1" t="str">
        <f t="shared" ca="1" si="12"/>
        <v xml:space="preserve"> </v>
      </c>
    </row>
  </sheetData>
  <pageMargins left="0.75" right="0.75" top="1" bottom="1" header="0.5" footer="0.5"/>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6"/>
  <sheetViews>
    <sheetView showGridLines="0" workbookViewId="0">
      <selection activeCell="E14" sqref="E14"/>
    </sheetView>
  </sheetViews>
  <sheetFormatPr defaultRowHeight="15" x14ac:dyDescent="0.25"/>
  <cols>
    <col min="1" max="1" width="5.85546875" style="1" customWidth="1"/>
    <col min="2" max="2" width="13.7109375" style="1" customWidth="1"/>
    <col min="3" max="6" width="10.140625" style="1" customWidth="1"/>
    <col min="7" max="7" width="3.5703125" style="1" customWidth="1"/>
    <col min="8" max="8" width="5.5703125" style="1" customWidth="1"/>
    <col min="9" max="9" width="10.5703125" style="1" customWidth="1"/>
    <col min="10" max="10" width="11.28515625" style="1" customWidth="1"/>
    <col min="11" max="11" width="18" style="1" customWidth="1"/>
    <col min="12" max="12" width="5.85546875" style="1" customWidth="1"/>
    <col min="13" max="16384" width="9.140625" style="1"/>
  </cols>
  <sheetData>
    <row r="1" spans="2:11" ht="19.5" customHeight="1" x14ac:dyDescent="0.25"/>
    <row r="2" spans="2:11" ht="18.75" x14ac:dyDescent="0.25">
      <c r="B2" s="2" t="s">
        <v>496</v>
      </c>
    </row>
    <row r="3" spans="2:11" x14ac:dyDescent="0.25">
      <c r="B3" s="320" t="s">
        <v>495</v>
      </c>
      <c r="C3" s="322" t="s">
        <v>494</v>
      </c>
      <c r="D3" s="322" t="s">
        <v>493</v>
      </c>
      <c r="E3" s="322" t="s">
        <v>492</v>
      </c>
      <c r="F3" s="320" t="s">
        <v>491</v>
      </c>
      <c r="I3" s="421" t="s">
        <v>490</v>
      </c>
      <c r="J3" s="420" t="s">
        <v>489</v>
      </c>
    </row>
    <row r="4" spans="2:11" x14ac:dyDescent="0.25">
      <c r="B4" s="419" t="s">
        <v>38</v>
      </c>
      <c r="C4" s="418">
        <v>110</v>
      </c>
      <c r="D4" s="418">
        <v>443</v>
      </c>
      <c r="E4" s="418">
        <v>419</v>
      </c>
      <c r="F4" s="417">
        <v>221</v>
      </c>
      <c r="I4" s="306" t="s">
        <v>38</v>
      </c>
      <c r="J4" s="307">
        <v>1</v>
      </c>
    </row>
    <row r="5" spans="2:11" x14ac:dyDescent="0.25">
      <c r="B5" s="419" t="s">
        <v>39</v>
      </c>
      <c r="C5" s="418">
        <v>451</v>
      </c>
      <c r="D5" s="418">
        <v>309</v>
      </c>
      <c r="E5" s="418">
        <v>125</v>
      </c>
      <c r="F5" s="417">
        <v>459</v>
      </c>
      <c r="I5" s="306" t="s">
        <v>39</v>
      </c>
      <c r="J5" s="307">
        <v>2</v>
      </c>
      <c r="K5" s="645" t="s">
        <v>488</v>
      </c>
    </row>
    <row r="6" spans="2:11" x14ac:dyDescent="0.25">
      <c r="B6" s="419" t="s">
        <v>40</v>
      </c>
      <c r="C6" s="418">
        <v>121</v>
      </c>
      <c r="D6" s="418">
        <v>110</v>
      </c>
      <c r="E6" s="418">
        <v>189</v>
      </c>
      <c r="F6" s="417">
        <v>328</v>
      </c>
      <c r="I6" s="306" t="s">
        <v>40</v>
      </c>
      <c r="J6" s="307">
        <v>3</v>
      </c>
      <c r="K6" s="645"/>
    </row>
    <row r="7" spans="2:11" x14ac:dyDescent="0.25">
      <c r="B7" s="419" t="s">
        <v>41</v>
      </c>
      <c r="C7" s="418">
        <v>126</v>
      </c>
      <c r="D7" s="418">
        <v>431</v>
      </c>
      <c r="E7" s="418">
        <v>178</v>
      </c>
      <c r="F7" s="417">
        <v>497</v>
      </c>
      <c r="I7" s="306" t="s">
        <v>41</v>
      </c>
      <c r="J7" s="307">
        <v>4</v>
      </c>
    </row>
    <row r="8" spans="2:11" x14ac:dyDescent="0.25">
      <c r="B8" s="419" t="s">
        <v>42</v>
      </c>
      <c r="C8" s="418">
        <v>202</v>
      </c>
      <c r="D8" s="418">
        <v>378</v>
      </c>
      <c r="E8" s="418">
        <v>178</v>
      </c>
      <c r="F8" s="417">
        <v>213</v>
      </c>
      <c r="I8" s="306" t="s">
        <v>42</v>
      </c>
      <c r="J8" s="307">
        <v>5</v>
      </c>
    </row>
    <row r="9" spans="2:11" x14ac:dyDescent="0.25">
      <c r="C9" s="22"/>
      <c r="D9" s="22"/>
      <c r="E9" s="22"/>
      <c r="F9" s="22"/>
    </row>
    <row r="10" spans="2:11" x14ac:dyDescent="0.25">
      <c r="B10" s="4" t="s">
        <v>487</v>
      </c>
      <c r="H10" s="4" t="s">
        <v>333</v>
      </c>
    </row>
    <row r="11" spans="2:11" x14ac:dyDescent="0.25">
      <c r="B11" s="25" t="s">
        <v>486</v>
      </c>
      <c r="C11" s="416" t="s">
        <v>38</v>
      </c>
      <c r="D11" s="185">
        <f>VLOOKUP(C11,$I$4:$J$8,2)+3</f>
        <v>4</v>
      </c>
      <c r="E11" s="176" t="s">
        <v>484</v>
      </c>
      <c r="H11" s="321" t="s">
        <v>135</v>
      </c>
      <c r="I11" s="644" t="s">
        <v>231</v>
      </c>
      <c r="J11" s="632"/>
      <c r="K11" s="632"/>
    </row>
    <row r="12" spans="2:11" x14ac:dyDescent="0.25">
      <c r="B12" s="25" t="s">
        <v>485</v>
      </c>
      <c r="C12" s="416" t="s">
        <v>42</v>
      </c>
      <c r="D12" s="185">
        <f>VLOOKUP(C12,$I$4:$J$8,2)+3</f>
        <v>8</v>
      </c>
      <c r="E12" s="176" t="s">
        <v>484</v>
      </c>
      <c r="H12" s="323" t="s">
        <v>483</v>
      </c>
      <c r="I12" s="190" t="s">
        <v>482</v>
      </c>
      <c r="J12" s="189"/>
      <c r="K12" s="189"/>
    </row>
    <row r="13" spans="2:11" x14ac:dyDescent="0.25">
      <c r="H13" s="323" t="s">
        <v>481</v>
      </c>
      <c r="I13" s="190" t="s">
        <v>480</v>
      </c>
      <c r="J13" s="189"/>
      <c r="K13" s="189"/>
    </row>
    <row r="14" spans="2:11" x14ac:dyDescent="0.25">
      <c r="B14" s="632" t="str">
        <f>"Total ekspor "&amp;C11&amp;" s.d. "&amp;C12</f>
        <v>Total ekspor Produk 1 s.d. Produk 5</v>
      </c>
      <c r="C14" s="632"/>
      <c r="D14" s="632"/>
      <c r="E14" s="415">
        <f ca="1">SUM(INDIRECT("C"&amp;D11&amp;":"&amp;"G"&amp;D12))</f>
        <v>5488</v>
      </c>
      <c r="H14" s="323" t="s">
        <v>479</v>
      </c>
      <c r="I14" s="414" t="s">
        <v>478</v>
      </c>
      <c r="J14" s="189"/>
      <c r="K14" s="189"/>
    </row>
    <row r="15" spans="2:11" x14ac:dyDescent="0.25">
      <c r="H15" s="323" t="s">
        <v>236</v>
      </c>
      <c r="I15" s="414" t="s">
        <v>477</v>
      </c>
      <c r="J15" s="189"/>
      <c r="K15" s="189"/>
    </row>
    <row r="16" spans="2:11" ht="19.5" customHeight="1" x14ac:dyDescent="0.25"/>
  </sheetData>
  <mergeCells count="3">
    <mergeCell ref="B14:D14"/>
    <mergeCell ref="I11:K11"/>
    <mergeCell ref="K5:K6"/>
  </mergeCells>
  <dataValidations count="1">
    <dataValidation type="list" allowBlank="1" showInputMessage="1" showErrorMessage="1" sqref="C11:C12">
      <formula1>$I$4:$I$8</formula1>
    </dataValidation>
  </dataValidations>
  <pageMargins left="0.75" right="0.75" top="1" bottom="1" header="0.5" footer="0.5"/>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9"/>
  <sheetViews>
    <sheetView showGridLines="0" workbookViewId="0">
      <selection activeCell="D4" sqref="D4"/>
    </sheetView>
  </sheetViews>
  <sheetFormatPr defaultRowHeight="15" x14ac:dyDescent="0.25"/>
  <cols>
    <col min="1" max="1" width="5.85546875" style="330" customWidth="1"/>
    <col min="2" max="2" width="6.42578125" style="330" customWidth="1"/>
    <col min="3" max="3" width="10.5703125" style="330" customWidth="1"/>
    <col min="4" max="4" width="16.140625" style="330" customWidth="1"/>
    <col min="5" max="5" width="9.140625" style="330"/>
    <col min="6" max="6" width="14.28515625" style="330" customWidth="1"/>
    <col min="7" max="7" width="4.7109375" style="330" customWidth="1"/>
    <col min="8" max="8" width="5.85546875" style="330" customWidth="1"/>
    <col min="9" max="16384" width="9.140625" style="330"/>
  </cols>
  <sheetData>
    <row r="1" spans="2:11" ht="19.5" customHeight="1" x14ac:dyDescent="0.25"/>
    <row r="2" spans="2:11" ht="18.75" x14ac:dyDescent="0.25">
      <c r="B2" s="362" t="s">
        <v>530</v>
      </c>
      <c r="C2" s="362"/>
    </row>
    <row r="3" spans="2:11" x14ac:dyDescent="0.25">
      <c r="B3" s="447" t="s">
        <v>516</v>
      </c>
      <c r="C3" s="447"/>
      <c r="D3" s="446" t="s">
        <v>515</v>
      </c>
      <c r="E3" s="448"/>
      <c r="F3" s="448"/>
      <c r="G3" s="448"/>
      <c r="J3" s="453" t="s">
        <v>529</v>
      </c>
      <c r="K3" s="454" t="s">
        <v>12</v>
      </c>
    </row>
    <row r="4" spans="2:11" x14ac:dyDescent="0.25">
      <c r="B4" s="449" t="s">
        <v>514</v>
      </c>
      <c r="C4" s="449"/>
      <c r="D4" s="450" t="str">
        <f>LEFT(D3,4)&amp;TEXT(VLOOKUP(MID(D3,6,1),J4:K29,2)," 00")&amp;TEXT(VLOOKUP(MID(D3,7,1),J4:K29,2)," 00 ")&amp;TEXT(VLOOKUP(RIGHT(D3),J4:K29,2),"00")</f>
        <v>6504 20 21 24</v>
      </c>
      <c r="E4" s="451"/>
      <c r="F4" s="451"/>
      <c r="G4" s="451"/>
      <c r="J4" s="344" t="s">
        <v>285</v>
      </c>
      <c r="K4" s="452">
        <v>1</v>
      </c>
    </row>
    <row r="5" spans="2:11" ht="15" customHeight="1" x14ac:dyDescent="0.25">
      <c r="B5" s="648" t="str">
        <f>"Nopol kendaraan B "&amp;D3&amp;", untuk pembayaran pajak kendaraan melalui ATM diisikan atau dikonversi menjadi "&amp;D4</f>
        <v>Nopol kendaraan B 6504 TUX, untuk pembayaran pajak kendaraan melalui ATM diisikan atau dikonversi menjadi 6504 20 21 24</v>
      </c>
      <c r="C5" s="648"/>
      <c r="D5" s="648"/>
      <c r="E5" s="648"/>
      <c r="F5" s="648"/>
      <c r="G5" s="648"/>
      <c r="J5" s="344" t="s">
        <v>287</v>
      </c>
      <c r="K5" s="452">
        <v>2</v>
      </c>
    </row>
    <row r="6" spans="2:11" x14ac:dyDescent="0.25">
      <c r="B6" s="648"/>
      <c r="C6" s="648"/>
      <c r="D6" s="648"/>
      <c r="E6" s="648"/>
      <c r="F6" s="648"/>
      <c r="G6" s="648"/>
      <c r="J6" s="344" t="s">
        <v>289</v>
      </c>
      <c r="K6" s="452">
        <v>3</v>
      </c>
    </row>
    <row r="7" spans="2:11" x14ac:dyDescent="0.25">
      <c r="D7" s="422"/>
      <c r="J7" s="344" t="s">
        <v>290</v>
      </c>
      <c r="K7" s="452">
        <v>4</v>
      </c>
    </row>
    <row r="8" spans="2:11" x14ac:dyDescent="0.25">
      <c r="B8" s="358" t="s">
        <v>135</v>
      </c>
      <c r="C8" s="649" t="s">
        <v>231</v>
      </c>
      <c r="D8" s="650"/>
      <c r="E8" s="650"/>
      <c r="F8" s="650"/>
      <c r="J8" s="344" t="s">
        <v>292</v>
      </c>
      <c r="K8" s="452">
        <v>5</v>
      </c>
    </row>
    <row r="9" spans="2:11" x14ac:dyDescent="0.25">
      <c r="B9" s="651" t="s">
        <v>528</v>
      </c>
      <c r="C9" s="646" t="str">
        <f ca="1">_xlfn.FORMULATEXT(D4)</f>
        <v>=LEFT(D3;4)&amp;TEXT(VLOOKUP(MID(D3;6;1);J4:K29;2);" 00")&amp;TEXT(VLOOKUP(MID(D3;7;1);J4:K29;2);" 00 ")&amp;TEXT(VLOOKUP(RIGHT(D3);J4:K29;2);"00")</v>
      </c>
      <c r="D9" s="647"/>
      <c r="E9" s="647"/>
      <c r="F9" s="647"/>
      <c r="J9" s="344" t="s">
        <v>294</v>
      </c>
      <c r="K9" s="452">
        <v>6</v>
      </c>
    </row>
    <row r="10" spans="2:11" x14ac:dyDescent="0.25">
      <c r="B10" s="651"/>
      <c r="C10" s="646"/>
      <c r="D10" s="647"/>
      <c r="E10" s="647"/>
      <c r="F10" s="647"/>
      <c r="J10" s="344" t="s">
        <v>295</v>
      </c>
      <c r="K10" s="452">
        <v>7</v>
      </c>
    </row>
    <row r="11" spans="2:11" ht="19.5" customHeight="1" x14ac:dyDescent="0.25">
      <c r="J11" s="344" t="s">
        <v>296</v>
      </c>
      <c r="K11" s="452">
        <v>8</v>
      </c>
    </row>
    <row r="12" spans="2:11" x14ac:dyDescent="0.25">
      <c r="J12" s="344" t="s">
        <v>297</v>
      </c>
      <c r="K12" s="452">
        <v>9</v>
      </c>
    </row>
    <row r="13" spans="2:11" x14ac:dyDescent="0.25">
      <c r="J13" s="344" t="s">
        <v>299</v>
      </c>
      <c r="K13" s="452">
        <v>10</v>
      </c>
    </row>
    <row r="14" spans="2:11" x14ac:dyDescent="0.25">
      <c r="J14" s="344" t="s">
        <v>513</v>
      </c>
      <c r="K14" s="452">
        <v>11</v>
      </c>
    </row>
    <row r="15" spans="2:11" x14ac:dyDescent="0.25">
      <c r="J15" s="344" t="s">
        <v>512</v>
      </c>
      <c r="K15" s="452">
        <v>12</v>
      </c>
    </row>
    <row r="16" spans="2:11" x14ac:dyDescent="0.25">
      <c r="J16" s="344" t="s">
        <v>511</v>
      </c>
      <c r="K16" s="452">
        <v>13</v>
      </c>
    </row>
    <row r="17" spans="10:11" x14ac:dyDescent="0.25">
      <c r="J17" s="344" t="s">
        <v>510</v>
      </c>
      <c r="K17" s="452">
        <v>14</v>
      </c>
    </row>
    <row r="18" spans="10:11" x14ac:dyDescent="0.25">
      <c r="J18" s="344" t="s">
        <v>509</v>
      </c>
      <c r="K18" s="452">
        <v>15</v>
      </c>
    </row>
    <row r="19" spans="10:11" x14ac:dyDescent="0.25">
      <c r="J19" s="344" t="s">
        <v>508</v>
      </c>
      <c r="K19" s="452">
        <v>16</v>
      </c>
    </row>
    <row r="20" spans="10:11" x14ac:dyDescent="0.25">
      <c r="J20" s="344" t="s">
        <v>507</v>
      </c>
      <c r="K20" s="452">
        <v>17</v>
      </c>
    </row>
    <row r="21" spans="10:11" x14ac:dyDescent="0.25">
      <c r="J21" s="344" t="s">
        <v>506</v>
      </c>
      <c r="K21" s="452">
        <v>18</v>
      </c>
    </row>
    <row r="22" spans="10:11" x14ac:dyDescent="0.25">
      <c r="J22" s="344" t="s">
        <v>505</v>
      </c>
      <c r="K22" s="452">
        <v>19</v>
      </c>
    </row>
    <row r="23" spans="10:11" x14ac:dyDescent="0.25">
      <c r="J23" s="344" t="s">
        <v>504</v>
      </c>
      <c r="K23" s="452">
        <v>20</v>
      </c>
    </row>
    <row r="24" spans="10:11" x14ac:dyDescent="0.25">
      <c r="J24" s="344" t="s">
        <v>503</v>
      </c>
      <c r="K24" s="452">
        <v>21</v>
      </c>
    </row>
    <row r="25" spans="10:11" x14ac:dyDescent="0.25">
      <c r="J25" s="344" t="s">
        <v>502</v>
      </c>
      <c r="K25" s="452">
        <v>22</v>
      </c>
    </row>
    <row r="26" spans="10:11" x14ac:dyDescent="0.25">
      <c r="J26" s="344" t="s">
        <v>501</v>
      </c>
      <c r="K26" s="452">
        <v>23</v>
      </c>
    </row>
    <row r="27" spans="10:11" x14ac:dyDescent="0.25">
      <c r="J27" s="344" t="s">
        <v>500</v>
      </c>
      <c r="K27" s="452">
        <v>24</v>
      </c>
    </row>
    <row r="28" spans="10:11" x14ac:dyDescent="0.25">
      <c r="J28" s="344" t="s">
        <v>499</v>
      </c>
      <c r="K28" s="452">
        <v>25</v>
      </c>
    </row>
    <row r="29" spans="10:11" x14ac:dyDescent="0.25">
      <c r="J29" s="344" t="s">
        <v>498</v>
      </c>
      <c r="K29" s="452">
        <v>26</v>
      </c>
    </row>
  </sheetData>
  <mergeCells count="4">
    <mergeCell ref="C9:F10"/>
    <mergeCell ref="B5:G6"/>
    <mergeCell ref="C8:F8"/>
    <mergeCell ref="B9:B10"/>
  </mergeCell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3"/>
  <sheetViews>
    <sheetView showGridLines="0" workbookViewId="0">
      <selection activeCell="E14" sqref="E14"/>
    </sheetView>
  </sheetViews>
  <sheetFormatPr defaultRowHeight="15" x14ac:dyDescent="0.25"/>
  <cols>
    <col min="1" max="1" width="5.85546875" style="1" customWidth="1"/>
    <col min="2" max="2" width="9.140625" style="1"/>
    <col min="3" max="3" width="10.140625" style="1" customWidth="1"/>
    <col min="4" max="10" width="9.140625" style="1"/>
    <col min="11" max="14" width="9.140625" style="1" customWidth="1"/>
    <col min="15" max="16" width="9.140625" style="1"/>
    <col min="17" max="17" width="14.5703125" style="1" customWidth="1"/>
    <col min="18" max="18" width="5.85546875" style="1" customWidth="1"/>
    <col min="19" max="258" width="9.140625" style="1"/>
    <col min="259" max="259" width="10.140625" style="1" customWidth="1"/>
    <col min="260" max="514" width="9.140625" style="1"/>
    <col min="515" max="515" width="10.140625" style="1" customWidth="1"/>
    <col min="516" max="770" width="9.140625" style="1"/>
    <col min="771" max="771" width="10.140625" style="1" customWidth="1"/>
    <col min="772" max="1026" width="9.140625" style="1"/>
    <col min="1027" max="1027" width="10.140625" style="1" customWidth="1"/>
    <col min="1028" max="1282" width="9.140625" style="1"/>
    <col min="1283" max="1283" width="10.140625" style="1" customWidth="1"/>
    <col min="1284" max="1538" width="9.140625" style="1"/>
    <col min="1539" max="1539" width="10.140625" style="1" customWidth="1"/>
    <col min="1540" max="1794" width="9.140625" style="1"/>
    <col min="1795" max="1795" width="10.140625" style="1" customWidth="1"/>
    <col min="1796" max="2050" width="9.140625" style="1"/>
    <col min="2051" max="2051" width="10.140625" style="1" customWidth="1"/>
    <col min="2052" max="2306" width="9.140625" style="1"/>
    <col min="2307" max="2307" width="10.140625" style="1" customWidth="1"/>
    <col min="2308" max="2562" width="9.140625" style="1"/>
    <col min="2563" max="2563" width="10.140625" style="1" customWidth="1"/>
    <col min="2564" max="2818" width="9.140625" style="1"/>
    <col min="2819" max="2819" width="10.140625" style="1" customWidth="1"/>
    <col min="2820" max="3074" width="9.140625" style="1"/>
    <col min="3075" max="3075" width="10.140625" style="1" customWidth="1"/>
    <col min="3076" max="3330" width="9.140625" style="1"/>
    <col min="3331" max="3331" width="10.140625" style="1" customWidth="1"/>
    <col min="3332" max="3586" width="9.140625" style="1"/>
    <col min="3587" max="3587" width="10.140625" style="1" customWidth="1"/>
    <col min="3588" max="3842" width="9.140625" style="1"/>
    <col min="3843" max="3843" width="10.140625" style="1" customWidth="1"/>
    <col min="3844" max="4098" width="9.140625" style="1"/>
    <col min="4099" max="4099" width="10.140625" style="1" customWidth="1"/>
    <col min="4100" max="4354" width="9.140625" style="1"/>
    <col min="4355" max="4355" width="10.140625" style="1" customWidth="1"/>
    <col min="4356" max="4610" width="9.140625" style="1"/>
    <col min="4611" max="4611" width="10.140625" style="1" customWidth="1"/>
    <col min="4612" max="4866" width="9.140625" style="1"/>
    <col min="4867" max="4867" width="10.140625" style="1" customWidth="1"/>
    <col min="4868" max="5122" width="9.140625" style="1"/>
    <col min="5123" max="5123" width="10.140625" style="1" customWidth="1"/>
    <col min="5124" max="5378" width="9.140625" style="1"/>
    <col min="5379" max="5379" width="10.140625" style="1" customWidth="1"/>
    <col min="5380" max="5634" width="9.140625" style="1"/>
    <col min="5635" max="5635" width="10.140625" style="1" customWidth="1"/>
    <col min="5636" max="5890" width="9.140625" style="1"/>
    <col min="5891" max="5891" width="10.140625" style="1" customWidth="1"/>
    <col min="5892" max="6146" width="9.140625" style="1"/>
    <col min="6147" max="6147" width="10.140625" style="1" customWidth="1"/>
    <col min="6148" max="6402" width="9.140625" style="1"/>
    <col min="6403" max="6403" width="10.140625" style="1" customWidth="1"/>
    <col min="6404" max="6658" width="9.140625" style="1"/>
    <col min="6659" max="6659" width="10.140625" style="1" customWidth="1"/>
    <col min="6660" max="6914" width="9.140625" style="1"/>
    <col min="6915" max="6915" width="10.140625" style="1" customWidth="1"/>
    <col min="6916" max="7170" width="9.140625" style="1"/>
    <col min="7171" max="7171" width="10.140625" style="1" customWidth="1"/>
    <col min="7172" max="7426" width="9.140625" style="1"/>
    <col min="7427" max="7427" width="10.140625" style="1" customWidth="1"/>
    <col min="7428" max="7682" width="9.140625" style="1"/>
    <col min="7683" max="7683" width="10.140625" style="1" customWidth="1"/>
    <col min="7684" max="7938" width="9.140625" style="1"/>
    <col min="7939" max="7939" width="10.140625" style="1" customWidth="1"/>
    <col min="7940" max="8194" width="9.140625" style="1"/>
    <col min="8195" max="8195" width="10.140625" style="1" customWidth="1"/>
    <col min="8196" max="8450" width="9.140625" style="1"/>
    <col min="8451" max="8451" width="10.140625" style="1" customWidth="1"/>
    <col min="8452" max="8706" width="9.140625" style="1"/>
    <col min="8707" max="8707" width="10.140625" style="1" customWidth="1"/>
    <col min="8708" max="8962" width="9.140625" style="1"/>
    <col min="8963" max="8963" width="10.140625" style="1" customWidth="1"/>
    <col min="8964" max="9218" width="9.140625" style="1"/>
    <col min="9219" max="9219" width="10.140625" style="1" customWidth="1"/>
    <col min="9220" max="9474" width="9.140625" style="1"/>
    <col min="9475" max="9475" width="10.140625" style="1" customWidth="1"/>
    <col min="9476" max="9730" width="9.140625" style="1"/>
    <col min="9731" max="9731" width="10.140625" style="1" customWidth="1"/>
    <col min="9732" max="9986" width="9.140625" style="1"/>
    <col min="9987" max="9987" width="10.140625" style="1" customWidth="1"/>
    <col min="9988" max="10242" width="9.140625" style="1"/>
    <col min="10243" max="10243" width="10.140625" style="1" customWidth="1"/>
    <col min="10244" max="10498" width="9.140625" style="1"/>
    <col min="10499" max="10499" width="10.140625" style="1" customWidth="1"/>
    <col min="10500" max="10754" width="9.140625" style="1"/>
    <col min="10755" max="10755" width="10.140625" style="1" customWidth="1"/>
    <col min="10756" max="11010" width="9.140625" style="1"/>
    <col min="11011" max="11011" width="10.140625" style="1" customWidth="1"/>
    <col min="11012" max="11266" width="9.140625" style="1"/>
    <col min="11267" max="11267" width="10.140625" style="1" customWidth="1"/>
    <col min="11268" max="11522" width="9.140625" style="1"/>
    <col min="11523" max="11523" width="10.140625" style="1" customWidth="1"/>
    <col min="11524" max="11778" width="9.140625" style="1"/>
    <col min="11779" max="11779" width="10.140625" style="1" customWidth="1"/>
    <col min="11780" max="12034" width="9.140625" style="1"/>
    <col min="12035" max="12035" width="10.140625" style="1" customWidth="1"/>
    <col min="12036" max="12290" width="9.140625" style="1"/>
    <col min="12291" max="12291" width="10.140625" style="1" customWidth="1"/>
    <col min="12292" max="12546" width="9.140625" style="1"/>
    <col min="12547" max="12547" width="10.140625" style="1" customWidth="1"/>
    <col min="12548" max="12802" width="9.140625" style="1"/>
    <col min="12803" max="12803" width="10.140625" style="1" customWidth="1"/>
    <col min="12804" max="13058" width="9.140625" style="1"/>
    <col min="13059" max="13059" width="10.140625" style="1" customWidth="1"/>
    <col min="13060" max="13314" width="9.140625" style="1"/>
    <col min="13315" max="13315" width="10.140625" style="1" customWidth="1"/>
    <col min="13316" max="13570" width="9.140625" style="1"/>
    <col min="13571" max="13571" width="10.140625" style="1" customWidth="1"/>
    <col min="13572" max="13826" width="9.140625" style="1"/>
    <col min="13827" max="13827" width="10.140625" style="1" customWidth="1"/>
    <col min="13828" max="14082" width="9.140625" style="1"/>
    <col min="14083" max="14083" width="10.140625" style="1" customWidth="1"/>
    <col min="14084" max="14338" width="9.140625" style="1"/>
    <col min="14339" max="14339" width="10.140625" style="1" customWidth="1"/>
    <col min="14340" max="14594" width="9.140625" style="1"/>
    <col min="14595" max="14595" width="10.140625" style="1" customWidth="1"/>
    <col min="14596" max="14850" width="9.140625" style="1"/>
    <col min="14851" max="14851" width="10.140625" style="1" customWidth="1"/>
    <col min="14852" max="15106" width="9.140625" style="1"/>
    <col min="15107" max="15107" width="10.140625" style="1" customWidth="1"/>
    <col min="15108" max="15362" width="9.140625" style="1"/>
    <col min="15363" max="15363" width="10.140625" style="1" customWidth="1"/>
    <col min="15364" max="15618" width="9.140625" style="1"/>
    <col min="15619" max="15619" width="10.140625" style="1" customWidth="1"/>
    <col min="15620" max="15874" width="9.140625" style="1"/>
    <col min="15875" max="15875" width="10.140625" style="1" customWidth="1"/>
    <col min="15876" max="16130" width="9.140625" style="1"/>
    <col min="16131" max="16131" width="10.140625" style="1" customWidth="1"/>
    <col min="16132" max="16384" width="9.140625" style="1"/>
  </cols>
  <sheetData>
    <row r="1" spans="1:17" ht="19.5" customHeight="1" x14ac:dyDescent="0.25"/>
    <row r="2" spans="1:17" ht="18.75" x14ac:dyDescent="0.25">
      <c r="B2" s="2" t="s">
        <v>208</v>
      </c>
    </row>
    <row r="3" spans="1:17" x14ac:dyDescent="0.25">
      <c r="B3" s="176"/>
      <c r="C3" s="176"/>
      <c r="D3" s="176"/>
      <c r="E3" s="176">
        <v>1</v>
      </c>
      <c r="F3" s="176">
        <v>2</v>
      </c>
      <c r="G3" s="176">
        <v>3</v>
      </c>
      <c r="H3" s="176">
        <v>4</v>
      </c>
      <c r="I3" s="176">
        <v>5</v>
      </c>
      <c r="J3" s="176">
        <v>6</v>
      </c>
      <c r="K3" s="176">
        <v>7</v>
      </c>
      <c r="L3" s="176">
        <v>8</v>
      </c>
      <c r="M3" s="176">
        <v>9</v>
      </c>
      <c r="N3" s="176">
        <v>10</v>
      </c>
      <c r="O3" s="176">
        <v>11</v>
      </c>
      <c r="P3" s="176">
        <v>12</v>
      </c>
      <c r="Q3" s="177" t="s">
        <v>209</v>
      </c>
    </row>
    <row r="4" spans="1:17" x14ac:dyDescent="0.25">
      <c r="B4" s="176">
        <v>1</v>
      </c>
      <c r="C4" s="176">
        <v>2</v>
      </c>
      <c r="D4" s="176">
        <v>3</v>
      </c>
      <c r="E4" s="176">
        <v>4</v>
      </c>
      <c r="F4" s="176">
        <v>5</v>
      </c>
      <c r="G4" s="176">
        <v>6</v>
      </c>
      <c r="H4" s="176">
        <v>7</v>
      </c>
      <c r="I4" s="176">
        <v>8</v>
      </c>
      <c r="J4" s="176">
        <v>9</v>
      </c>
      <c r="K4" s="176">
        <v>10</v>
      </c>
      <c r="L4" s="176">
        <v>11</v>
      </c>
      <c r="M4" s="176">
        <v>12</v>
      </c>
      <c r="N4" s="176">
        <v>13</v>
      </c>
      <c r="O4" s="176">
        <v>14</v>
      </c>
      <c r="P4" s="176">
        <v>15</v>
      </c>
      <c r="Q4" s="177" t="s">
        <v>209</v>
      </c>
    </row>
    <row r="5" spans="1:17" x14ac:dyDescent="0.25">
      <c r="B5" s="294" t="s">
        <v>12</v>
      </c>
      <c r="C5" s="295" t="s">
        <v>13</v>
      </c>
      <c r="D5" s="295" t="s">
        <v>210</v>
      </c>
      <c r="E5" s="608" t="s">
        <v>2</v>
      </c>
      <c r="F5" s="608"/>
      <c r="G5" s="608" t="s">
        <v>3</v>
      </c>
      <c r="H5" s="608"/>
      <c r="I5" s="608" t="s">
        <v>4</v>
      </c>
      <c r="J5" s="608"/>
      <c r="K5" s="608" t="s">
        <v>14</v>
      </c>
      <c r="L5" s="608"/>
      <c r="M5" s="608" t="s">
        <v>211</v>
      </c>
      <c r="N5" s="608"/>
      <c r="O5" s="609" t="s">
        <v>15</v>
      </c>
      <c r="P5" s="609"/>
    </row>
    <row r="6" spans="1:17" x14ac:dyDescent="0.25">
      <c r="B6" s="180" t="s">
        <v>212</v>
      </c>
      <c r="C6" s="181" t="s">
        <v>213</v>
      </c>
      <c r="D6" s="181" t="s">
        <v>214</v>
      </c>
      <c r="E6" s="182">
        <v>25</v>
      </c>
      <c r="F6" s="6">
        <v>26</v>
      </c>
      <c r="G6" s="182">
        <v>27</v>
      </c>
      <c r="H6" s="6">
        <v>28</v>
      </c>
      <c r="I6" s="182">
        <v>29</v>
      </c>
      <c r="J6" s="6">
        <v>30</v>
      </c>
      <c r="K6" s="182">
        <v>31</v>
      </c>
      <c r="L6" s="6">
        <v>32</v>
      </c>
      <c r="M6" s="182">
        <v>33</v>
      </c>
      <c r="N6" s="6">
        <v>34</v>
      </c>
      <c r="O6" s="183">
        <v>35</v>
      </c>
      <c r="P6" s="5">
        <v>36</v>
      </c>
    </row>
    <row r="7" spans="1:17" x14ac:dyDescent="0.25">
      <c r="B7" s="180" t="s">
        <v>215</v>
      </c>
      <c r="C7" s="181" t="s">
        <v>216</v>
      </c>
      <c r="D7" s="181" t="s">
        <v>217</v>
      </c>
      <c r="E7" s="182">
        <v>21</v>
      </c>
      <c r="F7" s="6">
        <v>22</v>
      </c>
      <c r="G7" s="182">
        <v>23</v>
      </c>
      <c r="H7" s="6">
        <v>24</v>
      </c>
      <c r="I7" s="182">
        <v>25</v>
      </c>
      <c r="J7" s="6">
        <v>26</v>
      </c>
      <c r="K7" s="182">
        <v>27</v>
      </c>
      <c r="L7" s="6">
        <v>28</v>
      </c>
      <c r="M7" s="182">
        <v>29</v>
      </c>
      <c r="N7" s="6">
        <v>30</v>
      </c>
      <c r="O7" s="182">
        <v>31</v>
      </c>
      <c r="P7" s="5">
        <v>32</v>
      </c>
    </row>
    <row r="8" spans="1:17" x14ac:dyDescent="0.25">
      <c r="B8" s="180" t="s">
        <v>218</v>
      </c>
      <c r="C8" s="181" t="s">
        <v>219</v>
      </c>
      <c r="D8" s="181" t="s">
        <v>220</v>
      </c>
      <c r="E8" s="182">
        <v>45</v>
      </c>
      <c r="F8" s="6">
        <v>44</v>
      </c>
      <c r="G8" s="182">
        <v>43</v>
      </c>
      <c r="H8" s="6">
        <v>42</v>
      </c>
      <c r="I8" s="182">
        <v>41</v>
      </c>
      <c r="J8" s="6">
        <v>40</v>
      </c>
      <c r="K8" s="182">
        <v>39</v>
      </c>
      <c r="L8" s="6">
        <v>38</v>
      </c>
      <c r="M8" s="182">
        <v>37</v>
      </c>
      <c r="N8" s="6">
        <v>36</v>
      </c>
      <c r="O8" s="182">
        <v>35</v>
      </c>
      <c r="P8" s="5">
        <v>34</v>
      </c>
    </row>
    <row r="9" spans="1:17" x14ac:dyDescent="0.25">
      <c r="B9" s="180" t="s">
        <v>221</v>
      </c>
      <c r="C9" s="181" t="s">
        <v>222</v>
      </c>
      <c r="D9" s="181" t="s">
        <v>223</v>
      </c>
      <c r="E9" s="182">
        <v>12</v>
      </c>
      <c r="F9" s="6">
        <v>13</v>
      </c>
      <c r="G9" s="182">
        <v>14</v>
      </c>
      <c r="H9" s="6">
        <v>15</v>
      </c>
      <c r="I9" s="182">
        <v>16</v>
      </c>
      <c r="J9" s="6">
        <v>17</v>
      </c>
      <c r="K9" s="182">
        <v>18</v>
      </c>
      <c r="L9" s="6">
        <v>19</v>
      </c>
      <c r="M9" s="182">
        <v>20</v>
      </c>
      <c r="N9" s="6">
        <v>21</v>
      </c>
      <c r="O9" s="182">
        <v>22</v>
      </c>
      <c r="P9" s="5">
        <v>23</v>
      </c>
    </row>
    <row r="10" spans="1:17" x14ac:dyDescent="0.25">
      <c r="B10" s="180" t="s">
        <v>224</v>
      </c>
      <c r="C10" s="181" t="s">
        <v>225</v>
      </c>
      <c r="D10" s="181" t="s">
        <v>226</v>
      </c>
      <c r="E10" s="182">
        <v>30</v>
      </c>
      <c r="F10" s="6">
        <v>29</v>
      </c>
      <c r="G10" s="182">
        <v>28</v>
      </c>
      <c r="H10" s="6">
        <v>27</v>
      </c>
      <c r="I10" s="182">
        <v>26</v>
      </c>
      <c r="J10" s="6">
        <v>25</v>
      </c>
      <c r="K10" s="182">
        <v>24</v>
      </c>
      <c r="L10" s="6">
        <v>23</v>
      </c>
      <c r="M10" s="182">
        <v>22</v>
      </c>
      <c r="N10" s="6">
        <v>21</v>
      </c>
      <c r="O10" s="182">
        <v>20</v>
      </c>
      <c r="P10" s="5">
        <v>19</v>
      </c>
    </row>
    <row r="12" spans="1:17" ht="18" customHeight="1" x14ac:dyDescent="0.25">
      <c r="A12" s="184">
        <v>13</v>
      </c>
      <c r="B12" s="610" t="s">
        <v>16</v>
      </c>
      <c r="C12" s="611"/>
      <c r="D12" s="612">
        <f>A12+42735</f>
        <v>42748</v>
      </c>
      <c r="E12" s="613"/>
      <c r="F12" s="185">
        <f>DAY(D12)</f>
        <v>13</v>
      </c>
      <c r="G12" s="177" t="s">
        <v>227</v>
      </c>
      <c r="I12" s="186"/>
      <c r="J12" s="176" t="s">
        <v>228</v>
      </c>
    </row>
    <row r="13" spans="1:17" x14ac:dyDescent="0.25">
      <c r="B13" s="294" t="s">
        <v>12</v>
      </c>
      <c r="C13" s="295" t="s">
        <v>13</v>
      </c>
      <c r="D13" s="295" t="s">
        <v>210</v>
      </c>
      <c r="E13" s="295" t="s">
        <v>17</v>
      </c>
      <c r="F13" s="185">
        <f>MONTH(D12)</f>
        <v>1</v>
      </c>
      <c r="G13" s="177" t="s">
        <v>229</v>
      </c>
      <c r="J13" s="176"/>
    </row>
    <row r="14" spans="1:17" x14ac:dyDescent="0.25">
      <c r="B14" s="297" t="s">
        <v>212</v>
      </c>
      <c r="C14" s="188" t="str">
        <f>VLOOKUP(B14,BARANG,2)</f>
        <v>Cat</v>
      </c>
      <c r="D14" s="188" t="str">
        <f>VLOOKUP(B14,BARANG,3)</f>
        <v>kaleng</v>
      </c>
      <c r="E14" s="188">
        <f>IF(F12&lt;=15,VLOOKUP(B14,BARANG,3+(F13*2)-1),VLOOKUP(B14,BARANG,3+(F13*2)))</f>
        <v>25</v>
      </c>
      <c r="I14" s="189"/>
      <c r="J14" s="176" t="s">
        <v>230</v>
      </c>
    </row>
    <row r="15" spans="1:17" x14ac:dyDescent="0.25">
      <c r="E15" s="185"/>
    </row>
    <row r="16" spans="1:17" x14ac:dyDescent="0.25">
      <c r="B16" s="4" t="s">
        <v>136</v>
      </c>
    </row>
    <row r="17" spans="2:11" x14ac:dyDescent="0.25">
      <c r="B17" s="296" t="s">
        <v>135</v>
      </c>
      <c r="C17" s="606" t="s">
        <v>231</v>
      </c>
      <c r="D17" s="607"/>
      <c r="E17" s="607"/>
      <c r="F17" s="607"/>
      <c r="G17" s="607"/>
      <c r="H17" s="607"/>
      <c r="I17" s="607"/>
      <c r="J17" s="607"/>
      <c r="K17" s="607"/>
    </row>
    <row r="18" spans="2:11" x14ac:dyDescent="0.25">
      <c r="B18" s="297" t="s">
        <v>232</v>
      </c>
      <c r="C18" s="190" t="str">
        <f ca="1">_xlfn.FORMULATEXT(F12)</f>
        <v>=DAY(D12)</v>
      </c>
      <c r="D18" s="189"/>
      <c r="E18" s="189"/>
      <c r="F18" s="189"/>
      <c r="G18" s="189"/>
      <c r="H18" s="189"/>
      <c r="I18" s="189"/>
      <c r="J18" s="189"/>
      <c r="K18" s="189"/>
    </row>
    <row r="19" spans="2:11" x14ac:dyDescent="0.25">
      <c r="B19" s="297" t="s">
        <v>233</v>
      </c>
      <c r="C19" s="190" t="str">
        <f ca="1">_xlfn.FORMULATEXT(F13)</f>
        <v>=MONTH(D12)</v>
      </c>
      <c r="D19" s="189"/>
      <c r="E19" s="189"/>
      <c r="F19" s="189"/>
      <c r="G19" s="189"/>
      <c r="H19" s="189"/>
      <c r="I19" s="189"/>
      <c r="J19" s="189"/>
      <c r="K19" s="189"/>
    </row>
    <row r="20" spans="2:11" x14ac:dyDescent="0.25">
      <c r="B20" s="297" t="s">
        <v>234</v>
      </c>
      <c r="C20" s="190" t="str">
        <f ca="1">_xlfn.FORMULATEXT(C14)</f>
        <v>=VLOOKUP(B14;BARANG;2)</v>
      </c>
      <c r="D20" s="189"/>
      <c r="E20" s="189"/>
      <c r="F20" s="189"/>
      <c r="G20" s="189"/>
      <c r="H20" s="189"/>
      <c r="I20" s="189"/>
      <c r="J20" s="189"/>
      <c r="K20" s="189"/>
    </row>
    <row r="21" spans="2:11" x14ac:dyDescent="0.25">
      <c r="B21" s="297" t="s">
        <v>235</v>
      </c>
      <c r="C21" s="190" t="str">
        <f ca="1">_xlfn.FORMULATEXT(D14)</f>
        <v>=VLOOKUP(B14;BARANG;3)</v>
      </c>
      <c r="D21" s="189"/>
      <c r="E21" s="189"/>
      <c r="F21" s="189"/>
      <c r="G21" s="189"/>
      <c r="H21" s="189"/>
      <c r="I21" s="189"/>
      <c r="J21" s="189"/>
      <c r="K21" s="189"/>
    </row>
    <row r="22" spans="2:11" x14ac:dyDescent="0.25">
      <c r="B22" s="297" t="s">
        <v>236</v>
      </c>
      <c r="C22" s="190" t="str">
        <f ca="1">_xlfn.FORMULATEXT(E14)</f>
        <v>=IF(F12&lt;=15;VLOOKUP(B14;BARANG;3+(F13*2)-1);VLOOKUP(B14;BARANG;3+(F13*2)))</v>
      </c>
      <c r="D22" s="189"/>
      <c r="E22" s="189"/>
      <c r="F22" s="189"/>
      <c r="G22" s="189"/>
      <c r="H22" s="189"/>
      <c r="I22" s="189"/>
      <c r="J22" s="189"/>
      <c r="K22" s="189"/>
    </row>
    <row r="23" spans="2:11" ht="19.5" customHeight="1" x14ac:dyDescent="0.25"/>
  </sheetData>
  <mergeCells count="9">
    <mergeCell ref="C17:K17"/>
    <mergeCell ref="K5:L5"/>
    <mergeCell ref="M5:N5"/>
    <mergeCell ref="O5:P5"/>
    <mergeCell ref="B12:C12"/>
    <mergeCell ref="D12:E12"/>
    <mergeCell ref="E5:F5"/>
    <mergeCell ref="G5:H5"/>
    <mergeCell ref="I5:J5"/>
  </mergeCells>
  <dataValidations count="1">
    <dataValidation type="list" allowBlank="1" showInputMessage="1" showErrorMessage="1" sqref="B14 IX14 ST14 ACP14 AML14 AWH14 BGD14 BPZ14 BZV14 CJR14 CTN14 DDJ14 DNF14 DXB14 EGX14 EQT14 FAP14 FKL14 FUH14 GED14 GNZ14 GXV14 HHR14 HRN14 IBJ14 ILF14 IVB14 JEX14 JOT14 JYP14 KIL14 KSH14 LCD14 LLZ14 LVV14 MFR14 MPN14 MZJ14 NJF14 NTB14 OCX14 OMT14 OWP14 PGL14 PQH14 QAD14 QJZ14 QTV14 RDR14 RNN14 RXJ14 SHF14 SRB14 TAX14 TKT14 TUP14 UEL14 UOH14 UYD14 VHZ14 VRV14 WBR14 WLN14 WVJ14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formula1>$B$6:$B$10</formula1>
    </dataValidation>
  </dataValidations>
  <pageMargins left="0.75" right="0.75" top="1" bottom="1" header="0.5" footer="0.5"/>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78849" r:id="rId3" name="Scroll Bar 1">
              <controlPr defaultSize="0" autoPict="0">
                <anchor moveWithCells="1">
                  <from>
                    <xdr:col>2</xdr:col>
                    <xdr:colOff>114300</xdr:colOff>
                    <xdr:row>11</xdr:row>
                    <xdr:rowOff>38100</xdr:rowOff>
                  </from>
                  <to>
                    <xdr:col>2</xdr:col>
                    <xdr:colOff>600075</xdr:colOff>
                    <xdr:row>11</xdr:row>
                    <xdr:rowOff>200025</xdr:rowOff>
                  </to>
                </anchor>
              </controlPr>
            </control>
          </mc:Choice>
        </mc:AlternateContent>
      </controls>
    </mc:Choice>
  </mc:AlternateConten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6"/>
  <sheetViews>
    <sheetView showGridLines="0" workbookViewId="0">
      <selection activeCell="D14" sqref="D14"/>
    </sheetView>
  </sheetViews>
  <sheetFormatPr defaultRowHeight="15" x14ac:dyDescent="0.25"/>
  <cols>
    <col min="1" max="1" width="5.85546875" style="299" customWidth="1"/>
    <col min="2" max="2" width="13.5703125" style="299" customWidth="1"/>
    <col min="3" max="10" width="11.7109375" style="299" customWidth="1"/>
    <col min="11" max="11" width="5" style="299" customWidth="1"/>
    <col min="12" max="12" width="12.42578125" style="299" customWidth="1"/>
    <col min="13" max="13" width="6.85546875" style="299" customWidth="1"/>
    <col min="14" max="14" width="5.85546875" style="299" customWidth="1"/>
    <col min="15" max="16384" width="9.140625" style="299"/>
  </cols>
  <sheetData>
    <row r="1" spans="2:13" ht="19.5" customHeight="1" x14ac:dyDescent="0.25"/>
    <row r="2" spans="2:13" ht="15.75" customHeight="1" thickBot="1" x14ac:dyDescent="0.3">
      <c r="B2" s="304" t="s">
        <v>527</v>
      </c>
    </row>
    <row r="3" spans="2:13" ht="17.25" customHeight="1" thickBot="1" x14ac:dyDescent="0.3">
      <c r="B3" s="421" t="s">
        <v>526</v>
      </c>
      <c r="C3" s="445" t="s">
        <v>7</v>
      </c>
      <c r="D3" s="445" t="s">
        <v>519</v>
      </c>
      <c r="E3" s="445" t="s">
        <v>11</v>
      </c>
      <c r="F3" s="445" t="s">
        <v>525</v>
      </c>
      <c r="G3" s="445" t="s">
        <v>334</v>
      </c>
      <c r="H3" s="445" t="s">
        <v>8</v>
      </c>
      <c r="I3" s="445" t="s">
        <v>521</v>
      </c>
      <c r="J3" s="444" t="s">
        <v>524</v>
      </c>
      <c r="L3" s="443" t="s">
        <v>7</v>
      </c>
      <c r="M3" s="442">
        <v>1</v>
      </c>
    </row>
    <row r="4" spans="2:13" ht="15" customHeight="1" x14ac:dyDescent="0.25">
      <c r="B4" s="426" t="s">
        <v>7</v>
      </c>
      <c r="C4" s="441">
        <v>0</v>
      </c>
      <c r="D4" s="440">
        <v>259</v>
      </c>
      <c r="E4" s="440">
        <v>180</v>
      </c>
      <c r="F4" s="440">
        <v>266</v>
      </c>
      <c r="G4" s="440">
        <v>367</v>
      </c>
      <c r="H4" s="440">
        <v>675</v>
      </c>
      <c r="I4" s="440">
        <v>202</v>
      </c>
      <c r="J4" s="439">
        <v>428</v>
      </c>
      <c r="L4" s="438" t="s">
        <v>519</v>
      </c>
      <c r="M4" s="437">
        <v>2</v>
      </c>
    </row>
    <row r="5" spans="2:13" ht="15" customHeight="1" x14ac:dyDescent="0.25">
      <c r="B5" s="426" t="s">
        <v>519</v>
      </c>
      <c r="C5" s="436">
        <v>259</v>
      </c>
      <c r="D5" s="6">
        <v>0</v>
      </c>
      <c r="E5" s="6">
        <v>428</v>
      </c>
      <c r="F5" s="6">
        <v>495</v>
      </c>
      <c r="G5" s="6">
        <v>246</v>
      </c>
      <c r="H5" s="6">
        <v>523</v>
      </c>
      <c r="I5" s="6">
        <v>131</v>
      </c>
      <c r="J5" s="435">
        <v>197</v>
      </c>
      <c r="L5" s="438" t="s">
        <v>11</v>
      </c>
      <c r="M5" s="437">
        <v>3</v>
      </c>
    </row>
    <row r="6" spans="2:13" ht="15" customHeight="1" x14ac:dyDescent="0.25">
      <c r="B6" s="426" t="s">
        <v>11</v>
      </c>
      <c r="C6" s="436">
        <v>180</v>
      </c>
      <c r="D6" s="6">
        <v>428</v>
      </c>
      <c r="E6" s="6">
        <v>0</v>
      </c>
      <c r="F6" s="6">
        <v>384</v>
      </c>
      <c r="G6" s="6">
        <v>485</v>
      </c>
      <c r="H6" s="6">
        <v>793</v>
      </c>
      <c r="I6" s="6">
        <v>320</v>
      </c>
      <c r="J6" s="435">
        <v>565</v>
      </c>
      <c r="L6" s="438" t="s">
        <v>525</v>
      </c>
      <c r="M6" s="437">
        <v>4</v>
      </c>
    </row>
    <row r="7" spans="2:13" ht="15" customHeight="1" x14ac:dyDescent="0.25">
      <c r="B7" s="426" t="s">
        <v>525</v>
      </c>
      <c r="C7" s="436">
        <v>266</v>
      </c>
      <c r="D7" s="6">
        <v>495</v>
      </c>
      <c r="E7" s="6">
        <v>384</v>
      </c>
      <c r="F7" s="6">
        <v>0</v>
      </c>
      <c r="G7" s="6">
        <v>101</v>
      </c>
      <c r="H7" s="6">
        <v>409</v>
      </c>
      <c r="I7" s="6">
        <v>64</v>
      </c>
      <c r="J7" s="435">
        <v>181</v>
      </c>
      <c r="L7" s="438" t="s">
        <v>334</v>
      </c>
      <c r="M7" s="437">
        <v>5</v>
      </c>
    </row>
    <row r="8" spans="2:13" ht="15" customHeight="1" x14ac:dyDescent="0.25">
      <c r="B8" s="426" t="s">
        <v>334</v>
      </c>
      <c r="C8" s="436">
        <v>367</v>
      </c>
      <c r="D8" s="6">
        <v>246</v>
      </c>
      <c r="E8" s="6">
        <v>485</v>
      </c>
      <c r="F8" s="6">
        <v>101</v>
      </c>
      <c r="G8" s="6">
        <v>0</v>
      </c>
      <c r="H8" s="6">
        <v>308</v>
      </c>
      <c r="I8" s="6">
        <v>165</v>
      </c>
      <c r="J8" s="435">
        <v>118</v>
      </c>
      <c r="L8" s="438" t="s">
        <v>8</v>
      </c>
      <c r="M8" s="437">
        <v>6</v>
      </c>
    </row>
    <row r="9" spans="2:13" ht="15" customHeight="1" x14ac:dyDescent="0.25">
      <c r="B9" s="426" t="s">
        <v>8</v>
      </c>
      <c r="C9" s="436">
        <v>675</v>
      </c>
      <c r="D9" s="6">
        <v>523</v>
      </c>
      <c r="E9" s="6">
        <v>793</v>
      </c>
      <c r="F9" s="6">
        <v>409</v>
      </c>
      <c r="G9" s="6">
        <v>308</v>
      </c>
      <c r="H9" s="6">
        <v>0</v>
      </c>
      <c r="I9" s="6">
        <v>473</v>
      </c>
      <c r="J9" s="435">
        <v>427</v>
      </c>
      <c r="L9" s="438" t="s">
        <v>521</v>
      </c>
      <c r="M9" s="437">
        <v>7</v>
      </c>
    </row>
    <row r="10" spans="2:13" ht="15" customHeight="1" thickBot="1" x14ac:dyDescent="0.3">
      <c r="B10" s="426" t="s">
        <v>521</v>
      </c>
      <c r="C10" s="436">
        <v>202</v>
      </c>
      <c r="D10" s="6">
        <v>131</v>
      </c>
      <c r="E10" s="6">
        <v>320</v>
      </c>
      <c r="F10" s="6">
        <v>64</v>
      </c>
      <c r="G10" s="6">
        <v>165</v>
      </c>
      <c r="H10" s="6">
        <v>476</v>
      </c>
      <c r="I10" s="6">
        <v>0</v>
      </c>
      <c r="J10" s="435">
        <v>245</v>
      </c>
      <c r="L10" s="434" t="s">
        <v>524</v>
      </c>
      <c r="M10" s="433">
        <v>8</v>
      </c>
    </row>
    <row r="11" spans="2:13" ht="15" customHeight="1" thickBot="1" x14ac:dyDescent="0.3">
      <c r="B11" s="426" t="s">
        <v>524</v>
      </c>
      <c r="C11" s="432">
        <v>428</v>
      </c>
      <c r="D11" s="431">
        <v>197</v>
      </c>
      <c r="E11" s="431">
        <v>565</v>
      </c>
      <c r="F11" s="431">
        <v>181</v>
      </c>
      <c r="G11" s="431">
        <v>118</v>
      </c>
      <c r="H11" s="431">
        <v>427</v>
      </c>
      <c r="I11" s="431">
        <v>245</v>
      </c>
      <c r="J11" s="430">
        <v>0</v>
      </c>
    </row>
    <row r="12" spans="2:13" ht="15.75" thickBot="1" x14ac:dyDescent="0.3"/>
    <row r="13" spans="2:13" ht="15.75" thickBot="1" x14ac:dyDescent="0.3">
      <c r="B13" s="300" t="s">
        <v>523</v>
      </c>
      <c r="K13" s="429"/>
      <c r="L13" s="299" t="s">
        <v>522</v>
      </c>
    </row>
    <row r="14" spans="2:13" ht="14.25" customHeight="1" thickBot="1" x14ac:dyDescent="0.3">
      <c r="B14" s="428" t="s">
        <v>11</v>
      </c>
      <c r="C14" s="427" t="s">
        <v>521</v>
      </c>
      <c r="D14" s="424">
        <f>INDEX(JARAK,VLOOKUP(B14,KOTA,2),VLOOKUP(C14,KOTA,2))</f>
        <v>320</v>
      </c>
      <c r="E14" s="423" t="s">
        <v>520</v>
      </c>
    </row>
    <row r="15" spans="2:13" ht="14.25" customHeight="1" thickBot="1" x14ac:dyDescent="0.3">
      <c r="B15" s="426" t="s">
        <v>11</v>
      </c>
      <c r="C15" s="425" t="s">
        <v>519</v>
      </c>
      <c r="D15" s="424">
        <f>INDEX(JARAK,VLOOKUP(B15,KOTA,2),VLOOKUP(C15,KOTA,2))</f>
        <v>428</v>
      </c>
      <c r="E15" s="423" t="s">
        <v>518</v>
      </c>
      <c r="K15" s="305"/>
      <c r="L15" s="299" t="s">
        <v>517</v>
      </c>
    </row>
    <row r="16" spans="2:13" ht="19.5" customHeight="1" x14ac:dyDescent="0.25"/>
  </sheetData>
  <dataValidations count="1">
    <dataValidation type="list" allowBlank="1" showInputMessage="1" showErrorMessage="1" sqref="B14:C15">
      <formula1>$L$3:$L$10</formula1>
    </dataValidation>
  </dataValidations>
  <pageMargins left="0.75" right="0.75" top="1" bottom="1" header="0.5" footer="0.5"/>
  <pageSetup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3"/>
  <sheetViews>
    <sheetView showGridLines="0" workbookViewId="0">
      <selection activeCell="C16" sqref="C16"/>
    </sheetView>
  </sheetViews>
  <sheetFormatPr defaultRowHeight="15" x14ac:dyDescent="0.25"/>
  <cols>
    <col min="1" max="1" width="5.85546875" style="299" customWidth="1"/>
    <col min="2" max="2" width="13.42578125" style="299" customWidth="1"/>
    <col min="3" max="10" width="11.28515625" style="299" customWidth="1"/>
    <col min="11" max="11" width="5.85546875" style="299" customWidth="1"/>
    <col min="12" max="16384" width="9.140625" style="299"/>
  </cols>
  <sheetData>
    <row r="1" spans="2:10" ht="19.5" customHeight="1" x14ac:dyDescent="0.25"/>
    <row r="2" spans="2:10" ht="18.75" x14ac:dyDescent="0.25">
      <c r="B2" s="304" t="s">
        <v>535</v>
      </c>
    </row>
    <row r="3" spans="2:10" ht="18" customHeight="1" x14ac:dyDescent="0.25">
      <c r="B3" s="421" t="s">
        <v>526</v>
      </c>
      <c r="C3" s="467" t="s">
        <v>7</v>
      </c>
      <c r="D3" s="467" t="s">
        <v>519</v>
      </c>
      <c r="E3" s="467" t="s">
        <v>11</v>
      </c>
      <c r="F3" s="467" t="s">
        <v>525</v>
      </c>
      <c r="G3" s="467" t="s">
        <v>334</v>
      </c>
      <c r="H3" s="467" t="s">
        <v>8</v>
      </c>
      <c r="I3" s="467" t="s">
        <v>521</v>
      </c>
      <c r="J3" s="466" t="s">
        <v>524</v>
      </c>
    </row>
    <row r="4" spans="2:10" ht="15" customHeight="1" x14ac:dyDescent="0.25">
      <c r="B4" s="459" t="s">
        <v>7</v>
      </c>
      <c r="C4" s="6">
        <v>0</v>
      </c>
      <c r="D4" s="6">
        <v>259</v>
      </c>
      <c r="E4" s="6">
        <v>180</v>
      </c>
      <c r="F4" s="6">
        <v>266</v>
      </c>
      <c r="G4" s="6">
        <v>367</v>
      </c>
      <c r="H4" s="6">
        <v>675</v>
      </c>
      <c r="I4" s="6">
        <v>202</v>
      </c>
      <c r="J4" s="5">
        <v>428</v>
      </c>
    </row>
    <row r="5" spans="2:10" ht="15" customHeight="1" x14ac:dyDescent="0.25">
      <c r="B5" s="459" t="s">
        <v>519</v>
      </c>
      <c r="C5" s="6">
        <v>259</v>
      </c>
      <c r="D5" s="6">
        <v>0</v>
      </c>
      <c r="E5" s="6">
        <v>428</v>
      </c>
      <c r="F5" s="6">
        <v>495</v>
      </c>
      <c r="G5" s="6">
        <v>246</v>
      </c>
      <c r="H5" s="6">
        <v>523</v>
      </c>
      <c r="I5" s="6">
        <v>131</v>
      </c>
      <c r="J5" s="5">
        <v>197</v>
      </c>
    </row>
    <row r="6" spans="2:10" ht="15" customHeight="1" x14ac:dyDescent="0.25">
      <c r="B6" s="459" t="s">
        <v>11</v>
      </c>
      <c r="C6" s="6">
        <v>180</v>
      </c>
      <c r="D6" s="6">
        <v>428</v>
      </c>
      <c r="E6" s="6">
        <v>0</v>
      </c>
      <c r="F6" s="6">
        <v>384</v>
      </c>
      <c r="G6" s="6">
        <v>485</v>
      </c>
      <c r="H6" s="6">
        <v>793</v>
      </c>
      <c r="I6" s="6">
        <v>320</v>
      </c>
      <c r="J6" s="5">
        <v>565</v>
      </c>
    </row>
    <row r="7" spans="2:10" ht="15" customHeight="1" x14ac:dyDescent="0.25">
      <c r="B7" s="459" t="s">
        <v>525</v>
      </c>
      <c r="C7" s="6">
        <v>266</v>
      </c>
      <c r="D7" s="6">
        <v>495</v>
      </c>
      <c r="E7" s="6">
        <v>384</v>
      </c>
      <c r="F7" s="6">
        <v>0</v>
      </c>
      <c r="G7" s="6">
        <v>101</v>
      </c>
      <c r="H7" s="6">
        <v>409</v>
      </c>
      <c r="I7" s="6">
        <v>64</v>
      </c>
      <c r="J7" s="5">
        <v>181</v>
      </c>
    </row>
    <row r="8" spans="2:10" ht="15" customHeight="1" x14ac:dyDescent="0.25">
      <c r="B8" s="459" t="s">
        <v>334</v>
      </c>
      <c r="C8" s="6">
        <v>367</v>
      </c>
      <c r="D8" s="6">
        <v>246</v>
      </c>
      <c r="E8" s="6">
        <v>485</v>
      </c>
      <c r="F8" s="6">
        <v>101</v>
      </c>
      <c r="G8" s="6">
        <v>0</v>
      </c>
      <c r="H8" s="6">
        <v>308</v>
      </c>
      <c r="I8" s="6">
        <v>165</v>
      </c>
      <c r="J8" s="5">
        <v>118</v>
      </c>
    </row>
    <row r="9" spans="2:10" ht="15" customHeight="1" x14ac:dyDescent="0.25">
      <c r="B9" s="459" t="s">
        <v>8</v>
      </c>
      <c r="C9" s="6">
        <v>675</v>
      </c>
      <c r="D9" s="6">
        <v>523</v>
      </c>
      <c r="E9" s="6">
        <v>793</v>
      </c>
      <c r="F9" s="6">
        <v>409</v>
      </c>
      <c r="G9" s="6">
        <v>308</v>
      </c>
      <c r="H9" s="6">
        <v>0</v>
      </c>
      <c r="I9" s="6">
        <v>473</v>
      </c>
      <c r="J9" s="5">
        <v>427</v>
      </c>
    </row>
    <row r="10" spans="2:10" ht="15" customHeight="1" x14ac:dyDescent="0.25">
      <c r="B10" s="459" t="s">
        <v>521</v>
      </c>
      <c r="C10" s="6">
        <v>202</v>
      </c>
      <c r="D10" s="6">
        <v>131</v>
      </c>
      <c r="E10" s="6">
        <v>320</v>
      </c>
      <c r="F10" s="6">
        <v>64</v>
      </c>
      <c r="G10" s="6">
        <v>165</v>
      </c>
      <c r="H10" s="6">
        <v>476</v>
      </c>
      <c r="I10" s="6">
        <v>0</v>
      </c>
      <c r="J10" s="5">
        <v>245</v>
      </c>
    </row>
    <row r="11" spans="2:10" ht="15" customHeight="1" x14ac:dyDescent="0.25">
      <c r="B11" s="459" t="s">
        <v>524</v>
      </c>
      <c r="C11" s="6">
        <v>428</v>
      </c>
      <c r="D11" s="6">
        <v>197</v>
      </c>
      <c r="E11" s="6">
        <v>565</v>
      </c>
      <c r="F11" s="6">
        <v>181</v>
      </c>
      <c r="G11" s="6">
        <v>118</v>
      </c>
      <c r="H11" s="6">
        <v>427</v>
      </c>
      <c r="I11" s="6">
        <v>245</v>
      </c>
      <c r="J11" s="5">
        <v>0</v>
      </c>
    </row>
    <row r="12" spans="2:10" ht="15" customHeight="1" x14ac:dyDescent="0.25"/>
    <row r="13" spans="2:10" ht="15" customHeight="1" x14ac:dyDescent="0.25">
      <c r="B13" s="300" t="s">
        <v>534</v>
      </c>
    </row>
    <row r="14" spans="2:10" ht="15" customHeight="1" x14ac:dyDescent="0.25">
      <c r="B14" s="465" t="s">
        <v>526</v>
      </c>
      <c r="C14" s="464" t="s">
        <v>533</v>
      </c>
    </row>
    <row r="15" spans="2:10" ht="15" customHeight="1" x14ac:dyDescent="0.25">
      <c r="B15" s="459" t="s">
        <v>11</v>
      </c>
      <c r="C15" s="463">
        <f>INDEX(JARAK,VLOOKUP(B15,KOTA,2),VLOOKUP(B15,KOTA,2))</f>
        <v>0</v>
      </c>
      <c r="D15" s="462" t="s">
        <v>532</v>
      </c>
    </row>
    <row r="16" spans="2:10" ht="15" customHeight="1" x14ac:dyDescent="0.25">
      <c r="B16" s="459" t="s">
        <v>521</v>
      </c>
      <c r="C16" s="461">
        <f t="shared" ref="C16:C21" si="0">INDEX(JARAK,VLOOKUP(B15,KOTA,2),VLOOKUP(B16,KOTA,2))</f>
        <v>320</v>
      </c>
      <c r="D16" s="423" t="str">
        <f ca="1">_xlfn.FORMULATEXT(C16)</f>
        <v>=INDEX(JARAK;VLOOKUP(B15;KOTA;2);VLOOKUP(B16;KOTA;2))</v>
      </c>
    </row>
    <row r="17" spans="2:4" ht="15" customHeight="1" x14ac:dyDescent="0.25">
      <c r="B17" s="459" t="s">
        <v>519</v>
      </c>
      <c r="C17" s="458">
        <f t="shared" si="0"/>
        <v>131</v>
      </c>
      <c r="D17" s="460" t="s">
        <v>531</v>
      </c>
    </row>
    <row r="18" spans="2:4" ht="15" customHeight="1" x14ac:dyDescent="0.25">
      <c r="B18" s="459" t="s">
        <v>524</v>
      </c>
      <c r="C18" s="458">
        <f t="shared" si="0"/>
        <v>197</v>
      </c>
    </row>
    <row r="19" spans="2:4" ht="15" customHeight="1" x14ac:dyDescent="0.25">
      <c r="B19" s="459" t="s">
        <v>334</v>
      </c>
      <c r="C19" s="458">
        <f t="shared" si="0"/>
        <v>118</v>
      </c>
    </row>
    <row r="20" spans="2:4" ht="15" customHeight="1" x14ac:dyDescent="0.25">
      <c r="B20" s="459" t="s">
        <v>525</v>
      </c>
      <c r="C20" s="458">
        <f t="shared" si="0"/>
        <v>101</v>
      </c>
    </row>
    <row r="21" spans="2:4" ht="15" customHeight="1" x14ac:dyDescent="0.25">
      <c r="B21" s="428" t="str">
        <f>B15</f>
        <v>Jakarta</v>
      </c>
      <c r="C21" s="457">
        <f t="shared" si="0"/>
        <v>384</v>
      </c>
    </row>
    <row r="22" spans="2:4" ht="15" customHeight="1" x14ac:dyDescent="0.25">
      <c r="B22" s="456" t="s">
        <v>35</v>
      </c>
      <c r="C22" s="455">
        <f>SUM(C16:C21)</f>
        <v>1251</v>
      </c>
      <c r="D22" s="423" t="str">
        <f ca="1">_xlfn.FORMULATEXT(C22)</f>
        <v>=SUM(C16:C21)</v>
      </c>
    </row>
    <row r="23" spans="2:4" ht="19.5" customHeight="1" x14ac:dyDescent="0.25"/>
  </sheetData>
  <dataValidations count="1">
    <dataValidation type="list" allowBlank="1" showInputMessage="1" showErrorMessage="1" sqref="B15:B21">
      <formula1>#REF!</formula1>
    </dataValidation>
  </dataValidations>
  <pageMargins left="0.75" right="0.75" top="1" bottom="1" header="0.5" footer="0.5"/>
  <pageSetup orientation="portrait" r:id="rId1"/>
  <headerFooter alignWithMargins="0"/>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O39"/>
  <sheetViews>
    <sheetView showGridLines="0" workbookViewId="0">
      <selection activeCell="D5" sqref="D5"/>
    </sheetView>
  </sheetViews>
  <sheetFormatPr defaultRowHeight="15" x14ac:dyDescent="0.25"/>
  <cols>
    <col min="1" max="1" width="5.85546875" style="468" customWidth="1"/>
    <col min="2" max="2" width="10.5703125" style="468" customWidth="1"/>
    <col min="3" max="3" width="9.140625" style="468"/>
    <col min="4" max="4" width="13" style="468" customWidth="1"/>
    <col min="5" max="5" width="6.42578125" style="468" customWidth="1"/>
    <col min="6" max="6" width="11.85546875" style="468" customWidth="1"/>
    <col min="7" max="7" width="4.42578125" style="468" customWidth="1"/>
    <col min="8" max="8" width="13.7109375" style="468" customWidth="1"/>
    <col min="9" max="9" width="4.85546875" style="468" customWidth="1"/>
    <col min="10" max="10" width="13.28515625" style="468" customWidth="1"/>
    <col min="11" max="11" width="5.140625" style="468" customWidth="1"/>
    <col min="12" max="12" width="5" style="468" customWidth="1"/>
    <col min="13" max="37" width="5.28515625" style="468" customWidth="1"/>
    <col min="38" max="38" width="13.42578125" style="468" customWidth="1"/>
    <col min="39" max="39" width="5.28515625" style="468" customWidth="1"/>
    <col min="40" max="40" width="13.140625" style="468" customWidth="1"/>
    <col min="41" max="41" width="6.28515625" style="468" customWidth="1"/>
    <col min="42" max="42" width="5.85546875" style="468" customWidth="1"/>
    <col min="43" max="16384" width="9.140625" style="468"/>
  </cols>
  <sheetData>
    <row r="1" spans="2:41" ht="19.5" customHeight="1" x14ac:dyDescent="0.25"/>
    <row r="2" spans="2:41" ht="18.75" x14ac:dyDescent="0.25">
      <c r="B2" s="512" t="s">
        <v>527</v>
      </c>
    </row>
    <row r="3" spans="2:41" ht="16.5" customHeight="1" x14ac:dyDescent="0.25">
      <c r="B3" s="511" t="s">
        <v>570</v>
      </c>
      <c r="C3" s="510"/>
      <c r="D3" s="490" t="str">
        <f>VLOOKUP(E3,KOTA2,2)</f>
        <v>Sukabumi</v>
      </c>
      <c r="E3" s="509">
        <v>2</v>
      </c>
      <c r="F3" s="508" t="s">
        <v>165</v>
      </c>
      <c r="G3" s="468">
        <f>E3</f>
        <v>2</v>
      </c>
      <c r="H3" s="506" t="s">
        <v>484</v>
      </c>
    </row>
    <row r="4" spans="2:41" ht="16.5" customHeight="1" x14ac:dyDescent="0.25">
      <c r="B4" s="511"/>
      <c r="C4" s="510"/>
      <c r="D4" s="490" t="str">
        <f>VLOOKUP(E4,KOTA2,2)</f>
        <v>Jakarta</v>
      </c>
      <c r="E4" s="509">
        <v>6</v>
      </c>
      <c r="F4" s="508" t="s">
        <v>165</v>
      </c>
      <c r="G4" s="507">
        <f>VLOOKUP(D4,KOTA3,2)</f>
        <v>7</v>
      </c>
      <c r="H4" s="506" t="s">
        <v>569</v>
      </c>
    </row>
    <row r="5" spans="2:41" ht="16.5" customHeight="1" x14ac:dyDescent="0.25">
      <c r="B5" s="505" t="s">
        <v>568</v>
      </c>
      <c r="C5" s="504"/>
      <c r="D5" s="503">
        <f>INDEX(KOTA1,G3,G4)</f>
        <v>115</v>
      </c>
    </row>
    <row r="6" spans="2:41" x14ac:dyDescent="0.25">
      <c r="B6" s="658" t="str">
        <f>"Jarak antar kota dari "&amp;D3&amp;" ke "&amp;D4&amp;" sejauh "&amp;TEXT(D5,"#.### ")&amp;"km"</f>
        <v>Jarak antar kota dari Sukabumi ke Jakarta sejauh 115 km</v>
      </c>
      <c r="C6" s="659"/>
      <c r="D6" s="659"/>
    </row>
    <row r="7" spans="2:41" x14ac:dyDescent="0.25">
      <c r="B7" s="659"/>
      <c r="C7" s="659"/>
      <c r="D7" s="659"/>
      <c r="J7" s="499" t="s">
        <v>567</v>
      </c>
    </row>
    <row r="8" spans="2:41" ht="16.5" customHeight="1" x14ac:dyDescent="0.25">
      <c r="J8" s="500"/>
      <c r="K8" s="652" t="s">
        <v>7</v>
      </c>
      <c r="L8" s="653" t="s">
        <v>546</v>
      </c>
      <c r="M8" s="653" t="s">
        <v>543</v>
      </c>
      <c r="N8" s="652" t="s">
        <v>253</v>
      </c>
      <c r="O8" s="653" t="s">
        <v>554</v>
      </c>
      <c r="P8" s="653" t="s">
        <v>11</v>
      </c>
      <c r="Q8" s="653" t="s">
        <v>521</v>
      </c>
      <c r="R8" s="653" t="s">
        <v>549</v>
      </c>
      <c r="S8" s="652" t="s">
        <v>519</v>
      </c>
      <c r="T8" s="652" t="s">
        <v>525</v>
      </c>
      <c r="U8" s="652" t="s">
        <v>540</v>
      </c>
      <c r="V8" s="652" t="s">
        <v>552</v>
      </c>
      <c r="W8" s="652" t="s">
        <v>334</v>
      </c>
      <c r="X8" s="652" t="s">
        <v>553</v>
      </c>
      <c r="Y8" s="652" t="s">
        <v>524</v>
      </c>
      <c r="Z8" s="652" t="s">
        <v>547</v>
      </c>
      <c r="AA8" s="653" t="s">
        <v>551</v>
      </c>
      <c r="AB8" s="652" t="s">
        <v>550</v>
      </c>
      <c r="AC8" s="652" t="s">
        <v>548</v>
      </c>
      <c r="AD8" s="652" t="s">
        <v>8</v>
      </c>
      <c r="AE8" s="652" t="s">
        <v>545</v>
      </c>
      <c r="AF8" s="652" t="s">
        <v>544</v>
      </c>
      <c r="AG8" s="653" t="s">
        <v>542</v>
      </c>
      <c r="AH8" s="652" t="s">
        <v>541</v>
      </c>
      <c r="AI8" s="653" t="s">
        <v>539</v>
      </c>
    </row>
    <row r="9" spans="2:41" ht="16.5" customHeight="1" x14ac:dyDescent="0.25">
      <c r="B9" s="502" t="s">
        <v>566</v>
      </c>
      <c r="J9" s="500"/>
      <c r="K9" s="652"/>
      <c r="L9" s="653"/>
      <c r="M9" s="653"/>
      <c r="N9" s="652"/>
      <c r="O9" s="653"/>
      <c r="P9" s="653"/>
      <c r="Q9" s="653"/>
      <c r="R9" s="653"/>
      <c r="S9" s="652"/>
      <c r="T9" s="652"/>
      <c r="U9" s="652"/>
      <c r="V9" s="652"/>
      <c r="W9" s="652"/>
      <c r="X9" s="652"/>
      <c r="Y9" s="652"/>
      <c r="Z9" s="652"/>
      <c r="AA9" s="653"/>
      <c r="AB9" s="652"/>
      <c r="AC9" s="652"/>
      <c r="AD9" s="652"/>
      <c r="AE9" s="652"/>
      <c r="AF9" s="652"/>
      <c r="AG9" s="653"/>
      <c r="AH9" s="652"/>
      <c r="AI9" s="653"/>
    </row>
    <row r="10" spans="2:41" x14ac:dyDescent="0.25">
      <c r="B10" s="501" t="s">
        <v>135</v>
      </c>
      <c r="C10" s="654" t="s">
        <v>565</v>
      </c>
      <c r="D10" s="655"/>
      <c r="E10" s="655"/>
      <c r="F10" s="655"/>
      <c r="J10" s="500"/>
      <c r="K10" s="652"/>
      <c r="L10" s="653"/>
      <c r="M10" s="653"/>
      <c r="N10" s="652"/>
      <c r="O10" s="653"/>
      <c r="P10" s="653"/>
      <c r="Q10" s="653"/>
      <c r="R10" s="653"/>
      <c r="S10" s="652"/>
      <c r="T10" s="652"/>
      <c r="U10" s="652"/>
      <c r="V10" s="652"/>
      <c r="W10" s="652"/>
      <c r="X10" s="652"/>
      <c r="Y10" s="652"/>
      <c r="Z10" s="652"/>
      <c r="AA10" s="653"/>
      <c r="AB10" s="652"/>
      <c r="AC10" s="652"/>
      <c r="AD10" s="652"/>
      <c r="AE10" s="652"/>
      <c r="AF10" s="652"/>
      <c r="AG10" s="653"/>
      <c r="AH10" s="652"/>
      <c r="AI10" s="653"/>
    </row>
    <row r="11" spans="2:41" ht="15.75" thickBot="1" x14ac:dyDescent="0.3">
      <c r="B11" s="488" t="s">
        <v>564</v>
      </c>
      <c r="C11" s="490" t="s">
        <v>561</v>
      </c>
      <c r="D11" s="489"/>
      <c r="E11" s="489"/>
      <c r="F11" s="489"/>
      <c r="J11" s="500"/>
      <c r="K11" s="652"/>
      <c r="L11" s="653"/>
      <c r="M11" s="653"/>
      <c r="N11" s="652"/>
      <c r="O11" s="653"/>
      <c r="P11" s="653"/>
      <c r="Q11" s="653"/>
      <c r="R11" s="653"/>
      <c r="S11" s="652"/>
      <c r="T11" s="652"/>
      <c r="U11" s="652"/>
      <c r="V11" s="652"/>
      <c r="W11" s="652"/>
      <c r="X11" s="652"/>
      <c r="Y11" s="652"/>
      <c r="Z11" s="652"/>
      <c r="AA11" s="653"/>
      <c r="AB11" s="652"/>
      <c r="AC11" s="652"/>
      <c r="AD11" s="652"/>
      <c r="AE11" s="652"/>
      <c r="AF11" s="652"/>
      <c r="AG11" s="653"/>
      <c r="AH11" s="652"/>
      <c r="AI11" s="653"/>
      <c r="AK11" s="499" t="s">
        <v>563</v>
      </c>
      <c r="AN11" s="498" t="s">
        <v>562</v>
      </c>
    </row>
    <row r="12" spans="2:41" x14ac:dyDescent="0.25">
      <c r="B12" s="488" t="s">
        <v>528</v>
      </c>
      <c r="C12" s="490" t="s">
        <v>561</v>
      </c>
      <c r="D12" s="489"/>
      <c r="E12" s="489"/>
      <c r="F12" s="489"/>
      <c r="I12" s="468">
        <v>1</v>
      </c>
      <c r="J12" s="497" t="s">
        <v>7</v>
      </c>
      <c r="K12" s="496">
        <v>0</v>
      </c>
      <c r="L12" s="496">
        <v>96</v>
      </c>
      <c r="M12" s="496">
        <v>106</v>
      </c>
      <c r="N12" s="496">
        <v>126</v>
      </c>
      <c r="O12" s="496">
        <v>130</v>
      </c>
      <c r="P12" s="496">
        <v>180</v>
      </c>
      <c r="Q12" s="496">
        <v>202</v>
      </c>
      <c r="R12" s="496">
        <v>258</v>
      </c>
      <c r="S12" s="496">
        <v>259</v>
      </c>
      <c r="T12" s="496">
        <v>266</v>
      </c>
      <c r="U12" s="496">
        <v>339</v>
      </c>
      <c r="V12" s="496">
        <v>362</v>
      </c>
      <c r="W12" s="496">
        <v>367</v>
      </c>
      <c r="X12" s="496">
        <v>403</v>
      </c>
      <c r="Y12" s="496">
        <v>428</v>
      </c>
      <c r="Z12" s="496">
        <v>467</v>
      </c>
      <c r="AA12" s="496">
        <v>476</v>
      </c>
      <c r="AB12" s="496">
        <v>581</v>
      </c>
      <c r="AC12" s="496">
        <v>662</v>
      </c>
      <c r="AD12" s="496">
        <v>675</v>
      </c>
      <c r="AE12" s="496">
        <v>764</v>
      </c>
      <c r="AF12" s="496">
        <v>774</v>
      </c>
      <c r="AG12" s="496">
        <v>869</v>
      </c>
      <c r="AH12" s="496">
        <v>873</v>
      </c>
      <c r="AI12" s="495">
        <v>964</v>
      </c>
      <c r="AK12" s="494">
        <v>1</v>
      </c>
      <c r="AL12" s="493" t="s">
        <v>7</v>
      </c>
      <c r="AM12" s="475"/>
      <c r="AN12" s="492" t="s">
        <v>7</v>
      </c>
      <c r="AO12" s="491">
        <v>2</v>
      </c>
    </row>
    <row r="13" spans="2:41" x14ac:dyDescent="0.25">
      <c r="B13" s="488" t="s">
        <v>559</v>
      </c>
      <c r="C13" s="490" t="s">
        <v>560</v>
      </c>
      <c r="D13" s="489"/>
      <c r="E13" s="489"/>
      <c r="F13" s="489"/>
      <c r="I13" s="468">
        <v>2</v>
      </c>
      <c r="J13" s="487" t="s">
        <v>546</v>
      </c>
      <c r="K13" s="486">
        <v>96</v>
      </c>
      <c r="L13" s="486">
        <v>0</v>
      </c>
      <c r="M13" s="486">
        <v>202</v>
      </c>
      <c r="N13" s="486">
        <v>61</v>
      </c>
      <c r="O13" s="486">
        <v>226</v>
      </c>
      <c r="P13" s="486">
        <v>115</v>
      </c>
      <c r="Q13" s="486">
        <v>298</v>
      </c>
      <c r="R13" s="486">
        <v>203</v>
      </c>
      <c r="S13" s="486">
        <v>355</v>
      </c>
      <c r="T13" s="486">
        <v>362</v>
      </c>
      <c r="U13" s="486">
        <v>435</v>
      </c>
      <c r="V13" s="486">
        <v>458</v>
      </c>
      <c r="W13" s="486">
        <v>463</v>
      </c>
      <c r="X13" s="486">
        <v>500</v>
      </c>
      <c r="Y13" s="486">
        <v>524</v>
      </c>
      <c r="Z13" s="486">
        <v>563</v>
      </c>
      <c r="AA13" s="486">
        <v>572</v>
      </c>
      <c r="AB13" s="486">
        <v>677</v>
      </c>
      <c r="AC13" s="486">
        <v>758</v>
      </c>
      <c r="AD13" s="486">
        <v>771</v>
      </c>
      <c r="AE13" s="486">
        <v>860</v>
      </c>
      <c r="AF13" s="486">
        <v>870</v>
      </c>
      <c r="AG13" s="486">
        <v>965</v>
      </c>
      <c r="AH13" s="486">
        <v>969</v>
      </c>
      <c r="AI13" s="485">
        <v>1060</v>
      </c>
      <c r="AK13" s="484">
        <v>2</v>
      </c>
      <c r="AL13" s="483" t="s">
        <v>546</v>
      </c>
      <c r="AM13" s="475"/>
      <c r="AN13" s="482" t="s">
        <v>539</v>
      </c>
      <c r="AO13" s="481">
        <v>26</v>
      </c>
    </row>
    <row r="14" spans="2:41" x14ac:dyDescent="0.25">
      <c r="B14" s="488" t="s">
        <v>559</v>
      </c>
      <c r="C14" s="490" t="s">
        <v>558</v>
      </c>
      <c r="D14" s="489"/>
      <c r="E14" s="489"/>
      <c r="F14" s="489"/>
      <c r="I14" s="468">
        <v>3</v>
      </c>
      <c r="J14" s="487" t="s">
        <v>543</v>
      </c>
      <c r="K14" s="486">
        <v>106</v>
      </c>
      <c r="L14" s="486">
        <v>202</v>
      </c>
      <c r="M14" s="486">
        <v>0</v>
      </c>
      <c r="N14" s="486">
        <v>232</v>
      </c>
      <c r="O14" s="486">
        <v>121</v>
      </c>
      <c r="P14" s="486">
        <v>275</v>
      </c>
      <c r="Q14" s="486">
        <v>195</v>
      </c>
      <c r="R14" s="486">
        <v>364</v>
      </c>
      <c r="S14" s="486">
        <v>153</v>
      </c>
      <c r="T14" s="486">
        <v>257</v>
      </c>
      <c r="U14" s="486">
        <v>233</v>
      </c>
      <c r="V14" s="486">
        <v>256</v>
      </c>
      <c r="W14" s="486">
        <v>358</v>
      </c>
      <c r="X14" s="486">
        <v>297</v>
      </c>
      <c r="Y14" s="486">
        <v>322</v>
      </c>
      <c r="Z14" s="486">
        <v>387</v>
      </c>
      <c r="AA14" s="486">
        <v>467</v>
      </c>
      <c r="AB14" s="486">
        <v>501</v>
      </c>
      <c r="AC14" s="486">
        <v>562</v>
      </c>
      <c r="AD14" s="486">
        <v>849</v>
      </c>
      <c r="AE14" s="486">
        <v>682</v>
      </c>
      <c r="AF14" s="486">
        <v>702</v>
      </c>
      <c r="AG14" s="486">
        <v>796</v>
      </c>
      <c r="AH14" s="486">
        <v>801</v>
      </c>
      <c r="AI14" s="485">
        <v>893</v>
      </c>
      <c r="AK14" s="484">
        <v>3</v>
      </c>
      <c r="AL14" s="483" t="s">
        <v>543</v>
      </c>
      <c r="AM14" s="475"/>
      <c r="AN14" s="482" t="s">
        <v>253</v>
      </c>
      <c r="AO14" s="481">
        <v>5</v>
      </c>
    </row>
    <row r="15" spans="2:41" x14ac:dyDescent="0.25">
      <c r="B15" s="488" t="s">
        <v>557</v>
      </c>
      <c r="C15" s="490" t="s">
        <v>556</v>
      </c>
      <c r="D15" s="489"/>
      <c r="E15" s="489"/>
      <c r="F15" s="489"/>
      <c r="I15" s="468">
        <v>4</v>
      </c>
      <c r="J15" s="487" t="s">
        <v>253</v>
      </c>
      <c r="K15" s="486">
        <v>126</v>
      </c>
      <c r="L15" s="486">
        <v>61</v>
      </c>
      <c r="M15" s="486">
        <v>232</v>
      </c>
      <c r="N15" s="486">
        <v>0</v>
      </c>
      <c r="O15" s="486">
        <v>256</v>
      </c>
      <c r="P15" s="486">
        <v>54</v>
      </c>
      <c r="Q15" s="486">
        <v>328</v>
      </c>
      <c r="R15" s="486">
        <v>143</v>
      </c>
      <c r="S15" s="486">
        <v>385</v>
      </c>
      <c r="T15" s="486">
        <v>392</v>
      </c>
      <c r="U15" s="486">
        <v>465</v>
      </c>
      <c r="V15" s="486">
        <v>488</v>
      </c>
      <c r="W15" s="486">
        <v>493</v>
      </c>
      <c r="X15" s="486">
        <v>530</v>
      </c>
      <c r="Y15" s="486">
        <v>554</v>
      </c>
      <c r="Z15" s="486">
        <v>593</v>
      </c>
      <c r="AA15" s="486">
        <v>602</v>
      </c>
      <c r="AB15" s="486">
        <v>707</v>
      </c>
      <c r="AC15" s="486">
        <v>788</v>
      </c>
      <c r="AD15" s="486">
        <v>801</v>
      </c>
      <c r="AE15" s="486">
        <v>890</v>
      </c>
      <c r="AF15" s="486">
        <v>900</v>
      </c>
      <c r="AG15" s="486">
        <v>993</v>
      </c>
      <c r="AH15" s="486">
        <v>999</v>
      </c>
      <c r="AI15" s="485">
        <v>1090</v>
      </c>
      <c r="AK15" s="484">
        <v>4</v>
      </c>
      <c r="AL15" s="483" t="s">
        <v>253</v>
      </c>
      <c r="AM15" s="475"/>
      <c r="AN15" s="482" t="s">
        <v>542</v>
      </c>
      <c r="AO15" s="481">
        <v>24</v>
      </c>
    </row>
    <row r="16" spans="2:41" x14ac:dyDescent="0.25">
      <c r="B16" s="488"/>
      <c r="C16" s="656" t="s">
        <v>555</v>
      </c>
      <c r="D16" s="657"/>
      <c r="E16" s="657"/>
      <c r="F16" s="657"/>
      <c r="I16" s="468">
        <v>5</v>
      </c>
      <c r="J16" s="487" t="s">
        <v>554</v>
      </c>
      <c r="K16" s="486">
        <v>130</v>
      </c>
      <c r="L16" s="486">
        <v>226</v>
      </c>
      <c r="M16" s="486">
        <v>121</v>
      </c>
      <c r="N16" s="486">
        <v>256</v>
      </c>
      <c r="O16" s="486">
        <v>0</v>
      </c>
      <c r="P16" s="486">
        <v>248</v>
      </c>
      <c r="Q16" s="486">
        <v>72</v>
      </c>
      <c r="R16" s="486">
        <v>337</v>
      </c>
      <c r="S16" s="486">
        <v>203</v>
      </c>
      <c r="T16" s="486">
        <v>136</v>
      </c>
      <c r="U16" s="486">
        <v>233</v>
      </c>
      <c r="V16" s="486">
        <v>256</v>
      </c>
      <c r="W16" s="486">
        <v>237</v>
      </c>
      <c r="X16" s="486">
        <v>274</v>
      </c>
      <c r="Y16" s="486">
        <v>317</v>
      </c>
      <c r="Z16" s="486">
        <v>337</v>
      </c>
      <c r="AA16" s="486">
        <v>346</v>
      </c>
      <c r="AB16" s="486">
        <v>451</v>
      </c>
      <c r="AC16" s="486">
        <v>532</v>
      </c>
      <c r="AD16" s="486">
        <v>545</v>
      </c>
      <c r="AE16" s="486">
        <v>634</v>
      </c>
      <c r="AF16" s="486">
        <v>644</v>
      </c>
      <c r="AG16" s="486">
        <v>739</v>
      </c>
      <c r="AH16" s="486">
        <v>743</v>
      </c>
      <c r="AI16" s="485">
        <v>834</v>
      </c>
      <c r="AK16" s="484">
        <v>5</v>
      </c>
      <c r="AL16" s="483" t="s">
        <v>554</v>
      </c>
      <c r="AM16" s="475"/>
      <c r="AN16" s="482" t="s">
        <v>519</v>
      </c>
      <c r="AO16" s="481">
        <v>10</v>
      </c>
    </row>
    <row r="17" spans="2:41" x14ac:dyDescent="0.25">
      <c r="B17" s="488"/>
      <c r="C17" s="656"/>
      <c r="D17" s="657"/>
      <c r="E17" s="657"/>
      <c r="F17" s="657"/>
      <c r="I17" s="468">
        <v>6</v>
      </c>
      <c r="J17" s="487" t="s">
        <v>11</v>
      </c>
      <c r="K17" s="486">
        <v>180</v>
      </c>
      <c r="L17" s="486">
        <v>115</v>
      </c>
      <c r="M17" s="486">
        <v>275</v>
      </c>
      <c r="N17" s="486">
        <v>54</v>
      </c>
      <c r="O17" s="486">
        <v>248</v>
      </c>
      <c r="P17" s="486">
        <v>0</v>
      </c>
      <c r="Q17" s="486">
        <v>320</v>
      </c>
      <c r="R17" s="486">
        <v>189</v>
      </c>
      <c r="S17" s="486">
        <v>428</v>
      </c>
      <c r="T17" s="486">
        <v>384</v>
      </c>
      <c r="U17" s="486">
        <v>481</v>
      </c>
      <c r="V17" s="486">
        <v>504</v>
      </c>
      <c r="W17" s="486">
        <v>485</v>
      </c>
      <c r="X17" s="486">
        <v>522</v>
      </c>
      <c r="Y17" s="486">
        <v>565</v>
      </c>
      <c r="Z17" s="486">
        <v>585</v>
      </c>
      <c r="AA17" s="486">
        <v>594</v>
      </c>
      <c r="AB17" s="486">
        <v>699</v>
      </c>
      <c r="AC17" s="486">
        <v>780</v>
      </c>
      <c r="AD17" s="486">
        <v>793</v>
      </c>
      <c r="AE17" s="486">
        <v>882</v>
      </c>
      <c r="AF17" s="486">
        <v>892</v>
      </c>
      <c r="AG17" s="486">
        <v>985</v>
      </c>
      <c r="AH17" s="486">
        <v>991</v>
      </c>
      <c r="AI17" s="485">
        <v>1082</v>
      </c>
      <c r="AK17" s="484">
        <v>6</v>
      </c>
      <c r="AL17" s="483" t="s">
        <v>11</v>
      </c>
      <c r="AM17" s="475"/>
      <c r="AN17" s="482" t="s">
        <v>554</v>
      </c>
      <c r="AO17" s="481">
        <v>6</v>
      </c>
    </row>
    <row r="18" spans="2:41" x14ac:dyDescent="0.25">
      <c r="I18" s="468">
        <v>7</v>
      </c>
      <c r="J18" s="487" t="s">
        <v>521</v>
      </c>
      <c r="K18" s="486">
        <v>202</v>
      </c>
      <c r="L18" s="486">
        <v>298</v>
      </c>
      <c r="M18" s="486">
        <v>195</v>
      </c>
      <c r="N18" s="486">
        <v>328</v>
      </c>
      <c r="O18" s="486">
        <v>72</v>
      </c>
      <c r="P18" s="486">
        <v>320</v>
      </c>
      <c r="Q18" s="486">
        <v>0</v>
      </c>
      <c r="R18" s="486">
        <v>409</v>
      </c>
      <c r="S18" s="486">
        <v>131</v>
      </c>
      <c r="T18" s="486">
        <v>64</v>
      </c>
      <c r="U18" s="486">
        <v>197</v>
      </c>
      <c r="V18" s="486">
        <v>223</v>
      </c>
      <c r="W18" s="486">
        <v>165</v>
      </c>
      <c r="X18" s="486">
        <v>202</v>
      </c>
      <c r="Y18" s="486">
        <v>245</v>
      </c>
      <c r="Z18" s="486">
        <v>265</v>
      </c>
      <c r="AA18" s="486">
        <v>174</v>
      </c>
      <c r="AB18" s="486">
        <v>379</v>
      </c>
      <c r="AC18" s="486">
        <v>460</v>
      </c>
      <c r="AD18" s="486">
        <v>476</v>
      </c>
      <c r="AE18" s="486">
        <v>562</v>
      </c>
      <c r="AF18" s="486">
        <v>572</v>
      </c>
      <c r="AG18" s="486">
        <v>665</v>
      </c>
      <c r="AH18" s="486">
        <v>671</v>
      </c>
      <c r="AI18" s="485">
        <v>762</v>
      </c>
      <c r="AK18" s="484">
        <v>7</v>
      </c>
      <c r="AL18" s="483" t="s">
        <v>521</v>
      </c>
      <c r="AM18" s="475"/>
      <c r="AN18" s="482" t="s">
        <v>11</v>
      </c>
      <c r="AO18" s="481">
        <v>7</v>
      </c>
    </row>
    <row r="19" spans="2:41" x14ac:dyDescent="0.25">
      <c r="I19" s="468">
        <v>8</v>
      </c>
      <c r="J19" s="487" t="s">
        <v>549</v>
      </c>
      <c r="K19" s="486">
        <v>258</v>
      </c>
      <c r="L19" s="486">
        <v>203</v>
      </c>
      <c r="M19" s="486">
        <v>364</v>
      </c>
      <c r="N19" s="486">
        <v>143</v>
      </c>
      <c r="O19" s="486">
        <v>337</v>
      </c>
      <c r="P19" s="486">
        <v>189</v>
      </c>
      <c r="Q19" s="486">
        <v>409</v>
      </c>
      <c r="R19" s="486">
        <v>0</v>
      </c>
      <c r="S19" s="486">
        <v>517</v>
      </c>
      <c r="T19" s="486">
        <v>473</v>
      </c>
      <c r="U19" s="486">
        <v>570</v>
      </c>
      <c r="V19" s="486">
        <v>593</v>
      </c>
      <c r="W19" s="486">
        <v>574</v>
      </c>
      <c r="X19" s="486">
        <v>611</v>
      </c>
      <c r="Y19" s="486">
        <v>654</v>
      </c>
      <c r="Z19" s="486">
        <v>674</v>
      </c>
      <c r="AA19" s="486">
        <v>683</v>
      </c>
      <c r="AB19" s="486">
        <v>788</v>
      </c>
      <c r="AC19" s="486">
        <v>869</v>
      </c>
      <c r="AD19" s="486">
        <v>882</v>
      </c>
      <c r="AE19" s="486">
        <v>971</v>
      </c>
      <c r="AF19" s="486">
        <v>981</v>
      </c>
      <c r="AG19" s="486">
        <v>1074</v>
      </c>
      <c r="AH19" s="486">
        <v>1080</v>
      </c>
      <c r="AI19" s="485">
        <v>1117</v>
      </c>
      <c r="AK19" s="484">
        <v>8</v>
      </c>
      <c r="AL19" s="483" t="s">
        <v>549</v>
      </c>
      <c r="AM19" s="475"/>
      <c r="AN19" s="482" t="s">
        <v>541</v>
      </c>
      <c r="AO19" s="481">
        <v>25</v>
      </c>
    </row>
    <row r="20" spans="2:41" x14ac:dyDescent="0.25">
      <c r="I20" s="468">
        <v>9</v>
      </c>
      <c r="J20" s="487" t="s">
        <v>519</v>
      </c>
      <c r="K20" s="486">
        <v>259</v>
      </c>
      <c r="L20" s="486">
        <v>355</v>
      </c>
      <c r="M20" s="486">
        <v>153</v>
      </c>
      <c r="N20" s="486">
        <v>385</v>
      </c>
      <c r="O20" s="486">
        <v>203</v>
      </c>
      <c r="P20" s="486">
        <v>428</v>
      </c>
      <c r="Q20" s="486">
        <v>131</v>
      </c>
      <c r="R20" s="486">
        <v>517</v>
      </c>
      <c r="S20" s="486">
        <v>0</v>
      </c>
      <c r="T20" s="486">
        <v>495</v>
      </c>
      <c r="U20" s="486">
        <v>127</v>
      </c>
      <c r="V20" s="486">
        <v>131</v>
      </c>
      <c r="W20" s="486">
        <v>246</v>
      </c>
      <c r="X20" s="486">
        <v>174</v>
      </c>
      <c r="Y20" s="486">
        <v>197</v>
      </c>
      <c r="Z20" s="486">
        <v>262</v>
      </c>
      <c r="AA20" s="486">
        <v>355</v>
      </c>
      <c r="AB20" s="486">
        <v>375</v>
      </c>
      <c r="AC20" s="486">
        <v>437</v>
      </c>
      <c r="AD20" s="486">
        <v>523</v>
      </c>
      <c r="AE20" s="486">
        <v>560</v>
      </c>
      <c r="AF20" s="486">
        <v>598</v>
      </c>
      <c r="AG20" s="486">
        <v>671</v>
      </c>
      <c r="AH20" s="486">
        <v>695</v>
      </c>
      <c r="AI20" s="485">
        <v>768</v>
      </c>
      <c r="AK20" s="484">
        <v>9</v>
      </c>
      <c r="AL20" s="483" t="s">
        <v>519</v>
      </c>
      <c r="AM20" s="475"/>
      <c r="AN20" s="482" t="s">
        <v>548</v>
      </c>
      <c r="AO20" s="481">
        <v>20</v>
      </c>
    </row>
    <row r="21" spans="2:41" x14ac:dyDescent="0.25">
      <c r="I21" s="468">
        <v>10</v>
      </c>
      <c r="J21" s="487" t="s">
        <v>525</v>
      </c>
      <c r="K21" s="486">
        <v>266</v>
      </c>
      <c r="L21" s="486">
        <v>362</v>
      </c>
      <c r="M21" s="486">
        <v>257</v>
      </c>
      <c r="N21" s="486">
        <v>392</v>
      </c>
      <c r="O21" s="486">
        <v>136</v>
      </c>
      <c r="P21" s="486">
        <v>384</v>
      </c>
      <c r="Q21" s="486">
        <v>64</v>
      </c>
      <c r="R21" s="486">
        <v>473</v>
      </c>
      <c r="S21" s="486">
        <v>495</v>
      </c>
      <c r="T21" s="486">
        <v>0</v>
      </c>
      <c r="U21" s="486">
        <v>134</v>
      </c>
      <c r="V21" s="486">
        <v>170</v>
      </c>
      <c r="W21" s="486">
        <v>101</v>
      </c>
      <c r="X21" s="486">
        <v>138</v>
      </c>
      <c r="Y21" s="486">
        <v>181</v>
      </c>
      <c r="Z21" s="486">
        <v>201</v>
      </c>
      <c r="AA21" s="486">
        <v>210</v>
      </c>
      <c r="AB21" s="486">
        <v>315</v>
      </c>
      <c r="AC21" s="486">
        <v>378</v>
      </c>
      <c r="AD21" s="486">
        <v>409</v>
      </c>
      <c r="AE21" s="486">
        <v>499</v>
      </c>
      <c r="AF21" s="486">
        <v>508</v>
      </c>
      <c r="AG21" s="486">
        <v>601</v>
      </c>
      <c r="AH21" s="486">
        <v>607</v>
      </c>
      <c r="AI21" s="485">
        <v>698</v>
      </c>
      <c r="AK21" s="484">
        <v>10</v>
      </c>
      <c r="AL21" s="483" t="s">
        <v>525</v>
      </c>
      <c r="AM21" s="475"/>
      <c r="AN21" s="482" t="s">
        <v>550</v>
      </c>
      <c r="AO21" s="481">
        <v>19</v>
      </c>
    </row>
    <row r="22" spans="2:41" x14ac:dyDescent="0.25">
      <c r="I22" s="468">
        <v>11</v>
      </c>
      <c r="J22" s="487" t="s">
        <v>540</v>
      </c>
      <c r="K22" s="486">
        <v>339</v>
      </c>
      <c r="L22" s="486">
        <v>435</v>
      </c>
      <c r="M22" s="486">
        <v>233</v>
      </c>
      <c r="N22" s="486">
        <v>465</v>
      </c>
      <c r="O22" s="486">
        <v>233</v>
      </c>
      <c r="P22" s="486">
        <v>481</v>
      </c>
      <c r="Q22" s="486">
        <v>197</v>
      </c>
      <c r="R22" s="486">
        <v>570</v>
      </c>
      <c r="S22" s="486">
        <v>127</v>
      </c>
      <c r="T22" s="486">
        <v>134</v>
      </c>
      <c r="U22" s="486">
        <v>0</v>
      </c>
      <c r="V22" s="486">
        <v>54</v>
      </c>
      <c r="W22" s="486">
        <v>119</v>
      </c>
      <c r="X22" s="486">
        <v>64</v>
      </c>
      <c r="Y22" s="486">
        <v>107</v>
      </c>
      <c r="Z22" s="486">
        <v>151</v>
      </c>
      <c r="AA22" s="486">
        <v>228</v>
      </c>
      <c r="AB22" s="486">
        <v>265</v>
      </c>
      <c r="AC22" s="486">
        <v>326</v>
      </c>
      <c r="AD22" s="486">
        <v>434</v>
      </c>
      <c r="AE22" s="486">
        <v>449</v>
      </c>
      <c r="AF22" s="486">
        <v>487</v>
      </c>
      <c r="AG22" s="486">
        <v>560</v>
      </c>
      <c r="AH22" s="486">
        <v>565</v>
      </c>
      <c r="AI22" s="485">
        <v>678</v>
      </c>
      <c r="AK22" s="484">
        <v>11</v>
      </c>
      <c r="AL22" s="483" t="s">
        <v>540</v>
      </c>
      <c r="AM22" s="475"/>
      <c r="AN22" s="482" t="s">
        <v>553</v>
      </c>
      <c r="AO22" s="481">
        <v>15</v>
      </c>
    </row>
    <row r="23" spans="2:41" x14ac:dyDescent="0.25">
      <c r="I23" s="468">
        <v>12</v>
      </c>
      <c r="J23" s="487" t="s">
        <v>552</v>
      </c>
      <c r="K23" s="486">
        <v>362</v>
      </c>
      <c r="L23" s="486">
        <v>458</v>
      </c>
      <c r="M23" s="486">
        <v>256</v>
      </c>
      <c r="N23" s="486">
        <v>488</v>
      </c>
      <c r="O23" s="486">
        <v>256</v>
      </c>
      <c r="P23" s="486">
        <v>504</v>
      </c>
      <c r="Q23" s="486">
        <v>223</v>
      </c>
      <c r="R23" s="486">
        <v>593</v>
      </c>
      <c r="S23" s="486">
        <v>131</v>
      </c>
      <c r="T23" s="486">
        <v>170</v>
      </c>
      <c r="U23" s="486">
        <v>54</v>
      </c>
      <c r="V23" s="486">
        <v>0</v>
      </c>
      <c r="W23" s="486">
        <v>119</v>
      </c>
      <c r="X23" s="486">
        <v>44</v>
      </c>
      <c r="Y23" s="486">
        <v>66</v>
      </c>
      <c r="Z23" s="486">
        <v>131</v>
      </c>
      <c r="AA23" s="486">
        <v>228</v>
      </c>
      <c r="AB23" s="486">
        <v>245</v>
      </c>
      <c r="AC23" s="486">
        <v>306</v>
      </c>
      <c r="AD23" s="486">
        <v>393</v>
      </c>
      <c r="AE23" s="486">
        <v>429</v>
      </c>
      <c r="AF23" s="486">
        <v>445</v>
      </c>
      <c r="AG23" s="486">
        <v>540</v>
      </c>
      <c r="AH23" s="486">
        <v>545</v>
      </c>
      <c r="AI23" s="485">
        <v>637</v>
      </c>
      <c r="AK23" s="484">
        <v>12</v>
      </c>
      <c r="AL23" s="483" t="s">
        <v>552</v>
      </c>
      <c r="AM23" s="475"/>
      <c r="AN23" s="482" t="s">
        <v>545</v>
      </c>
      <c r="AO23" s="481">
        <v>22</v>
      </c>
    </row>
    <row r="24" spans="2:41" x14ac:dyDescent="0.25">
      <c r="I24" s="468">
        <v>13</v>
      </c>
      <c r="J24" s="487" t="s">
        <v>334</v>
      </c>
      <c r="K24" s="486">
        <v>367</v>
      </c>
      <c r="L24" s="486">
        <v>463</v>
      </c>
      <c r="M24" s="486">
        <v>358</v>
      </c>
      <c r="N24" s="486">
        <v>493</v>
      </c>
      <c r="O24" s="486">
        <v>237</v>
      </c>
      <c r="P24" s="486">
        <v>485</v>
      </c>
      <c r="Q24" s="486">
        <v>165</v>
      </c>
      <c r="R24" s="486">
        <v>574</v>
      </c>
      <c r="S24" s="486">
        <v>246</v>
      </c>
      <c r="T24" s="486">
        <v>101</v>
      </c>
      <c r="U24" s="486">
        <v>119</v>
      </c>
      <c r="V24" s="486">
        <v>119</v>
      </c>
      <c r="W24" s="486">
        <v>0</v>
      </c>
      <c r="X24" s="486">
        <v>75</v>
      </c>
      <c r="Y24" s="486">
        <v>118</v>
      </c>
      <c r="Z24" s="486">
        <v>100</v>
      </c>
      <c r="AA24" s="486">
        <v>109</v>
      </c>
      <c r="AB24" s="486">
        <v>214</v>
      </c>
      <c r="AC24" s="486">
        <v>295</v>
      </c>
      <c r="AD24" s="486">
        <v>308</v>
      </c>
      <c r="AE24" s="486">
        <v>397</v>
      </c>
      <c r="AF24" s="486">
        <v>408</v>
      </c>
      <c r="AG24" s="486">
        <v>500</v>
      </c>
      <c r="AH24" s="486">
        <v>506</v>
      </c>
      <c r="AI24" s="485">
        <v>597</v>
      </c>
      <c r="AK24" s="484">
        <v>13</v>
      </c>
      <c r="AL24" s="483" t="s">
        <v>334</v>
      </c>
      <c r="AM24" s="475"/>
      <c r="AN24" s="482" t="s">
        <v>525</v>
      </c>
      <c r="AO24" s="481">
        <v>11</v>
      </c>
    </row>
    <row r="25" spans="2:41" x14ac:dyDescent="0.25">
      <c r="I25" s="468">
        <v>14</v>
      </c>
      <c r="J25" s="487" t="s">
        <v>553</v>
      </c>
      <c r="K25" s="486">
        <v>403</v>
      </c>
      <c r="L25" s="486">
        <v>500</v>
      </c>
      <c r="M25" s="486">
        <v>297</v>
      </c>
      <c r="N25" s="486">
        <v>530</v>
      </c>
      <c r="O25" s="486">
        <v>274</v>
      </c>
      <c r="P25" s="486">
        <v>522</v>
      </c>
      <c r="Q25" s="486">
        <v>202</v>
      </c>
      <c r="R25" s="486">
        <v>611</v>
      </c>
      <c r="S25" s="486">
        <v>174</v>
      </c>
      <c r="T25" s="486">
        <v>138</v>
      </c>
      <c r="U25" s="486">
        <v>64</v>
      </c>
      <c r="V25" s="486">
        <v>44</v>
      </c>
      <c r="W25" s="486">
        <v>75</v>
      </c>
      <c r="X25" s="486">
        <v>0</v>
      </c>
      <c r="Y25" s="486">
        <v>432</v>
      </c>
      <c r="Z25" s="486">
        <v>108</v>
      </c>
      <c r="AA25" s="486">
        <v>184</v>
      </c>
      <c r="AB25" s="486">
        <v>221</v>
      </c>
      <c r="AC25" s="486">
        <v>83</v>
      </c>
      <c r="AD25" s="486">
        <v>370</v>
      </c>
      <c r="AE25" s="486">
        <v>406</v>
      </c>
      <c r="AF25" s="486">
        <v>443</v>
      </c>
      <c r="AG25" s="486">
        <v>517</v>
      </c>
      <c r="AH25" s="486">
        <v>522</v>
      </c>
      <c r="AI25" s="485">
        <v>633</v>
      </c>
      <c r="AK25" s="484">
        <v>14</v>
      </c>
      <c r="AL25" s="483" t="s">
        <v>553</v>
      </c>
      <c r="AM25" s="475"/>
      <c r="AN25" s="482" t="s">
        <v>544</v>
      </c>
      <c r="AO25" s="481">
        <v>23</v>
      </c>
    </row>
    <row r="26" spans="2:41" x14ac:dyDescent="0.25">
      <c r="I26" s="468">
        <v>15</v>
      </c>
      <c r="J26" s="487" t="s">
        <v>524</v>
      </c>
      <c r="K26" s="486">
        <v>428</v>
      </c>
      <c r="L26" s="486">
        <v>524</v>
      </c>
      <c r="M26" s="486">
        <v>322</v>
      </c>
      <c r="N26" s="486">
        <v>554</v>
      </c>
      <c r="O26" s="486">
        <v>317</v>
      </c>
      <c r="P26" s="486">
        <v>565</v>
      </c>
      <c r="Q26" s="486">
        <v>245</v>
      </c>
      <c r="R26" s="486">
        <v>654</v>
      </c>
      <c r="S26" s="486">
        <v>197</v>
      </c>
      <c r="T26" s="486">
        <v>181</v>
      </c>
      <c r="U26" s="486">
        <v>107</v>
      </c>
      <c r="V26" s="486">
        <v>66</v>
      </c>
      <c r="W26" s="486">
        <v>118</v>
      </c>
      <c r="X26" s="486">
        <v>432</v>
      </c>
      <c r="Y26" s="486">
        <v>0</v>
      </c>
      <c r="Z26" s="486">
        <v>65</v>
      </c>
      <c r="AA26" s="486">
        <v>212</v>
      </c>
      <c r="AB26" s="486">
        <v>179</v>
      </c>
      <c r="AC26" s="486">
        <v>240</v>
      </c>
      <c r="AD26" s="486">
        <v>427</v>
      </c>
      <c r="AE26" s="486">
        <v>363</v>
      </c>
      <c r="AF26" s="486">
        <v>381</v>
      </c>
      <c r="AG26" s="486">
        <v>474</v>
      </c>
      <c r="AH26" s="486">
        <v>479</v>
      </c>
      <c r="AI26" s="485">
        <v>571</v>
      </c>
      <c r="AK26" s="484">
        <v>15</v>
      </c>
      <c r="AL26" s="483" t="s">
        <v>524</v>
      </c>
      <c r="AM26" s="475"/>
      <c r="AN26" s="482" t="s">
        <v>552</v>
      </c>
      <c r="AO26" s="481">
        <v>13</v>
      </c>
    </row>
    <row r="27" spans="2:41" x14ac:dyDescent="0.25">
      <c r="I27" s="468">
        <v>16</v>
      </c>
      <c r="J27" s="487" t="s">
        <v>547</v>
      </c>
      <c r="K27" s="486">
        <v>467</v>
      </c>
      <c r="L27" s="486">
        <v>563</v>
      </c>
      <c r="M27" s="486">
        <v>387</v>
      </c>
      <c r="N27" s="486">
        <v>593</v>
      </c>
      <c r="O27" s="486">
        <v>337</v>
      </c>
      <c r="P27" s="486">
        <v>585</v>
      </c>
      <c r="Q27" s="486">
        <v>265</v>
      </c>
      <c r="R27" s="486">
        <v>674</v>
      </c>
      <c r="S27" s="486">
        <v>262</v>
      </c>
      <c r="T27" s="486">
        <v>201</v>
      </c>
      <c r="U27" s="486">
        <v>151</v>
      </c>
      <c r="V27" s="486">
        <v>131</v>
      </c>
      <c r="W27" s="486">
        <v>100</v>
      </c>
      <c r="X27" s="486">
        <v>108</v>
      </c>
      <c r="Y27" s="486">
        <v>65</v>
      </c>
      <c r="Z27" s="486">
        <v>0</v>
      </c>
      <c r="AA27" s="486">
        <v>147</v>
      </c>
      <c r="AB27" s="486">
        <v>114</v>
      </c>
      <c r="AC27" s="486">
        <v>175</v>
      </c>
      <c r="AD27" s="486">
        <v>282</v>
      </c>
      <c r="AE27" s="486">
        <v>298</v>
      </c>
      <c r="AF27" s="486">
        <v>316</v>
      </c>
      <c r="AG27" s="486">
        <v>409</v>
      </c>
      <c r="AH27" s="486">
        <v>414</v>
      </c>
      <c r="AI27" s="485">
        <v>506</v>
      </c>
      <c r="AK27" s="484">
        <v>16</v>
      </c>
      <c r="AL27" s="483" t="s">
        <v>547</v>
      </c>
      <c r="AM27" s="475"/>
      <c r="AN27" s="482" t="s">
        <v>551</v>
      </c>
      <c r="AO27" s="481">
        <v>18</v>
      </c>
    </row>
    <row r="28" spans="2:41" x14ac:dyDescent="0.25">
      <c r="I28" s="468">
        <v>17</v>
      </c>
      <c r="J28" s="487" t="s">
        <v>551</v>
      </c>
      <c r="K28" s="486">
        <v>476</v>
      </c>
      <c r="L28" s="486">
        <v>572</v>
      </c>
      <c r="M28" s="486">
        <v>467</v>
      </c>
      <c r="N28" s="486">
        <v>602</v>
      </c>
      <c r="O28" s="486">
        <v>346</v>
      </c>
      <c r="P28" s="486">
        <v>594</v>
      </c>
      <c r="Q28" s="486">
        <v>274</v>
      </c>
      <c r="R28" s="486">
        <v>683</v>
      </c>
      <c r="S28" s="486">
        <v>355</v>
      </c>
      <c r="T28" s="486">
        <v>210</v>
      </c>
      <c r="U28" s="486">
        <v>228</v>
      </c>
      <c r="V28" s="486">
        <v>228</v>
      </c>
      <c r="W28" s="486">
        <v>109</v>
      </c>
      <c r="X28" s="486">
        <v>184</v>
      </c>
      <c r="Y28" s="486">
        <v>212</v>
      </c>
      <c r="Z28" s="486">
        <v>147</v>
      </c>
      <c r="AA28" s="486">
        <v>0</v>
      </c>
      <c r="AB28" s="486">
        <v>145</v>
      </c>
      <c r="AC28" s="486">
        <v>206</v>
      </c>
      <c r="AD28" s="486">
        <v>201</v>
      </c>
      <c r="AE28" s="486">
        <v>275</v>
      </c>
      <c r="AF28" s="486">
        <v>300</v>
      </c>
      <c r="AG28" s="486">
        <v>393</v>
      </c>
      <c r="AH28" s="486">
        <v>399</v>
      </c>
      <c r="AI28" s="485">
        <v>490</v>
      </c>
      <c r="AK28" s="484">
        <v>17</v>
      </c>
      <c r="AL28" s="483" t="s">
        <v>551</v>
      </c>
      <c r="AM28" s="475"/>
      <c r="AN28" s="482" t="s">
        <v>334</v>
      </c>
      <c r="AO28" s="481">
        <v>14</v>
      </c>
    </row>
    <row r="29" spans="2:41" x14ac:dyDescent="0.25">
      <c r="I29" s="468">
        <v>18</v>
      </c>
      <c r="J29" s="487" t="s">
        <v>550</v>
      </c>
      <c r="K29" s="486">
        <v>581</v>
      </c>
      <c r="L29" s="486">
        <v>677</v>
      </c>
      <c r="M29" s="486">
        <v>501</v>
      </c>
      <c r="N29" s="486">
        <v>707</v>
      </c>
      <c r="O29" s="486">
        <v>451</v>
      </c>
      <c r="P29" s="486">
        <v>699</v>
      </c>
      <c r="Q29" s="486">
        <v>379</v>
      </c>
      <c r="R29" s="486">
        <v>788</v>
      </c>
      <c r="S29" s="486">
        <v>375</v>
      </c>
      <c r="T29" s="486">
        <v>315</v>
      </c>
      <c r="U29" s="486">
        <v>265</v>
      </c>
      <c r="V29" s="486">
        <v>245</v>
      </c>
      <c r="W29" s="486">
        <v>214</v>
      </c>
      <c r="X29" s="486">
        <v>221</v>
      </c>
      <c r="Y29" s="486">
        <v>179</v>
      </c>
      <c r="Z29" s="486">
        <v>114</v>
      </c>
      <c r="AA29" s="486">
        <v>145</v>
      </c>
      <c r="AB29" s="486">
        <v>0</v>
      </c>
      <c r="AC29" s="486">
        <v>81</v>
      </c>
      <c r="AD29" s="486">
        <v>169</v>
      </c>
      <c r="AE29" s="486">
        <v>184</v>
      </c>
      <c r="AF29" s="486">
        <v>222</v>
      </c>
      <c r="AG29" s="486">
        <v>315</v>
      </c>
      <c r="AH29" s="486">
        <v>320</v>
      </c>
      <c r="AI29" s="485">
        <v>412</v>
      </c>
      <c r="AK29" s="484">
        <v>18</v>
      </c>
      <c r="AL29" s="483" t="s">
        <v>550</v>
      </c>
      <c r="AM29" s="475"/>
      <c r="AN29" s="482" t="s">
        <v>549</v>
      </c>
      <c r="AO29" s="481">
        <v>9</v>
      </c>
    </row>
    <row r="30" spans="2:41" x14ac:dyDescent="0.25">
      <c r="I30" s="468">
        <v>19</v>
      </c>
      <c r="J30" s="487" t="s">
        <v>548</v>
      </c>
      <c r="K30" s="486">
        <v>662</v>
      </c>
      <c r="L30" s="486">
        <v>758</v>
      </c>
      <c r="M30" s="486">
        <v>562</v>
      </c>
      <c r="N30" s="486">
        <v>788</v>
      </c>
      <c r="O30" s="486">
        <v>532</v>
      </c>
      <c r="P30" s="486">
        <v>780</v>
      </c>
      <c r="Q30" s="486">
        <v>460</v>
      </c>
      <c r="R30" s="486">
        <v>869</v>
      </c>
      <c r="S30" s="486">
        <v>437</v>
      </c>
      <c r="T30" s="486">
        <v>378</v>
      </c>
      <c r="U30" s="486">
        <v>326</v>
      </c>
      <c r="V30" s="486">
        <v>306</v>
      </c>
      <c r="W30" s="486">
        <v>295</v>
      </c>
      <c r="X30" s="486">
        <v>83</v>
      </c>
      <c r="Y30" s="486">
        <v>240</v>
      </c>
      <c r="Z30" s="486">
        <v>175</v>
      </c>
      <c r="AA30" s="486">
        <v>206</v>
      </c>
      <c r="AB30" s="486">
        <v>81</v>
      </c>
      <c r="AC30" s="486">
        <v>0</v>
      </c>
      <c r="AD30" s="486">
        <v>124</v>
      </c>
      <c r="AE30" s="486">
        <v>103</v>
      </c>
      <c r="AF30" s="486">
        <v>177</v>
      </c>
      <c r="AG30" s="486">
        <v>270</v>
      </c>
      <c r="AH30" s="486">
        <v>275</v>
      </c>
      <c r="AI30" s="485">
        <v>367</v>
      </c>
      <c r="AK30" s="484">
        <v>19</v>
      </c>
      <c r="AL30" s="483" t="s">
        <v>548</v>
      </c>
      <c r="AM30" s="475"/>
      <c r="AN30" s="482" t="s">
        <v>547</v>
      </c>
      <c r="AO30" s="481">
        <v>17</v>
      </c>
    </row>
    <row r="31" spans="2:41" x14ac:dyDescent="0.25">
      <c r="I31" s="468">
        <v>20</v>
      </c>
      <c r="J31" s="487" t="s">
        <v>8</v>
      </c>
      <c r="K31" s="486">
        <v>675</v>
      </c>
      <c r="L31" s="486">
        <v>771</v>
      </c>
      <c r="M31" s="486">
        <v>849</v>
      </c>
      <c r="N31" s="486">
        <v>801</v>
      </c>
      <c r="O31" s="486">
        <v>545</v>
      </c>
      <c r="P31" s="486">
        <v>793</v>
      </c>
      <c r="Q31" s="486">
        <v>473</v>
      </c>
      <c r="R31" s="486">
        <v>882</v>
      </c>
      <c r="S31" s="486">
        <v>523</v>
      </c>
      <c r="T31" s="486">
        <v>409</v>
      </c>
      <c r="U31" s="486">
        <v>434</v>
      </c>
      <c r="V31" s="486">
        <v>393</v>
      </c>
      <c r="W31" s="486">
        <v>308</v>
      </c>
      <c r="X31" s="486">
        <v>370</v>
      </c>
      <c r="Y31" s="486">
        <v>427</v>
      </c>
      <c r="Z31" s="486">
        <v>282</v>
      </c>
      <c r="AA31" s="486">
        <v>201</v>
      </c>
      <c r="AB31" s="486">
        <v>169</v>
      </c>
      <c r="AC31" s="486">
        <v>124</v>
      </c>
      <c r="AD31" s="486">
        <v>0</v>
      </c>
      <c r="AE31" s="486">
        <v>89</v>
      </c>
      <c r="AF31" s="486">
        <v>99</v>
      </c>
      <c r="AG31" s="486">
        <v>192</v>
      </c>
      <c r="AH31" s="486">
        <v>198</v>
      </c>
      <c r="AI31" s="485">
        <v>289</v>
      </c>
      <c r="AK31" s="484">
        <v>20</v>
      </c>
      <c r="AL31" s="483" t="s">
        <v>8</v>
      </c>
      <c r="AM31" s="475"/>
      <c r="AN31" s="482" t="s">
        <v>546</v>
      </c>
      <c r="AO31" s="481">
        <v>3</v>
      </c>
    </row>
    <row r="32" spans="2:41" x14ac:dyDescent="0.25">
      <c r="I32" s="468">
        <v>21</v>
      </c>
      <c r="J32" s="487" t="s">
        <v>545</v>
      </c>
      <c r="K32" s="486">
        <v>764</v>
      </c>
      <c r="L32" s="486">
        <v>860</v>
      </c>
      <c r="M32" s="486">
        <v>682</v>
      </c>
      <c r="N32" s="486">
        <v>890</v>
      </c>
      <c r="O32" s="486">
        <v>634</v>
      </c>
      <c r="P32" s="486">
        <v>882</v>
      </c>
      <c r="Q32" s="486">
        <v>562</v>
      </c>
      <c r="R32" s="486">
        <v>971</v>
      </c>
      <c r="S32" s="486">
        <v>560</v>
      </c>
      <c r="T32" s="486">
        <v>499</v>
      </c>
      <c r="U32" s="486">
        <v>449</v>
      </c>
      <c r="V32" s="486">
        <v>429</v>
      </c>
      <c r="W32" s="486">
        <v>397</v>
      </c>
      <c r="X32" s="486">
        <v>406</v>
      </c>
      <c r="Y32" s="486">
        <v>363</v>
      </c>
      <c r="Z32" s="486">
        <v>298</v>
      </c>
      <c r="AA32" s="486">
        <v>275</v>
      </c>
      <c r="AB32" s="486">
        <v>184</v>
      </c>
      <c r="AC32" s="486">
        <v>103</v>
      </c>
      <c r="AD32" s="486">
        <v>89</v>
      </c>
      <c r="AE32" s="486">
        <v>0</v>
      </c>
      <c r="AF32" s="486">
        <v>91</v>
      </c>
      <c r="AG32" s="486">
        <v>184</v>
      </c>
      <c r="AH32" s="486">
        <v>185</v>
      </c>
      <c r="AI32" s="485">
        <v>281</v>
      </c>
      <c r="AK32" s="484">
        <v>21</v>
      </c>
      <c r="AL32" s="483" t="s">
        <v>545</v>
      </c>
      <c r="AM32" s="475"/>
      <c r="AN32" s="482" t="s">
        <v>8</v>
      </c>
      <c r="AO32" s="481">
        <v>21</v>
      </c>
    </row>
    <row r="33" spans="9:41" x14ac:dyDescent="0.25">
      <c r="I33" s="468">
        <v>22</v>
      </c>
      <c r="J33" s="487" t="s">
        <v>544</v>
      </c>
      <c r="K33" s="486">
        <v>774</v>
      </c>
      <c r="L33" s="486">
        <v>870</v>
      </c>
      <c r="M33" s="486">
        <v>702</v>
      </c>
      <c r="N33" s="486">
        <v>900</v>
      </c>
      <c r="O33" s="486">
        <v>644</v>
      </c>
      <c r="P33" s="486">
        <v>892</v>
      </c>
      <c r="Q33" s="486">
        <v>572</v>
      </c>
      <c r="R33" s="486">
        <v>981</v>
      </c>
      <c r="S33" s="486">
        <v>598</v>
      </c>
      <c r="T33" s="486">
        <v>508</v>
      </c>
      <c r="U33" s="486">
        <v>487</v>
      </c>
      <c r="V33" s="486">
        <v>445</v>
      </c>
      <c r="W33" s="486">
        <v>408</v>
      </c>
      <c r="X33" s="486">
        <v>443</v>
      </c>
      <c r="Y33" s="486">
        <v>381</v>
      </c>
      <c r="Z33" s="486">
        <v>316</v>
      </c>
      <c r="AA33" s="486">
        <v>300</v>
      </c>
      <c r="AB33" s="486">
        <v>222</v>
      </c>
      <c r="AC33" s="486">
        <v>177</v>
      </c>
      <c r="AD33" s="486">
        <v>99</v>
      </c>
      <c r="AE33" s="486">
        <v>91</v>
      </c>
      <c r="AF33" s="486">
        <v>0</v>
      </c>
      <c r="AG33" s="486">
        <v>93</v>
      </c>
      <c r="AH33" s="486">
        <v>99</v>
      </c>
      <c r="AI33" s="485">
        <v>190</v>
      </c>
      <c r="AK33" s="484">
        <v>22</v>
      </c>
      <c r="AL33" s="483" t="s">
        <v>544</v>
      </c>
      <c r="AM33" s="475"/>
      <c r="AN33" s="482" t="s">
        <v>543</v>
      </c>
      <c r="AO33" s="481">
        <v>4</v>
      </c>
    </row>
    <row r="34" spans="9:41" x14ac:dyDescent="0.25">
      <c r="I34" s="468">
        <v>23</v>
      </c>
      <c r="J34" s="487" t="s">
        <v>542</v>
      </c>
      <c r="K34" s="486">
        <v>869</v>
      </c>
      <c r="L34" s="486">
        <v>965</v>
      </c>
      <c r="M34" s="486">
        <v>796</v>
      </c>
      <c r="N34" s="486">
        <v>993</v>
      </c>
      <c r="O34" s="486">
        <v>739</v>
      </c>
      <c r="P34" s="486">
        <v>985</v>
      </c>
      <c r="Q34" s="486">
        <v>665</v>
      </c>
      <c r="R34" s="486">
        <v>1074</v>
      </c>
      <c r="S34" s="486">
        <v>671</v>
      </c>
      <c r="T34" s="486">
        <v>601</v>
      </c>
      <c r="U34" s="486">
        <v>560</v>
      </c>
      <c r="V34" s="486">
        <v>540</v>
      </c>
      <c r="W34" s="486">
        <v>500</v>
      </c>
      <c r="X34" s="486">
        <v>517</v>
      </c>
      <c r="Y34" s="486">
        <v>474</v>
      </c>
      <c r="Z34" s="486">
        <v>409</v>
      </c>
      <c r="AA34" s="486">
        <v>393</v>
      </c>
      <c r="AB34" s="486">
        <v>315</v>
      </c>
      <c r="AC34" s="486">
        <v>270</v>
      </c>
      <c r="AD34" s="486">
        <v>192</v>
      </c>
      <c r="AE34" s="486">
        <v>184</v>
      </c>
      <c r="AF34" s="486">
        <v>93</v>
      </c>
      <c r="AG34" s="486">
        <v>0</v>
      </c>
      <c r="AH34" s="486">
        <v>31</v>
      </c>
      <c r="AI34" s="485">
        <v>128</v>
      </c>
      <c r="AK34" s="484">
        <v>23</v>
      </c>
      <c r="AL34" s="483" t="s">
        <v>542</v>
      </c>
      <c r="AM34" s="475"/>
      <c r="AN34" s="482" t="s">
        <v>521</v>
      </c>
      <c r="AO34" s="481">
        <v>8</v>
      </c>
    </row>
    <row r="35" spans="9:41" x14ac:dyDescent="0.25">
      <c r="I35" s="468">
        <v>24</v>
      </c>
      <c r="J35" s="487" t="s">
        <v>541</v>
      </c>
      <c r="K35" s="486">
        <v>873</v>
      </c>
      <c r="L35" s="486">
        <v>969</v>
      </c>
      <c r="M35" s="486">
        <v>801</v>
      </c>
      <c r="N35" s="486">
        <v>999</v>
      </c>
      <c r="O35" s="486">
        <v>743</v>
      </c>
      <c r="P35" s="486">
        <v>991</v>
      </c>
      <c r="Q35" s="486">
        <v>671</v>
      </c>
      <c r="R35" s="486">
        <v>1080</v>
      </c>
      <c r="S35" s="486">
        <v>695</v>
      </c>
      <c r="T35" s="486">
        <v>607</v>
      </c>
      <c r="U35" s="486">
        <v>565</v>
      </c>
      <c r="V35" s="486">
        <v>545</v>
      </c>
      <c r="W35" s="486">
        <v>506</v>
      </c>
      <c r="X35" s="486">
        <v>522</v>
      </c>
      <c r="Y35" s="486">
        <v>479</v>
      </c>
      <c r="Z35" s="486">
        <v>414</v>
      </c>
      <c r="AA35" s="486">
        <v>399</v>
      </c>
      <c r="AB35" s="486">
        <v>320</v>
      </c>
      <c r="AC35" s="486">
        <v>275</v>
      </c>
      <c r="AD35" s="486">
        <v>198</v>
      </c>
      <c r="AE35" s="486">
        <v>185</v>
      </c>
      <c r="AF35" s="486">
        <v>99</v>
      </c>
      <c r="AG35" s="486">
        <v>31</v>
      </c>
      <c r="AH35" s="486">
        <v>0</v>
      </c>
      <c r="AI35" s="485">
        <v>104</v>
      </c>
      <c r="AK35" s="484">
        <v>24</v>
      </c>
      <c r="AL35" s="483" t="s">
        <v>541</v>
      </c>
      <c r="AM35" s="475"/>
      <c r="AN35" s="482" t="s">
        <v>540</v>
      </c>
      <c r="AO35" s="481">
        <v>12</v>
      </c>
    </row>
    <row r="36" spans="9:41" ht="15.75" thickBot="1" x14ac:dyDescent="0.3">
      <c r="I36" s="468">
        <v>25</v>
      </c>
      <c r="J36" s="480" t="s">
        <v>539</v>
      </c>
      <c r="K36" s="479">
        <v>964</v>
      </c>
      <c r="L36" s="479">
        <v>1060</v>
      </c>
      <c r="M36" s="479">
        <v>893</v>
      </c>
      <c r="N36" s="479">
        <v>1090</v>
      </c>
      <c r="O36" s="479">
        <v>834</v>
      </c>
      <c r="P36" s="479">
        <v>1082</v>
      </c>
      <c r="Q36" s="479">
        <v>762</v>
      </c>
      <c r="R36" s="479">
        <v>1117</v>
      </c>
      <c r="S36" s="479">
        <v>768</v>
      </c>
      <c r="T36" s="479">
        <v>698</v>
      </c>
      <c r="U36" s="479">
        <v>678</v>
      </c>
      <c r="V36" s="479">
        <v>637</v>
      </c>
      <c r="W36" s="479">
        <v>597</v>
      </c>
      <c r="X36" s="479">
        <v>633</v>
      </c>
      <c r="Y36" s="479">
        <v>571</v>
      </c>
      <c r="Z36" s="479">
        <v>506</v>
      </c>
      <c r="AA36" s="479">
        <v>490</v>
      </c>
      <c r="AB36" s="479">
        <v>412</v>
      </c>
      <c r="AC36" s="479">
        <v>367</v>
      </c>
      <c r="AD36" s="479">
        <v>289</v>
      </c>
      <c r="AE36" s="479">
        <v>281</v>
      </c>
      <c r="AF36" s="479">
        <v>190</v>
      </c>
      <c r="AG36" s="479">
        <v>128</v>
      </c>
      <c r="AH36" s="479">
        <v>104</v>
      </c>
      <c r="AI36" s="478">
        <v>0</v>
      </c>
      <c r="AK36" s="477">
        <v>25</v>
      </c>
      <c r="AL36" s="476" t="s">
        <v>539</v>
      </c>
      <c r="AM36" s="475"/>
      <c r="AN36" s="474" t="s">
        <v>524</v>
      </c>
      <c r="AO36" s="473">
        <v>16</v>
      </c>
    </row>
    <row r="37" spans="9:41" ht="6.75" customHeight="1" thickBot="1" x14ac:dyDescent="0.3"/>
    <row r="38" spans="9:41" ht="15.75" thickBot="1" x14ac:dyDescent="0.3">
      <c r="J38" s="472"/>
      <c r="K38" s="468" t="s">
        <v>538</v>
      </c>
      <c r="AK38" s="471"/>
      <c r="AL38" s="468" t="s">
        <v>537</v>
      </c>
      <c r="AN38" s="470" t="s">
        <v>536</v>
      </c>
      <c r="AO38" s="469"/>
    </row>
    <row r="39" spans="9:41" ht="19.5" customHeight="1" x14ac:dyDescent="0.25"/>
  </sheetData>
  <mergeCells count="28">
    <mergeCell ref="B6:D7"/>
    <mergeCell ref="K8:K11"/>
    <mergeCell ref="L8:L11"/>
    <mergeCell ref="M8:M11"/>
    <mergeCell ref="N8:N11"/>
    <mergeCell ref="C16:F17"/>
    <mergeCell ref="AB8:AB11"/>
    <mergeCell ref="AC8:AC11"/>
    <mergeCell ref="AD8:AD11"/>
    <mergeCell ref="AE8:AE11"/>
    <mergeCell ref="U8:U11"/>
    <mergeCell ref="O8:O11"/>
    <mergeCell ref="P8:P11"/>
    <mergeCell ref="Q8:Q11"/>
    <mergeCell ref="R8:R11"/>
    <mergeCell ref="S8:S11"/>
    <mergeCell ref="T8:T11"/>
    <mergeCell ref="AH8:AH11"/>
    <mergeCell ref="AI8:AI11"/>
    <mergeCell ref="C10:F10"/>
    <mergeCell ref="AF8:AF11"/>
    <mergeCell ref="AG8:AG11"/>
    <mergeCell ref="V8:V11"/>
    <mergeCell ref="W8:W11"/>
    <mergeCell ref="X8:X11"/>
    <mergeCell ref="Y8:Y11"/>
    <mergeCell ref="Z8:Z11"/>
    <mergeCell ref="AA8:AA11"/>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4449" r:id="rId3" name="Scroll Bar 1">
              <controlPr defaultSize="0" autoPict="0">
                <anchor moveWithCells="1">
                  <from>
                    <xdr:col>2</xdr:col>
                    <xdr:colOff>57150</xdr:colOff>
                    <xdr:row>2</xdr:row>
                    <xdr:rowOff>19050</xdr:rowOff>
                  </from>
                  <to>
                    <xdr:col>2</xdr:col>
                    <xdr:colOff>542925</xdr:colOff>
                    <xdr:row>2</xdr:row>
                    <xdr:rowOff>180975</xdr:rowOff>
                  </to>
                </anchor>
              </controlPr>
            </control>
          </mc:Choice>
        </mc:AlternateContent>
        <mc:AlternateContent xmlns:mc="http://schemas.openxmlformats.org/markup-compatibility/2006">
          <mc:Choice Requires="x14">
            <control shapeId="104450" r:id="rId4" name="Scroll Bar 2">
              <controlPr defaultSize="0" autoPict="0">
                <anchor moveWithCells="1">
                  <from>
                    <xdr:col>2</xdr:col>
                    <xdr:colOff>57150</xdr:colOff>
                    <xdr:row>3</xdr:row>
                    <xdr:rowOff>19050</xdr:rowOff>
                  </from>
                  <to>
                    <xdr:col>2</xdr:col>
                    <xdr:colOff>542925</xdr:colOff>
                    <xdr:row>3</xdr:row>
                    <xdr:rowOff>180975</xdr:rowOff>
                  </to>
                </anchor>
              </controlPr>
            </control>
          </mc:Choice>
        </mc:AlternateContent>
      </controls>
    </mc:Choice>
  </mc:AlternateContent>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36"/>
  <sheetViews>
    <sheetView showGridLines="0" workbookViewId="0">
      <selection activeCell="D5" sqref="D5"/>
    </sheetView>
  </sheetViews>
  <sheetFormatPr defaultRowHeight="15" x14ac:dyDescent="0.25"/>
  <cols>
    <col min="1" max="1" width="5.85546875" style="468" customWidth="1"/>
    <col min="2" max="2" width="10.5703125" style="468" customWidth="1"/>
    <col min="3" max="3" width="9.140625" style="468"/>
    <col min="4" max="4" width="13" style="468" customWidth="1"/>
    <col min="5" max="5" width="3.85546875" style="468" customWidth="1"/>
    <col min="6" max="6" width="9.42578125" style="468" customWidth="1"/>
    <col min="7" max="7" width="2.7109375" style="468" customWidth="1"/>
    <col min="8" max="8" width="7.140625" style="468" customWidth="1"/>
    <col min="9" max="9" width="40.85546875" style="468" customWidth="1"/>
    <col min="10" max="10" width="5.85546875" style="468" customWidth="1"/>
    <col min="11" max="16384" width="9.140625" style="468"/>
  </cols>
  <sheetData>
    <row r="1" spans="2:9" ht="19.5" customHeight="1" x14ac:dyDescent="0.25"/>
    <row r="2" spans="2:9" ht="18.75" x14ac:dyDescent="0.25">
      <c r="B2" s="512" t="s">
        <v>527</v>
      </c>
    </row>
    <row r="3" spans="2:9" ht="16.5" customHeight="1" x14ac:dyDescent="0.25">
      <c r="B3" s="511" t="s">
        <v>570</v>
      </c>
      <c r="C3" s="510"/>
      <c r="D3" s="490" t="str">
        <f>VLOOKUP(E3,KOTA2,2)</f>
        <v>Tasikmalaya</v>
      </c>
      <c r="E3" s="509">
        <v>3</v>
      </c>
      <c r="F3" s="508" t="s">
        <v>165</v>
      </c>
      <c r="H3" s="502" t="s">
        <v>566</v>
      </c>
    </row>
    <row r="4" spans="2:9" ht="16.5" customHeight="1" x14ac:dyDescent="0.25">
      <c r="B4" s="511"/>
      <c r="C4" s="510"/>
      <c r="D4" s="490" t="str">
        <f>VLOOKUP(E4,KOTA2,2)</f>
        <v>Tegal</v>
      </c>
      <c r="E4" s="509">
        <v>7</v>
      </c>
      <c r="F4" s="508" t="s">
        <v>165</v>
      </c>
      <c r="H4" s="501" t="s">
        <v>135</v>
      </c>
      <c r="I4" s="522" t="s">
        <v>565</v>
      </c>
    </row>
    <row r="5" spans="2:9" ht="16.5" customHeight="1" x14ac:dyDescent="0.25">
      <c r="B5" s="521" t="s">
        <v>568</v>
      </c>
      <c r="C5" s="520"/>
      <c r="D5" s="519">
        <f>INDEX(KOTA1,E3,VLOOKUP(D4,KOTA3,2))</f>
        <v>195</v>
      </c>
      <c r="H5" s="488" t="s">
        <v>564</v>
      </c>
      <c r="I5" s="490" t="s">
        <v>572</v>
      </c>
    </row>
    <row r="6" spans="2:9" x14ac:dyDescent="0.25">
      <c r="B6" s="658" t="str">
        <f>"Jarak antar kota dari "&amp;D3&amp;" ke "&amp;D4&amp;" sejauh "&amp;TEXT(D5,"#.### ")&amp;"km"</f>
        <v>Jarak antar kota dari Tasikmalaya ke Tegal sejauh 195 km</v>
      </c>
      <c r="C6" s="659"/>
      <c r="D6" s="659"/>
      <c r="H6" s="488" t="s">
        <v>528</v>
      </c>
      <c r="I6" s="490" t="s">
        <v>561</v>
      </c>
    </row>
    <row r="7" spans="2:9" x14ac:dyDescent="0.25">
      <c r="B7" s="659"/>
      <c r="C7" s="659"/>
      <c r="D7" s="659"/>
      <c r="H7" s="488" t="s">
        <v>557</v>
      </c>
      <c r="I7" s="490" t="s">
        <v>571</v>
      </c>
    </row>
    <row r="8" spans="2:9" ht="19.5" customHeight="1" x14ac:dyDescent="0.25">
      <c r="B8" s="515"/>
      <c r="C8" s="518"/>
      <c r="D8" s="516"/>
      <c r="E8" s="516"/>
      <c r="F8" s="516"/>
    </row>
    <row r="9" spans="2:9" x14ac:dyDescent="0.25">
      <c r="B9" s="515"/>
      <c r="C9" s="517"/>
      <c r="D9" s="516"/>
      <c r="E9" s="516"/>
      <c r="F9" s="516"/>
    </row>
    <row r="10" spans="2:9" x14ac:dyDescent="0.25">
      <c r="B10" s="515"/>
      <c r="C10" s="514"/>
      <c r="D10" s="513"/>
      <c r="E10" s="513"/>
      <c r="F10" s="513"/>
    </row>
    <row r="11" spans="2:9" x14ac:dyDescent="0.25">
      <c r="B11" s="515"/>
      <c r="C11" s="514"/>
      <c r="D11" s="513"/>
      <c r="E11" s="513"/>
      <c r="F11" s="513"/>
    </row>
    <row r="36" spans="5:5" x14ac:dyDescent="0.25">
      <c r="E36" s="468">
        <v>3</v>
      </c>
    </row>
  </sheetData>
  <mergeCells count="1">
    <mergeCell ref="B6:D7"/>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5473" r:id="rId3" name="Scroll Bar 1">
              <controlPr defaultSize="0" autoPict="0">
                <anchor moveWithCells="1">
                  <from>
                    <xdr:col>2</xdr:col>
                    <xdr:colOff>57150</xdr:colOff>
                    <xdr:row>2</xdr:row>
                    <xdr:rowOff>19050</xdr:rowOff>
                  </from>
                  <to>
                    <xdr:col>2</xdr:col>
                    <xdr:colOff>542925</xdr:colOff>
                    <xdr:row>2</xdr:row>
                    <xdr:rowOff>180975</xdr:rowOff>
                  </to>
                </anchor>
              </controlPr>
            </control>
          </mc:Choice>
        </mc:AlternateContent>
        <mc:AlternateContent xmlns:mc="http://schemas.openxmlformats.org/markup-compatibility/2006">
          <mc:Choice Requires="x14">
            <control shapeId="105474" r:id="rId4" name="Scroll Bar 2">
              <controlPr defaultSize="0" autoPict="0">
                <anchor moveWithCells="1">
                  <from>
                    <xdr:col>2</xdr:col>
                    <xdr:colOff>57150</xdr:colOff>
                    <xdr:row>3</xdr:row>
                    <xdr:rowOff>19050</xdr:rowOff>
                  </from>
                  <to>
                    <xdr:col>2</xdr:col>
                    <xdr:colOff>542925</xdr:colOff>
                    <xdr:row>3</xdr:row>
                    <xdr:rowOff>180975</xdr:rowOff>
                  </to>
                </anchor>
              </controlPr>
            </control>
          </mc:Choice>
        </mc:AlternateContent>
      </controls>
    </mc:Choice>
  </mc:AlternateContent>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U24"/>
  <sheetViews>
    <sheetView showGridLines="0" workbookViewId="0">
      <selection activeCell="G9" sqref="G9"/>
    </sheetView>
  </sheetViews>
  <sheetFormatPr defaultRowHeight="15" x14ac:dyDescent="0.25"/>
  <cols>
    <col min="1" max="1" width="5.85546875" style="523" customWidth="1"/>
    <col min="2" max="2" width="5.7109375" style="523" customWidth="1"/>
    <col min="3" max="3" width="14.5703125" style="523" customWidth="1"/>
    <col min="4" max="4" width="13.28515625" style="523" customWidth="1"/>
    <col min="5" max="5" width="9.140625" style="523"/>
    <col min="6" max="6" width="11" style="523" customWidth="1"/>
    <col min="7" max="7" width="11.140625" style="523" customWidth="1"/>
    <col min="8" max="8" width="10.140625" style="523" customWidth="1"/>
    <col min="9" max="9" width="10.5703125" style="523" customWidth="1"/>
    <col min="10" max="10" width="5" style="523" customWidth="1"/>
    <col min="11" max="11" width="6.28515625" style="523" customWidth="1"/>
    <col min="12" max="12" width="39.140625" style="523" customWidth="1"/>
    <col min="13" max="13" width="5.85546875" style="523" customWidth="1"/>
    <col min="14" max="17" width="9.140625" style="523"/>
    <col min="18" max="18" width="10.42578125" style="523" customWidth="1"/>
    <col min="19" max="16384" width="9.140625" style="523"/>
  </cols>
  <sheetData>
    <row r="1" spans="2:21" ht="19.5" customHeight="1" x14ac:dyDescent="0.25"/>
    <row r="2" spans="2:21" ht="18.75" x14ac:dyDescent="0.25">
      <c r="B2" s="555" t="s">
        <v>594</v>
      </c>
    </row>
    <row r="3" spans="2:21" ht="16.5" customHeight="1" x14ac:dyDescent="0.25">
      <c r="B3" s="553" t="s">
        <v>593</v>
      </c>
      <c r="C3" s="552"/>
      <c r="D3" s="551">
        <v>4</v>
      </c>
      <c r="E3" s="523">
        <v>1</v>
      </c>
      <c r="F3" s="554" t="s">
        <v>165</v>
      </c>
      <c r="Q3" s="523">
        <v>1</v>
      </c>
      <c r="R3" s="523" t="s">
        <v>2</v>
      </c>
      <c r="T3" s="523" t="s">
        <v>120</v>
      </c>
      <c r="U3" s="523">
        <v>8</v>
      </c>
    </row>
    <row r="4" spans="2:21" ht="16.5" customHeight="1" x14ac:dyDescent="0.25">
      <c r="B4" s="553" t="s">
        <v>9</v>
      </c>
      <c r="C4" s="552"/>
      <c r="D4" s="551" t="str">
        <f>VLOOKUP(E3,Q3:R14,2)</f>
        <v>Januari</v>
      </c>
      <c r="Q4" s="523">
        <v>2</v>
      </c>
      <c r="R4" s="523" t="s">
        <v>3</v>
      </c>
      <c r="T4" s="523" t="s">
        <v>14</v>
      </c>
      <c r="U4" s="523">
        <v>4</v>
      </c>
    </row>
    <row r="5" spans="2:21" ht="16.5" customHeight="1" x14ac:dyDescent="0.25">
      <c r="B5" s="553" t="s">
        <v>592</v>
      </c>
      <c r="C5" s="552"/>
      <c r="D5" s="551">
        <v>2017</v>
      </c>
      <c r="Q5" s="523">
        <v>3</v>
      </c>
      <c r="R5" s="523" t="s">
        <v>4</v>
      </c>
      <c r="T5" s="523" t="s">
        <v>124</v>
      </c>
      <c r="U5" s="523">
        <v>12</v>
      </c>
    </row>
    <row r="6" spans="2:21" x14ac:dyDescent="0.25">
      <c r="Q6" s="523">
        <v>4</v>
      </c>
      <c r="R6" s="523" t="s">
        <v>14</v>
      </c>
      <c r="T6" s="523" t="s">
        <v>3</v>
      </c>
      <c r="U6" s="523">
        <v>2</v>
      </c>
    </row>
    <row r="7" spans="2:21" x14ac:dyDescent="0.25">
      <c r="B7" s="660" t="s">
        <v>51</v>
      </c>
      <c r="C7" s="661" t="s">
        <v>16</v>
      </c>
      <c r="D7" s="661" t="s">
        <v>67</v>
      </c>
      <c r="E7" s="662" t="s">
        <v>591</v>
      </c>
      <c r="F7" s="549" t="s">
        <v>585</v>
      </c>
      <c r="G7" s="549" t="s">
        <v>590</v>
      </c>
      <c r="H7" s="663" t="s">
        <v>589</v>
      </c>
      <c r="I7" s="664"/>
      <c r="K7" s="550" t="s">
        <v>588</v>
      </c>
      <c r="Q7" s="523">
        <v>5</v>
      </c>
      <c r="R7" s="523" t="s">
        <v>28</v>
      </c>
      <c r="T7" s="523" t="s">
        <v>2</v>
      </c>
      <c r="U7" s="523">
        <v>1</v>
      </c>
    </row>
    <row r="8" spans="2:21" x14ac:dyDescent="0.25">
      <c r="B8" s="660"/>
      <c r="C8" s="661"/>
      <c r="D8" s="661"/>
      <c r="E8" s="662"/>
      <c r="F8" s="549" t="s">
        <v>587</v>
      </c>
      <c r="G8" s="549" t="s">
        <v>586</v>
      </c>
      <c r="H8" s="549" t="s">
        <v>533</v>
      </c>
      <c r="I8" s="548" t="s">
        <v>585</v>
      </c>
      <c r="K8" s="547" t="s">
        <v>135</v>
      </c>
      <c r="L8" s="546" t="s">
        <v>584</v>
      </c>
      <c r="Q8" s="523">
        <v>6</v>
      </c>
      <c r="R8" s="523" t="s">
        <v>15</v>
      </c>
      <c r="T8" s="523" t="s">
        <v>119</v>
      </c>
      <c r="U8" s="523">
        <v>7</v>
      </c>
    </row>
    <row r="9" spans="2:21" x14ac:dyDescent="0.25">
      <c r="B9" s="545">
        <v>1</v>
      </c>
      <c r="C9" s="544">
        <f>DATE(D5,E3,D3)</f>
        <v>42739</v>
      </c>
      <c r="D9" s="543">
        <f t="shared" ref="D9:D23" si="0">C9</f>
        <v>42739</v>
      </c>
      <c r="E9" s="542">
        <v>1.5</v>
      </c>
      <c r="F9" s="541">
        <v>1.3020833333333334E-2</v>
      </c>
      <c r="G9" s="540">
        <f t="shared" ref="G9:G23" si="1">E9/(F9*24)</f>
        <v>4.8</v>
      </c>
      <c r="H9" s="539">
        <f>E9</f>
        <v>1.5</v>
      </c>
      <c r="I9" s="538">
        <f>F9</f>
        <v>1.3020833333333334E-2</v>
      </c>
      <c r="K9" s="534" t="s">
        <v>583</v>
      </c>
      <c r="L9" s="537" t="s">
        <v>582</v>
      </c>
      <c r="Q9" s="523">
        <v>7</v>
      </c>
      <c r="R9" s="523" t="s">
        <v>119</v>
      </c>
      <c r="T9" s="523" t="s">
        <v>15</v>
      </c>
      <c r="U9" s="523">
        <v>6</v>
      </c>
    </row>
    <row r="10" spans="2:21" x14ac:dyDescent="0.25">
      <c r="B10" s="530">
        <v>2</v>
      </c>
      <c r="C10" s="529">
        <f t="shared" ref="C10:C23" si="2">C9+1</f>
        <v>42740</v>
      </c>
      <c r="D10" s="528">
        <f t="shared" si="0"/>
        <v>42740</v>
      </c>
      <c r="E10" s="525">
        <v>1.5</v>
      </c>
      <c r="F10" s="527">
        <v>1.2268518518518519E-2</v>
      </c>
      <c r="G10" s="526">
        <f t="shared" si="1"/>
        <v>5.0943396226415096</v>
      </c>
      <c r="H10" s="536">
        <f t="shared" ref="H10:H23" si="3">H9+E10</f>
        <v>3</v>
      </c>
      <c r="I10" s="535">
        <f t="shared" ref="I10:I23" si="4">I9+F10</f>
        <v>2.5289351851851855E-2</v>
      </c>
      <c r="K10" s="534" t="s">
        <v>581</v>
      </c>
      <c r="L10" s="533" t="s">
        <v>580</v>
      </c>
      <c r="Q10" s="523">
        <v>8</v>
      </c>
      <c r="R10" s="523" t="s">
        <v>120</v>
      </c>
      <c r="T10" s="523" t="s">
        <v>4</v>
      </c>
      <c r="U10" s="523">
        <v>3</v>
      </c>
    </row>
    <row r="11" spans="2:21" x14ac:dyDescent="0.25">
      <c r="B11" s="530">
        <v>3</v>
      </c>
      <c r="C11" s="529">
        <f t="shared" si="2"/>
        <v>42741</v>
      </c>
      <c r="D11" s="528">
        <f t="shared" si="0"/>
        <v>42741</v>
      </c>
      <c r="E11" s="525">
        <v>2</v>
      </c>
      <c r="F11" s="527">
        <v>1.4930555555555556E-2</v>
      </c>
      <c r="G11" s="526">
        <f t="shared" si="1"/>
        <v>5.5813953488372094</v>
      </c>
      <c r="H11" s="525">
        <f t="shared" si="3"/>
        <v>5</v>
      </c>
      <c r="I11" s="524">
        <f t="shared" si="4"/>
        <v>4.0219907407407413E-2</v>
      </c>
      <c r="K11" s="534" t="s">
        <v>579</v>
      </c>
      <c r="L11" s="533" t="s">
        <v>578</v>
      </c>
      <c r="Q11" s="523">
        <v>9</v>
      </c>
      <c r="R11" s="523" t="s">
        <v>121</v>
      </c>
      <c r="T11" s="523" t="s">
        <v>28</v>
      </c>
      <c r="U11" s="523">
        <v>5</v>
      </c>
    </row>
    <row r="12" spans="2:21" x14ac:dyDescent="0.25">
      <c r="B12" s="530">
        <v>4</v>
      </c>
      <c r="C12" s="529">
        <f t="shared" si="2"/>
        <v>42742</v>
      </c>
      <c r="D12" s="528">
        <f t="shared" si="0"/>
        <v>42742</v>
      </c>
      <c r="E12" s="525">
        <v>1.5</v>
      </c>
      <c r="F12" s="527">
        <v>1.064814814814815E-2</v>
      </c>
      <c r="G12" s="526">
        <f t="shared" si="1"/>
        <v>5.8695652173913038</v>
      </c>
      <c r="H12" s="525">
        <f t="shared" si="3"/>
        <v>6.5</v>
      </c>
      <c r="I12" s="524">
        <f t="shared" si="4"/>
        <v>5.0868055555555562E-2</v>
      </c>
      <c r="K12" s="534" t="s">
        <v>577</v>
      </c>
      <c r="L12" s="533" t="s">
        <v>576</v>
      </c>
      <c r="Q12" s="523">
        <v>10</v>
      </c>
      <c r="R12" s="523" t="s">
        <v>122</v>
      </c>
      <c r="T12" s="523" t="s">
        <v>123</v>
      </c>
      <c r="U12" s="523">
        <v>11</v>
      </c>
    </row>
    <row r="13" spans="2:21" x14ac:dyDescent="0.25">
      <c r="B13" s="530">
        <v>5</v>
      </c>
      <c r="C13" s="529">
        <f t="shared" si="2"/>
        <v>42743</v>
      </c>
      <c r="D13" s="528">
        <f t="shared" si="0"/>
        <v>42743</v>
      </c>
      <c r="E13" s="525">
        <v>2.4</v>
      </c>
      <c r="F13" s="527">
        <v>1.741898148148148E-2</v>
      </c>
      <c r="G13" s="526">
        <f t="shared" si="1"/>
        <v>5.7408637873754156</v>
      </c>
      <c r="H13" s="525">
        <f t="shared" si="3"/>
        <v>8.9</v>
      </c>
      <c r="I13" s="524">
        <f t="shared" si="4"/>
        <v>6.8287037037037035E-2</v>
      </c>
      <c r="K13" s="534" t="s">
        <v>575</v>
      </c>
      <c r="L13" s="533" t="s">
        <v>574</v>
      </c>
      <c r="Q13" s="523">
        <v>11</v>
      </c>
      <c r="R13" s="523" t="s">
        <v>123</v>
      </c>
      <c r="T13" s="523" t="s">
        <v>122</v>
      </c>
      <c r="U13" s="523">
        <v>10</v>
      </c>
    </row>
    <row r="14" spans="2:21" x14ac:dyDescent="0.25">
      <c r="B14" s="530">
        <v>6</v>
      </c>
      <c r="C14" s="529">
        <f t="shared" si="2"/>
        <v>42744</v>
      </c>
      <c r="D14" s="528">
        <f t="shared" si="0"/>
        <v>42744</v>
      </c>
      <c r="E14" s="525">
        <v>3</v>
      </c>
      <c r="F14" s="527">
        <v>2.1597222222222223E-2</v>
      </c>
      <c r="G14" s="526">
        <f t="shared" si="1"/>
        <v>5.787781350482315</v>
      </c>
      <c r="H14" s="525">
        <f t="shared" si="3"/>
        <v>11.9</v>
      </c>
      <c r="I14" s="524">
        <f t="shared" si="4"/>
        <v>8.9884259259259261E-2</v>
      </c>
      <c r="K14" s="534"/>
      <c r="L14" s="533" t="s">
        <v>573</v>
      </c>
      <c r="Q14" s="523">
        <v>12</v>
      </c>
      <c r="R14" s="523" t="s">
        <v>124</v>
      </c>
      <c r="T14" s="523" t="s">
        <v>121</v>
      </c>
      <c r="U14" s="523">
        <v>9</v>
      </c>
    </row>
    <row r="15" spans="2:21" x14ac:dyDescent="0.25">
      <c r="B15" s="530">
        <v>7</v>
      </c>
      <c r="C15" s="529">
        <f t="shared" si="2"/>
        <v>42745</v>
      </c>
      <c r="D15" s="528">
        <f t="shared" si="0"/>
        <v>42745</v>
      </c>
      <c r="E15" s="525">
        <v>3.8</v>
      </c>
      <c r="F15" s="527">
        <v>2.854166666666667E-2</v>
      </c>
      <c r="G15" s="526">
        <f t="shared" si="1"/>
        <v>5.547445255474452</v>
      </c>
      <c r="H15" s="525">
        <f t="shared" si="3"/>
        <v>15.7</v>
      </c>
      <c r="I15" s="524">
        <f t="shared" si="4"/>
        <v>0.11842592592592593</v>
      </c>
    </row>
    <row r="16" spans="2:21" x14ac:dyDescent="0.25">
      <c r="B16" s="530">
        <v>8</v>
      </c>
      <c r="C16" s="529">
        <f t="shared" si="2"/>
        <v>42746</v>
      </c>
      <c r="D16" s="528">
        <f t="shared" si="0"/>
        <v>42746</v>
      </c>
      <c r="E16" s="525">
        <v>5</v>
      </c>
      <c r="F16" s="527">
        <v>4.7916666666666663E-2</v>
      </c>
      <c r="G16" s="526">
        <f t="shared" si="1"/>
        <v>4.3478260869565224</v>
      </c>
      <c r="H16" s="525">
        <f t="shared" si="3"/>
        <v>20.7</v>
      </c>
      <c r="I16" s="524">
        <f t="shared" si="4"/>
        <v>0.1663425925925926</v>
      </c>
    </row>
    <row r="17" spans="2:9" x14ac:dyDescent="0.25">
      <c r="B17" s="530">
        <v>9</v>
      </c>
      <c r="C17" s="529">
        <f t="shared" si="2"/>
        <v>42747</v>
      </c>
      <c r="D17" s="528">
        <f t="shared" si="0"/>
        <v>42747</v>
      </c>
      <c r="E17" s="525">
        <v>4</v>
      </c>
      <c r="F17" s="527">
        <v>3.1365740740740743E-2</v>
      </c>
      <c r="G17" s="526">
        <f t="shared" si="1"/>
        <v>5.3136531365313653</v>
      </c>
      <c r="H17" s="525">
        <f t="shared" si="3"/>
        <v>24.7</v>
      </c>
      <c r="I17" s="524">
        <f t="shared" si="4"/>
        <v>0.19770833333333335</v>
      </c>
    </row>
    <row r="18" spans="2:9" x14ac:dyDescent="0.25">
      <c r="B18" s="530">
        <v>10</v>
      </c>
      <c r="C18" s="529">
        <f t="shared" si="2"/>
        <v>42748</v>
      </c>
      <c r="D18" s="528">
        <f t="shared" si="0"/>
        <v>42748</v>
      </c>
      <c r="E18" s="525">
        <v>3</v>
      </c>
      <c r="F18" s="527">
        <v>2.0208333333333335E-2</v>
      </c>
      <c r="G18" s="526">
        <f t="shared" si="1"/>
        <v>6.1855670103092777</v>
      </c>
      <c r="H18" s="525">
        <f t="shared" si="3"/>
        <v>27.7</v>
      </c>
      <c r="I18" s="524">
        <f t="shared" si="4"/>
        <v>0.21791666666666668</v>
      </c>
    </row>
    <row r="19" spans="2:9" x14ac:dyDescent="0.25">
      <c r="B19" s="530">
        <v>11</v>
      </c>
      <c r="C19" s="529">
        <f t="shared" si="2"/>
        <v>42749</v>
      </c>
      <c r="D19" s="528">
        <f t="shared" si="0"/>
        <v>42749</v>
      </c>
      <c r="E19" s="525">
        <v>5.5</v>
      </c>
      <c r="F19" s="527">
        <v>4.7569444444444442E-2</v>
      </c>
      <c r="G19" s="526">
        <f t="shared" si="1"/>
        <v>4.8175182481751824</v>
      </c>
      <c r="H19" s="525">
        <f t="shared" si="3"/>
        <v>33.200000000000003</v>
      </c>
      <c r="I19" s="524">
        <f t="shared" si="4"/>
        <v>0.26548611111111109</v>
      </c>
    </row>
    <row r="20" spans="2:9" x14ac:dyDescent="0.25">
      <c r="B20" s="532">
        <v>12</v>
      </c>
      <c r="C20" s="529">
        <f t="shared" si="2"/>
        <v>42750</v>
      </c>
      <c r="D20" s="528">
        <f t="shared" si="0"/>
        <v>42750</v>
      </c>
      <c r="E20" s="525">
        <v>6.5</v>
      </c>
      <c r="F20" s="527">
        <v>5.9375000000000004E-2</v>
      </c>
      <c r="G20" s="526">
        <f t="shared" si="1"/>
        <v>4.5614035087719298</v>
      </c>
      <c r="H20" s="525">
        <f t="shared" si="3"/>
        <v>39.700000000000003</v>
      </c>
      <c r="I20" s="531">
        <f t="shared" si="4"/>
        <v>0.3248611111111111</v>
      </c>
    </row>
    <row r="21" spans="2:9" x14ac:dyDescent="0.25">
      <c r="B21" s="530">
        <v>13</v>
      </c>
      <c r="C21" s="529">
        <f t="shared" si="2"/>
        <v>42751</v>
      </c>
      <c r="D21" s="528">
        <f t="shared" si="0"/>
        <v>42751</v>
      </c>
      <c r="E21" s="525">
        <v>5.7</v>
      </c>
      <c r="F21" s="527">
        <v>7.1180555555555497E-2</v>
      </c>
      <c r="G21" s="526">
        <f t="shared" si="1"/>
        <v>3.3365853658536615</v>
      </c>
      <c r="H21" s="525">
        <f t="shared" si="3"/>
        <v>45.400000000000006</v>
      </c>
      <c r="I21" s="524">
        <f t="shared" si="4"/>
        <v>0.39604166666666663</v>
      </c>
    </row>
    <row r="22" spans="2:9" x14ac:dyDescent="0.25">
      <c r="B22" s="532">
        <v>14</v>
      </c>
      <c r="C22" s="529">
        <f t="shared" si="2"/>
        <v>42752</v>
      </c>
      <c r="D22" s="528">
        <f t="shared" si="0"/>
        <v>42752</v>
      </c>
      <c r="E22" s="525">
        <v>8.5</v>
      </c>
      <c r="F22" s="527">
        <v>8.2986111111111094E-2</v>
      </c>
      <c r="G22" s="526">
        <f t="shared" si="1"/>
        <v>4.2677824267782434</v>
      </c>
      <c r="H22" s="525">
        <f t="shared" si="3"/>
        <v>53.900000000000006</v>
      </c>
      <c r="I22" s="531">
        <f t="shared" si="4"/>
        <v>0.47902777777777772</v>
      </c>
    </row>
    <row r="23" spans="2:9" x14ac:dyDescent="0.25">
      <c r="B23" s="530">
        <v>15</v>
      </c>
      <c r="C23" s="529">
        <f t="shared" si="2"/>
        <v>42753</v>
      </c>
      <c r="D23" s="528">
        <f t="shared" si="0"/>
        <v>42753</v>
      </c>
      <c r="E23" s="525">
        <v>9.5</v>
      </c>
      <c r="F23" s="527">
        <v>9.4791666666666594E-2</v>
      </c>
      <c r="G23" s="526">
        <f t="shared" si="1"/>
        <v>4.1758241758241796</v>
      </c>
      <c r="H23" s="525">
        <f t="shared" si="3"/>
        <v>63.400000000000006</v>
      </c>
      <c r="I23" s="524">
        <f t="shared" si="4"/>
        <v>0.57381944444444433</v>
      </c>
    </row>
    <row r="24" spans="2:9" ht="19.5" customHeight="1" x14ac:dyDescent="0.25"/>
  </sheetData>
  <mergeCells count="5">
    <mergeCell ref="B7:B8"/>
    <mergeCell ref="C7:C8"/>
    <mergeCell ref="D7:D8"/>
    <mergeCell ref="E7:E8"/>
    <mergeCell ref="H7:I7"/>
  </mergeCells>
  <dataValidations count="2">
    <dataValidation type="list" allowBlank="1" showInputMessage="1" showErrorMessage="1" sqref="D5">
      <formula1>#REF!</formula1>
    </dataValidation>
    <dataValidation type="list" allowBlank="1" showInputMessage="1" showErrorMessage="1" sqref="D3">
      <formula1>#REF!</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6497" r:id="rId3" name="Scroll Bar 1">
              <controlPr defaultSize="0" autoPict="0">
                <anchor moveWithCells="1">
                  <from>
                    <xdr:col>2</xdr:col>
                    <xdr:colOff>409575</xdr:colOff>
                    <xdr:row>2</xdr:row>
                    <xdr:rowOff>38100</xdr:rowOff>
                  </from>
                  <to>
                    <xdr:col>2</xdr:col>
                    <xdr:colOff>895350</xdr:colOff>
                    <xdr:row>2</xdr:row>
                    <xdr:rowOff>200025</xdr:rowOff>
                  </to>
                </anchor>
              </controlPr>
            </control>
          </mc:Choice>
        </mc:AlternateContent>
        <mc:AlternateContent xmlns:mc="http://schemas.openxmlformats.org/markup-compatibility/2006">
          <mc:Choice Requires="x14">
            <control shapeId="106498" r:id="rId4" name="Scroll Bar 2">
              <controlPr defaultSize="0" autoPict="0">
                <anchor moveWithCells="1">
                  <from>
                    <xdr:col>2</xdr:col>
                    <xdr:colOff>409575</xdr:colOff>
                    <xdr:row>4</xdr:row>
                    <xdr:rowOff>19050</xdr:rowOff>
                  </from>
                  <to>
                    <xdr:col>2</xdr:col>
                    <xdr:colOff>895350</xdr:colOff>
                    <xdr:row>4</xdr:row>
                    <xdr:rowOff>180975</xdr:rowOff>
                  </to>
                </anchor>
              </controlPr>
            </control>
          </mc:Choice>
        </mc:AlternateContent>
        <mc:AlternateContent xmlns:mc="http://schemas.openxmlformats.org/markup-compatibility/2006">
          <mc:Choice Requires="x14">
            <control shapeId="106499" r:id="rId5" name="Scroll Bar 3">
              <controlPr defaultSize="0" autoPict="0">
                <anchor moveWithCells="1">
                  <from>
                    <xdr:col>2</xdr:col>
                    <xdr:colOff>409575</xdr:colOff>
                    <xdr:row>3</xdr:row>
                    <xdr:rowOff>28575</xdr:rowOff>
                  </from>
                  <to>
                    <xdr:col>2</xdr:col>
                    <xdr:colOff>895350</xdr:colOff>
                    <xdr:row>3</xdr:row>
                    <xdr:rowOff>190500</xdr:rowOff>
                  </to>
                </anchor>
              </controlPr>
            </control>
          </mc:Choice>
        </mc:AlternateContent>
      </controls>
    </mc:Choice>
  </mc:AlternateConten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zoomScale="95" zoomScaleNormal="95" workbookViewId="0">
      <selection activeCell="D21" sqref="D21"/>
    </sheetView>
  </sheetViews>
  <sheetFormatPr defaultRowHeight="15" x14ac:dyDescent="0.25"/>
  <cols>
    <col min="1" max="1" width="5.85546875" style="556" customWidth="1"/>
    <col min="2" max="2" width="8.42578125" style="556" customWidth="1"/>
    <col min="3" max="3" width="18" style="556" customWidth="1"/>
    <col min="4" max="4" width="26.85546875" style="556" customWidth="1"/>
    <col min="5" max="5" width="3.7109375" style="556" customWidth="1"/>
    <col min="6" max="6" width="6.7109375" style="556" customWidth="1"/>
    <col min="7" max="7" width="47.85546875" style="556" customWidth="1"/>
    <col min="8" max="8" width="5.85546875" style="556" customWidth="1"/>
    <col min="9" max="16384" width="9.140625" style="556"/>
  </cols>
  <sheetData>
    <row r="1" spans="1:7" ht="19.5" customHeight="1" x14ac:dyDescent="0.25"/>
    <row r="2" spans="1:7" ht="18.75" x14ac:dyDescent="0.25">
      <c r="A2" s="560"/>
      <c r="B2" s="580" t="s">
        <v>631</v>
      </c>
      <c r="C2" s="580"/>
      <c r="D2" s="560"/>
      <c r="E2" s="560"/>
      <c r="F2" s="560"/>
    </row>
    <row r="3" spans="1:7" x14ac:dyDescent="0.25">
      <c r="A3" s="560"/>
      <c r="B3" s="665" t="s">
        <v>630</v>
      </c>
      <c r="C3" s="665"/>
      <c r="D3" s="665"/>
      <c r="E3" s="560"/>
      <c r="F3" s="560"/>
    </row>
    <row r="4" spans="1:7" x14ac:dyDescent="0.25">
      <c r="A4" s="560"/>
      <c r="B4" s="665"/>
      <c r="C4" s="665"/>
      <c r="D4" s="665"/>
      <c r="E4" s="560"/>
      <c r="F4" s="560"/>
    </row>
    <row r="5" spans="1:7" x14ac:dyDescent="0.25">
      <c r="A5" s="560"/>
      <c r="B5" s="665"/>
      <c r="C5" s="665"/>
      <c r="D5" s="665"/>
      <c r="E5" s="560"/>
      <c r="F5" s="560"/>
    </row>
    <row r="6" spans="1:7" ht="9" customHeight="1" x14ac:dyDescent="0.25">
      <c r="A6" s="560"/>
      <c r="B6" s="560"/>
      <c r="C6" s="560"/>
      <c r="D6" s="560"/>
      <c r="E6" s="560"/>
      <c r="F6" s="560"/>
    </row>
    <row r="7" spans="1:7" x14ac:dyDescent="0.25">
      <c r="A7" s="560"/>
      <c r="B7" s="579" t="s">
        <v>629</v>
      </c>
      <c r="C7" s="579"/>
      <c r="D7" s="578" t="s">
        <v>628</v>
      </c>
      <c r="E7" s="560"/>
      <c r="F7" s="560"/>
    </row>
    <row r="8" spans="1:7" x14ac:dyDescent="0.25">
      <c r="A8" s="560"/>
      <c r="B8" s="579" t="s">
        <v>627</v>
      </c>
      <c r="C8" s="579"/>
      <c r="D8" s="578" t="s">
        <v>626</v>
      </c>
      <c r="E8" s="577"/>
      <c r="F8" s="560"/>
    </row>
    <row r="9" spans="1:7" ht="9" customHeight="1" x14ac:dyDescent="0.25">
      <c r="A9" s="560"/>
      <c r="B9" s="577"/>
      <c r="C9" s="577"/>
      <c r="D9" s="577"/>
      <c r="E9" s="560"/>
      <c r="F9" s="560"/>
    </row>
    <row r="10" spans="1:7" x14ac:dyDescent="0.25">
      <c r="A10" s="560"/>
      <c r="B10" s="666" t="s">
        <v>625</v>
      </c>
      <c r="C10" s="667"/>
      <c r="D10" s="576" t="s">
        <v>601</v>
      </c>
      <c r="E10" s="560"/>
      <c r="F10" s="560"/>
    </row>
    <row r="11" spans="1:7" x14ac:dyDescent="0.25">
      <c r="A11" s="560"/>
      <c r="B11" s="668" t="s">
        <v>624</v>
      </c>
      <c r="C11" s="669"/>
      <c r="D11" s="570" t="s">
        <v>623</v>
      </c>
      <c r="E11" s="560"/>
      <c r="F11" s="560"/>
    </row>
    <row r="12" spans="1:7" x14ac:dyDescent="0.25">
      <c r="A12" s="560"/>
      <c r="B12" s="670" t="s">
        <v>622</v>
      </c>
      <c r="C12" s="671"/>
      <c r="D12" s="570" t="s">
        <v>621</v>
      </c>
      <c r="E12" s="560"/>
      <c r="F12" s="560"/>
    </row>
    <row r="13" spans="1:7" x14ac:dyDescent="0.25">
      <c r="A13" s="560"/>
      <c r="B13" s="670" t="s">
        <v>620</v>
      </c>
      <c r="C13" s="671"/>
      <c r="D13" s="570" t="s">
        <v>619</v>
      </c>
      <c r="E13" s="560"/>
      <c r="F13" s="560"/>
    </row>
    <row r="14" spans="1:7" x14ac:dyDescent="0.25">
      <c r="A14" s="560"/>
      <c r="B14" s="670" t="s">
        <v>618</v>
      </c>
      <c r="C14" s="671"/>
      <c r="D14" s="570" t="s">
        <v>617</v>
      </c>
      <c r="E14" s="560"/>
      <c r="F14" s="560"/>
    </row>
    <row r="15" spans="1:7" x14ac:dyDescent="0.25">
      <c r="A15" s="560"/>
      <c r="B15" s="670" t="s">
        <v>616</v>
      </c>
      <c r="C15" s="671"/>
      <c r="D15" s="570" t="s">
        <v>615</v>
      </c>
      <c r="E15" s="560"/>
      <c r="F15" s="575" t="s">
        <v>333</v>
      </c>
    </row>
    <row r="16" spans="1:7" x14ac:dyDescent="0.25">
      <c r="A16" s="560"/>
      <c r="B16" s="560"/>
      <c r="C16" s="560"/>
      <c r="D16" s="560"/>
      <c r="E16" s="560"/>
      <c r="F16" s="574" t="s">
        <v>135</v>
      </c>
      <c r="G16" s="573" t="s">
        <v>231</v>
      </c>
    </row>
    <row r="17" spans="1:13" x14ac:dyDescent="0.25">
      <c r="A17" s="560"/>
      <c r="B17" s="572" t="str">
        <f>"Idealkan berat badan "&amp;D18&amp;"?"</f>
        <v>Idealkan berat badan MF Alan Pratama?</v>
      </c>
      <c r="C17" s="572"/>
      <c r="D17" s="560"/>
      <c r="E17" s="560"/>
      <c r="F17" s="571" t="s">
        <v>614</v>
      </c>
      <c r="G17" s="567" t="s">
        <v>613</v>
      </c>
    </row>
    <row r="18" spans="1:13" x14ac:dyDescent="0.25">
      <c r="A18" s="560"/>
      <c r="B18" s="565" t="s">
        <v>13</v>
      </c>
      <c r="C18" s="565"/>
      <c r="D18" s="570" t="s">
        <v>612</v>
      </c>
      <c r="E18" s="560"/>
      <c r="F18" s="568" t="s">
        <v>611</v>
      </c>
      <c r="G18" s="567" t="s">
        <v>610</v>
      </c>
    </row>
    <row r="19" spans="1:13" x14ac:dyDescent="0.25">
      <c r="A19" s="560"/>
      <c r="B19" s="565" t="s">
        <v>609</v>
      </c>
      <c r="C19" s="565"/>
      <c r="D19" s="569">
        <v>165</v>
      </c>
      <c r="E19" s="560"/>
      <c r="F19" s="568" t="s">
        <v>608</v>
      </c>
      <c r="G19" s="567" t="s">
        <v>607</v>
      </c>
    </row>
    <row r="20" spans="1:13" x14ac:dyDescent="0.25">
      <c r="A20" s="560"/>
      <c r="B20" s="565" t="s">
        <v>606</v>
      </c>
      <c r="C20" s="565"/>
      <c r="D20" s="566">
        <v>62</v>
      </c>
      <c r="E20" s="560"/>
      <c r="F20" s="557" t="s">
        <v>605</v>
      </c>
      <c r="G20" s="672" t="s">
        <v>604</v>
      </c>
    </row>
    <row r="21" spans="1:13" x14ac:dyDescent="0.25">
      <c r="A21" s="560"/>
      <c r="B21" s="565" t="s">
        <v>603</v>
      </c>
      <c r="C21" s="565"/>
      <c r="D21" s="564">
        <f>(D19-100)*0.9</f>
        <v>58.5</v>
      </c>
      <c r="E21" s="560"/>
      <c r="F21" s="557"/>
      <c r="G21" s="672"/>
      <c r="M21" s="563"/>
    </row>
    <row r="22" spans="1:13" ht="16.5" customHeight="1" x14ac:dyDescent="0.25">
      <c r="A22" s="560"/>
      <c r="B22" s="673" t="s">
        <v>602</v>
      </c>
      <c r="C22" s="674"/>
      <c r="D22" s="562" t="s">
        <v>601</v>
      </c>
      <c r="E22" s="560"/>
      <c r="F22" s="557" t="s">
        <v>600</v>
      </c>
      <c r="G22" s="672" t="s">
        <v>599</v>
      </c>
    </row>
    <row r="23" spans="1:13" ht="17.25" customHeight="1" x14ac:dyDescent="0.25">
      <c r="A23" s="560"/>
      <c r="B23" s="675">
        <f>(D20/(D19*D19))*10000</f>
        <v>22.773186409550046</v>
      </c>
      <c r="C23" s="676"/>
      <c r="D23" s="561" t="str">
        <f>IF(B23&lt;18.5,D11,IF(B23&lt;23,D12,IF(B23&lt;=30,D13,IF(B23&lt;=40,D14,D15))))</f>
        <v>Normal</v>
      </c>
      <c r="E23" s="560"/>
      <c r="F23" s="557"/>
      <c r="G23" s="672"/>
    </row>
    <row r="24" spans="1:13" ht="17.25" customHeight="1" x14ac:dyDescent="0.25">
      <c r="B24" s="559" t="s">
        <v>598</v>
      </c>
      <c r="C24" s="559"/>
      <c r="D24" s="558" t="str">
        <f>IF(B23&lt;18.5,"Tambah",IF(B23&lt;=22.99,"Pertahankan","Kurangi"))&amp;" berat badan"</f>
        <v>Pertahankan berat badan</v>
      </c>
      <c r="F24" s="557" t="s">
        <v>597</v>
      </c>
      <c r="G24" s="672" t="s">
        <v>596</v>
      </c>
    </row>
    <row r="25" spans="1:13" ht="17.25" customHeight="1" x14ac:dyDescent="0.25">
      <c r="B25" s="559" t="s">
        <v>595</v>
      </c>
      <c r="C25" s="559"/>
      <c r="D25" s="558" t="str">
        <f>TEXT(18.5*(D20/B23),"#,00")&amp;" kg - "&amp;TEXT(22.99*(D20/B23),"#,00")&amp;" kg"</f>
        <v>50,37 kg - 62,59 kg</v>
      </c>
      <c r="F25" s="557"/>
      <c r="G25" s="672"/>
    </row>
    <row r="26" spans="1:13" ht="19.5" customHeight="1" x14ac:dyDescent="0.25"/>
  </sheetData>
  <mergeCells count="12">
    <mergeCell ref="G24:G25"/>
    <mergeCell ref="B14:C14"/>
    <mergeCell ref="B15:C15"/>
    <mergeCell ref="B22:C22"/>
    <mergeCell ref="B23:C23"/>
    <mergeCell ref="G20:G21"/>
    <mergeCell ref="G22:G23"/>
    <mergeCell ref="B3:D5"/>
    <mergeCell ref="B10:C10"/>
    <mergeCell ref="B11:C11"/>
    <mergeCell ref="B12:C12"/>
    <mergeCell ref="B13:C13"/>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showGridLines="0" workbookViewId="0">
      <selection activeCell="C4" sqref="C4"/>
    </sheetView>
  </sheetViews>
  <sheetFormatPr defaultRowHeight="15" x14ac:dyDescent="0.25"/>
  <cols>
    <col min="1" max="1" width="5.85546875" style="581" customWidth="1"/>
    <col min="2" max="2" width="12.140625" style="581" customWidth="1"/>
    <col min="3" max="3" width="12.42578125" style="581" customWidth="1"/>
    <col min="4" max="4" width="27.28515625" style="581" customWidth="1"/>
    <col min="5" max="5" width="12.140625" style="581" customWidth="1"/>
    <col min="6" max="6" width="12.42578125" style="581" customWidth="1"/>
    <col min="7" max="7" width="5.85546875" style="581" customWidth="1"/>
    <col min="8" max="16384" width="9.140625" style="581"/>
  </cols>
  <sheetData>
    <row r="1" spans="2:6" ht="19.5" customHeight="1" x14ac:dyDescent="0.25"/>
    <row r="2" spans="2:6" ht="18.75" x14ac:dyDescent="0.25">
      <c r="B2" s="589" t="s">
        <v>644</v>
      </c>
    </row>
    <row r="3" spans="2:6" x14ac:dyDescent="0.25">
      <c r="B3" s="374" t="s">
        <v>643</v>
      </c>
      <c r="C3" s="373" t="s">
        <v>642</v>
      </c>
      <c r="D3" s="588"/>
      <c r="E3" s="374" t="s">
        <v>643</v>
      </c>
      <c r="F3" s="373" t="s">
        <v>642</v>
      </c>
    </row>
    <row r="4" spans="2:6" x14ac:dyDescent="0.25">
      <c r="B4" s="584" t="s">
        <v>641</v>
      </c>
      <c r="C4" s="587">
        <f>VALUE(LEFT(B4,LEN(B4)-1))</f>
        <v>14.9</v>
      </c>
      <c r="D4" s="586" t="str">
        <f ca="1">_xlfn.FORMULATEXT(C4)</f>
        <v>=VALUE(LEFT(B4;LEN(B4)-1))</v>
      </c>
      <c r="E4" s="584" t="s">
        <v>640</v>
      </c>
      <c r="F4" s="583">
        <f>VALUE(LEFT(E4,LEN(E4)-1))</f>
        <v>134.33000000000001</v>
      </c>
    </row>
    <row r="5" spans="2:6" x14ac:dyDescent="0.25">
      <c r="B5" s="584" t="s">
        <v>639</v>
      </c>
      <c r="C5" s="583">
        <f>VALUE(LEFT(B5,LEN(B5)-1))</f>
        <v>23.2</v>
      </c>
      <c r="D5" s="585"/>
      <c r="E5" s="584" t="s">
        <v>638</v>
      </c>
      <c r="F5" s="583">
        <f>VALUE(LEFT(E5,LEN(E5)-1))</f>
        <v>3.343432</v>
      </c>
    </row>
    <row r="6" spans="2:6" x14ac:dyDescent="0.25">
      <c r="B6" s="584" t="s">
        <v>637</v>
      </c>
      <c r="C6" s="583">
        <f>VALUE(LEFT(B6,LEN(B6)-1))</f>
        <v>0.5</v>
      </c>
      <c r="D6" s="585"/>
      <c r="E6" s="584" t="s">
        <v>636</v>
      </c>
      <c r="F6" s="583">
        <f>VALUE(LEFT(E6,LEN(E6)-1))</f>
        <v>0.55549999999999999</v>
      </c>
    </row>
    <row r="7" spans="2:6" x14ac:dyDescent="0.25">
      <c r="B7" s="584" t="s">
        <v>635</v>
      </c>
      <c r="C7" s="583">
        <f>VALUE(LEFT(B7,LEN(B7)-1))</f>
        <v>134.56</v>
      </c>
      <c r="D7" s="585"/>
      <c r="E7" s="584" t="s">
        <v>634</v>
      </c>
      <c r="F7" s="583">
        <f>VALUE(LEFT(E7,LEN(E7)-1))</f>
        <v>32432.34</v>
      </c>
    </row>
    <row r="8" spans="2:6" x14ac:dyDescent="0.25">
      <c r="B8" s="584" t="s">
        <v>633</v>
      </c>
      <c r="C8" s="583">
        <f>VALUE(LEFT(B8,LEN(B8)-1))</f>
        <v>28.33</v>
      </c>
      <c r="D8" s="585"/>
      <c r="E8" s="584" t="s">
        <v>632</v>
      </c>
      <c r="F8" s="583">
        <f>VALUE(LEFT(E8,LEN(E8)-1))</f>
        <v>32423.45</v>
      </c>
    </row>
    <row r="9" spans="2:6" ht="19.5" customHeight="1" x14ac:dyDescent="0.25">
      <c r="B9" s="582"/>
      <c r="C9" s="298"/>
    </row>
    <row r="10" spans="2:6" x14ac:dyDescent="0.25">
      <c r="B10" s="582"/>
      <c r="C10" s="298"/>
    </row>
  </sheetData>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4"/>
  <sheetViews>
    <sheetView showGridLines="0" workbookViewId="0">
      <selection activeCell="C4" sqref="C4"/>
    </sheetView>
  </sheetViews>
  <sheetFormatPr defaultRowHeight="15" x14ac:dyDescent="0.25"/>
  <cols>
    <col min="1" max="1" width="5.85546875" style="590" customWidth="1"/>
    <col min="2" max="2" width="26.28515625" style="590" customWidth="1"/>
    <col min="3" max="3" width="17.5703125" style="590" customWidth="1"/>
    <col min="4" max="4" width="21.7109375" style="590" customWidth="1"/>
    <col min="5" max="5" width="5.85546875" style="590" customWidth="1"/>
    <col min="6" max="16384" width="9.140625" style="590"/>
  </cols>
  <sheetData>
    <row r="1" spans="2:4" ht="19.5" customHeight="1" x14ac:dyDescent="0.25"/>
    <row r="2" spans="2:4" ht="18.75" x14ac:dyDescent="0.25">
      <c r="B2" s="594" t="s">
        <v>658</v>
      </c>
    </row>
    <row r="3" spans="2:4" x14ac:dyDescent="0.25">
      <c r="B3" s="374" t="s">
        <v>657</v>
      </c>
      <c r="C3" s="373" t="s">
        <v>656</v>
      </c>
    </row>
    <row r="4" spans="2:4" x14ac:dyDescent="0.25">
      <c r="B4" s="591" t="s">
        <v>655</v>
      </c>
      <c r="C4" s="593" t="str">
        <f t="shared" ref="C4:C14" si="0">LEFT(B4,FIND(" ",B4,1))</f>
        <v xml:space="preserve">Magister </v>
      </c>
      <c r="D4" s="592" t="str">
        <f ca="1">_xlfn.FORMULATEXT(C4)</f>
        <v>=LEFT(B4;FIND(" ";B4;1))</v>
      </c>
    </row>
    <row r="5" spans="2:4" x14ac:dyDescent="0.25">
      <c r="B5" s="591" t="s">
        <v>654</v>
      </c>
      <c r="C5" s="371" t="str">
        <f t="shared" si="0"/>
        <v xml:space="preserve">Akuntansi </v>
      </c>
    </row>
    <row r="6" spans="2:4" x14ac:dyDescent="0.25">
      <c r="B6" s="591" t="s">
        <v>653</v>
      </c>
      <c r="C6" s="371" t="str">
        <f t="shared" si="0"/>
        <v xml:space="preserve">Sudirman </v>
      </c>
    </row>
    <row r="7" spans="2:4" x14ac:dyDescent="0.25">
      <c r="B7" s="591" t="s">
        <v>652</v>
      </c>
      <c r="C7" s="371" t="str">
        <f t="shared" si="0"/>
        <v xml:space="preserve">Polda </v>
      </c>
    </row>
    <row r="8" spans="2:4" x14ac:dyDescent="0.25">
      <c r="B8" s="591" t="s">
        <v>651</v>
      </c>
      <c r="C8" s="371" t="str">
        <f t="shared" si="0"/>
        <v xml:space="preserve">Salemba </v>
      </c>
    </row>
    <row r="9" spans="2:4" x14ac:dyDescent="0.25">
      <c r="B9" s="591" t="s">
        <v>650</v>
      </c>
      <c r="C9" s="371" t="str">
        <f t="shared" si="0"/>
        <v xml:space="preserve">Babad </v>
      </c>
    </row>
    <row r="10" spans="2:4" x14ac:dyDescent="0.25">
      <c r="B10" s="591" t="s">
        <v>649</v>
      </c>
      <c r="C10" s="371" t="str">
        <f t="shared" si="0"/>
        <v xml:space="preserve">Pangeran </v>
      </c>
    </row>
    <row r="11" spans="2:4" x14ac:dyDescent="0.25">
      <c r="B11" s="591" t="s">
        <v>648</v>
      </c>
      <c r="C11" s="371" t="str">
        <f t="shared" si="0"/>
        <v xml:space="preserve">Super </v>
      </c>
    </row>
    <row r="12" spans="2:4" x14ac:dyDescent="0.25">
      <c r="B12" s="591" t="s">
        <v>647</v>
      </c>
      <c r="C12" s="371" t="str">
        <f t="shared" si="0"/>
        <v xml:space="preserve">Universitas </v>
      </c>
    </row>
    <row r="13" spans="2:4" x14ac:dyDescent="0.25">
      <c r="B13" s="591" t="s">
        <v>646</v>
      </c>
      <c r="C13" s="371" t="str">
        <f t="shared" si="0"/>
        <v xml:space="preserve">Indonesia </v>
      </c>
    </row>
    <row r="14" spans="2:4" x14ac:dyDescent="0.25">
      <c r="B14" s="591" t="s">
        <v>645</v>
      </c>
      <c r="C14" s="371" t="str">
        <f t="shared" si="0"/>
        <v xml:space="preserve">Tanah </v>
      </c>
    </row>
  </sheetData>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7"/>
  <sheetViews>
    <sheetView showGridLines="0" workbookViewId="0">
      <selection activeCell="G4" sqref="G4"/>
    </sheetView>
  </sheetViews>
  <sheetFormatPr defaultRowHeight="15" x14ac:dyDescent="0.25"/>
  <cols>
    <col min="1" max="1" width="5.85546875" style="1" customWidth="1"/>
    <col min="2" max="2" width="6.5703125" style="1" customWidth="1"/>
    <col min="3" max="3" width="44" style="1" customWidth="1"/>
    <col min="4" max="5" width="9.140625" style="1"/>
    <col min="6" max="6" width="20.140625" style="1" customWidth="1"/>
    <col min="7" max="7" width="35.42578125" style="1" customWidth="1"/>
    <col min="8" max="8" width="5.85546875" style="1" customWidth="1"/>
    <col min="9" max="16384" width="9.140625" style="1"/>
  </cols>
  <sheetData>
    <row r="1" spans="2:7" ht="19.5" customHeight="1" x14ac:dyDescent="0.25"/>
    <row r="2" spans="2:7" ht="18.75" x14ac:dyDescent="0.25">
      <c r="B2" s="2" t="s">
        <v>669</v>
      </c>
      <c r="C2" s="595"/>
    </row>
    <row r="3" spans="2:7" ht="17.25" customHeight="1" x14ac:dyDescent="0.25">
      <c r="B3" s="607" t="s">
        <v>668</v>
      </c>
      <c r="C3" s="607"/>
      <c r="D3" s="326" t="s">
        <v>667</v>
      </c>
      <c r="E3" s="326" t="s">
        <v>666</v>
      </c>
      <c r="F3" s="326" t="s">
        <v>665</v>
      </c>
      <c r="G3" s="325" t="s">
        <v>441</v>
      </c>
    </row>
    <row r="4" spans="2:7" ht="17.25" customHeight="1" x14ac:dyDescent="0.25">
      <c r="B4" s="306" t="s">
        <v>664</v>
      </c>
      <c r="C4" s="306"/>
      <c r="D4" s="188">
        <f>FIND(" ",B4,1)</f>
        <v>5</v>
      </c>
      <c r="E4" s="188">
        <f>FIND(" ",B4,D4+1)</f>
        <v>14</v>
      </c>
      <c r="F4" s="303" t="str">
        <f>LEFT(B4,E4-1)</f>
        <v>Irma Julaikha</v>
      </c>
      <c r="G4" s="410" t="str">
        <f>RIGHT(B4,LEN(B4)-E4)</f>
        <v>SMP Negeri 1 Bumiayu</v>
      </c>
    </row>
    <row r="5" spans="2:7" ht="17.25" customHeight="1" x14ac:dyDescent="0.25">
      <c r="B5" s="306" t="s">
        <v>663</v>
      </c>
      <c r="C5" s="306"/>
      <c r="D5" s="301">
        <f>FIND(" ",B5,1)</f>
        <v>6</v>
      </c>
      <c r="E5" s="301">
        <f>FIND(" ",B5,D5+1)</f>
        <v>15</v>
      </c>
      <c r="F5" s="302" t="str">
        <f>LEFT(B5,E5-1)</f>
        <v>Irfan Zulkifli</v>
      </c>
      <c r="G5" s="306" t="str">
        <f>RIGHT(B5,LEN(B5)-E5)</f>
        <v>Magister Akuntansi UNDIP Semarang</v>
      </c>
    </row>
    <row r="6" spans="2:7" ht="17.25" customHeight="1" x14ac:dyDescent="0.25">
      <c r="B6" s="306" t="s">
        <v>662</v>
      </c>
      <c r="C6" s="306"/>
      <c r="D6" s="301">
        <f>FIND(" ",B6,1)</f>
        <v>9</v>
      </c>
      <c r="E6" s="301">
        <f>FIND(" ",B6,D6+1)</f>
        <v>17</v>
      </c>
      <c r="F6" s="302" t="str">
        <f>LEFT(B6,E6-1)</f>
        <v>Amirudin Siregar</v>
      </c>
      <c r="G6" s="306" t="str">
        <f>RIGHT(B6,LEN(B6)-E6)</f>
        <v>Jl Garuda No. 16 Medan</v>
      </c>
    </row>
    <row r="7" spans="2:7" ht="17.25" customHeight="1" x14ac:dyDescent="0.25">
      <c r="B7" s="306" t="s">
        <v>661</v>
      </c>
      <c r="C7" s="306"/>
      <c r="D7" s="301">
        <f>FIND(" ",B7,1)</f>
        <v>4</v>
      </c>
      <c r="E7" s="301">
        <f>FIND(" ",B7,D7+1)</f>
        <v>13</v>
      </c>
      <c r="F7" s="302" t="str">
        <f>LEFT(B7,E7-1)</f>
        <v>Adi Alamsyah</v>
      </c>
      <c r="G7" s="306" t="str">
        <f>RIGHT(B7,LEN(B7)-E7)</f>
        <v>STIKES Banten BSD City Serpong</v>
      </c>
    </row>
    <row r="8" spans="2:7" ht="17.25" customHeight="1" x14ac:dyDescent="0.25">
      <c r="B8" s="306" t="s">
        <v>660</v>
      </c>
      <c r="C8" s="306"/>
      <c r="D8" s="301">
        <f>FIND(" ",B8,1)</f>
        <v>3</v>
      </c>
      <c r="E8" s="301">
        <f>FIND(" ",B8,D8+1)</f>
        <v>9</v>
      </c>
      <c r="F8" s="302" t="str">
        <f>LEFT(B8,E8-1)</f>
        <v>HM Johan</v>
      </c>
      <c r="G8" s="306" t="str">
        <f>RIGHT(B8,LEN(B8)-E8)</f>
        <v>Jl Lingkar Luar Km 2 No 10 Yogyakarta</v>
      </c>
    </row>
    <row r="9" spans="2:7" ht="6.75" customHeight="1" x14ac:dyDescent="0.25"/>
    <row r="10" spans="2:7" x14ac:dyDescent="0.25">
      <c r="B10" s="4" t="s">
        <v>333</v>
      </c>
    </row>
    <row r="11" spans="2:7" x14ac:dyDescent="0.25">
      <c r="B11" s="325" t="s">
        <v>135</v>
      </c>
      <c r="C11" s="324" t="s">
        <v>231</v>
      </c>
    </row>
    <row r="12" spans="2:7" x14ac:dyDescent="0.25">
      <c r="B12" s="327" t="s">
        <v>528</v>
      </c>
      <c r="C12" s="190" t="str">
        <f ca="1">_xlfn.FORMULATEXT(D4)</f>
        <v>=FIND(" ";B4;1)</v>
      </c>
    </row>
    <row r="13" spans="2:7" x14ac:dyDescent="0.25">
      <c r="B13" s="327" t="s">
        <v>330</v>
      </c>
      <c r="C13" s="190" t="str">
        <f ca="1">_xlfn.FORMULATEXT(E4)</f>
        <v>=FIND(" ";B4;D4+1)</v>
      </c>
    </row>
    <row r="14" spans="2:7" x14ac:dyDescent="0.25">
      <c r="B14" s="327" t="s">
        <v>142</v>
      </c>
      <c r="C14" s="190" t="str">
        <f ca="1">_xlfn.FORMULATEXT(F4)</f>
        <v>=LEFT(B4;E4-1)</v>
      </c>
    </row>
    <row r="15" spans="2:7" x14ac:dyDescent="0.25">
      <c r="B15" s="327" t="s">
        <v>559</v>
      </c>
      <c r="C15" s="190" t="str">
        <f ca="1">_xlfn.FORMULATEXT(G4)</f>
        <v>=RIGHT(B4;LEN(B4)-E4)</v>
      </c>
    </row>
    <row r="16" spans="2:7" x14ac:dyDescent="0.25">
      <c r="B16" s="189"/>
      <c r="C16" s="190" t="s">
        <v>659</v>
      </c>
    </row>
    <row r="17" ht="19.5" customHeight="1" x14ac:dyDescent="0.25"/>
  </sheetData>
  <mergeCells count="1">
    <mergeCell ref="B3:C3"/>
  </mergeCells>
  <pageMargins left="0.75" right="0.75" top="1" bottom="1" header="0.5" footer="0.5"/>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1"/>
  <sheetViews>
    <sheetView showGridLines="0" workbookViewId="0">
      <selection activeCell="E6" sqref="E6"/>
    </sheetView>
  </sheetViews>
  <sheetFormatPr defaultRowHeight="15" x14ac:dyDescent="0.25"/>
  <cols>
    <col min="1" max="1" width="5.85546875" style="581" customWidth="1"/>
    <col min="2" max="2" width="23.140625" style="581" customWidth="1"/>
    <col min="3" max="4" width="12.5703125" style="581" customWidth="1"/>
    <col min="5" max="5" width="34.85546875" style="581" customWidth="1"/>
    <col min="6" max="6" width="5.85546875" style="581" customWidth="1"/>
    <col min="7" max="16384" width="9.140625" style="581"/>
  </cols>
  <sheetData>
    <row r="1" spans="2:5" ht="19.5" customHeight="1" x14ac:dyDescent="0.25"/>
    <row r="2" spans="2:5" ht="18.75" x14ac:dyDescent="0.25">
      <c r="B2" s="589" t="s">
        <v>688</v>
      </c>
    </row>
    <row r="3" spans="2:5" ht="18" customHeight="1" x14ac:dyDescent="0.25">
      <c r="B3" s="603" t="s">
        <v>687</v>
      </c>
      <c r="C3" s="677" t="s">
        <v>686</v>
      </c>
      <c r="D3" s="677"/>
      <c r="E3" s="590"/>
    </row>
    <row r="4" spans="2:5" ht="8.25" customHeight="1" x14ac:dyDescent="0.25">
      <c r="B4" s="590"/>
      <c r="C4" s="590"/>
      <c r="D4" s="590"/>
      <c r="E4" s="590"/>
    </row>
    <row r="5" spans="2:5" ht="18.75" customHeight="1" x14ac:dyDescent="0.25">
      <c r="B5" s="603" t="s">
        <v>685</v>
      </c>
      <c r="C5" s="678" t="s">
        <v>684</v>
      </c>
      <c r="D5" s="678"/>
      <c r="E5" s="603" t="s">
        <v>683</v>
      </c>
    </row>
    <row r="6" spans="2:5" ht="15" customHeight="1" x14ac:dyDescent="0.25">
      <c r="B6" s="591" t="s">
        <v>682</v>
      </c>
      <c r="C6" s="602">
        <f t="shared" ref="C6:C14" si="0">FIND(" ",B6,1)</f>
        <v>6</v>
      </c>
      <c r="D6" s="601">
        <f t="shared" ref="D6:D14" si="1">LEN(B6)</f>
        <v>13</v>
      </c>
      <c r="E6" s="598" t="str">
        <f t="shared" ref="E6:E14" si="2">LEFT(B6,1)&amp;"_"&amp;RIGHT(B6,D6-C6)&amp;C$3</f>
        <v>t_humaery@vokasimerdeka.ac.id</v>
      </c>
    </row>
    <row r="7" spans="2:5" ht="15" customHeight="1" x14ac:dyDescent="0.25">
      <c r="B7" s="591" t="s">
        <v>681</v>
      </c>
      <c r="C7" s="600">
        <f t="shared" si="0"/>
        <v>5</v>
      </c>
      <c r="D7" s="599">
        <f t="shared" si="1"/>
        <v>16</v>
      </c>
      <c r="E7" s="591" t="str">
        <f t="shared" si="2"/>
        <v>s_shorayasari@vokasimerdeka.ac.id</v>
      </c>
    </row>
    <row r="8" spans="2:5" ht="15" customHeight="1" x14ac:dyDescent="0.25">
      <c r="B8" s="591" t="s">
        <v>680</v>
      </c>
      <c r="C8" s="600">
        <f t="shared" si="0"/>
        <v>4</v>
      </c>
      <c r="D8" s="599">
        <f t="shared" si="1"/>
        <v>10</v>
      </c>
      <c r="E8" s="591" t="str">
        <f t="shared" si="2"/>
        <v>a_nurdin@vokasimerdeka.ac.id</v>
      </c>
    </row>
    <row r="9" spans="2:5" x14ac:dyDescent="0.25">
      <c r="B9" s="591" t="s">
        <v>679</v>
      </c>
      <c r="C9" s="600">
        <f t="shared" si="0"/>
        <v>5</v>
      </c>
      <c r="D9" s="599">
        <f t="shared" si="1"/>
        <v>15</v>
      </c>
      <c r="E9" s="591" t="str">
        <f t="shared" si="2"/>
        <v>r_ardiansyah@vokasimerdeka.ac.id</v>
      </c>
    </row>
    <row r="10" spans="2:5" x14ac:dyDescent="0.25">
      <c r="B10" s="591" t="s">
        <v>678</v>
      </c>
      <c r="C10" s="600">
        <f t="shared" si="0"/>
        <v>10</v>
      </c>
      <c r="D10" s="599">
        <f t="shared" si="1"/>
        <v>14</v>
      </c>
      <c r="E10" s="591" t="str">
        <f t="shared" si="2"/>
        <v>a_wiro@vokasimerdeka.ac.id</v>
      </c>
    </row>
    <row r="11" spans="2:5" x14ac:dyDescent="0.25">
      <c r="B11" s="591" t="s">
        <v>677</v>
      </c>
      <c r="C11" s="600">
        <f t="shared" si="0"/>
        <v>6</v>
      </c>
      <c r="D11" s="599">
        <f t="shared" si="1"/>
        <v>17</v>
      </c>
      <c r="E11" s="591" t="str">
        <f t="shared" si="2"/>
        <v>p_christianto@vokasimerdeka.ac.id</v>
      </c>
    </row>
    <row r="12" spans="2:5" x14ac:dyDescent="0.25">
      <c r="B12" s="591" t="s">
        <v>676</v>
      </c>
      <c r="C12" s="600">
        <f t="shared" si="0"/>
        <v>5</v>
      </c>
      <c r="D12" s="599">
        <f t="shared" si="1"/>
        <v>11</v>
      </c>
      <c r="E12" s="591" t="str">
        <f t="shared" si="2"/>
        <v>r_novita@vokasimerdeka.ac.id</v>
      </c>
    </row>
    <row r="13" spans="2:5" x14ac:dyDescent="0.25">
      <c r="B13" s="591" t="s">
        <v>675</v>
      </c>
      <c r="C13" s="600">
        <f t="shared" si="0"/>
        <v>7</v>
      </c>
      <c r="D13" s="599">
        <f t="shared" si="1"/>
        <v>15</v>
      </c>
      <c r="E13" s="591" t="str">
        <f t="shared" si="2"/>
        <v>n_ulhayati@vokasimerdeka.ac.id</v>
      </c>
    </row>
    <row r="14" spans="2:5" x14ac:dyDescent="0.25">
      <c r="B14" s="591" t="s">
        <v>674</v>
      </c>
      <c r="C14" s="600">
        <f t="shared" si="0"/>
        <v>4</v>
      </c>
      <c r="D14" s="599">
        <f t="shared" si="1"/>
        <v>14</v>
      </c>
      <c r="E14" s="598" t="str">
        <f t="shared" si="2"/>
        <v>e_susilawati@vokasimerdeka.ac.id</v>
      </c>
    </row>
    <row r="15" spans="2:5" ht="16.5" customHeight="1" x14ac:dyDescent="0.25">
      <c r="E15" s="597"/>
    </row>
    <row r="16" spans="2:5" ht="16.5" customHeight="1" x14ac:dyDescent="0.25">
      <c r="B16" s="596" t="s">
        <v>333</v>
      </c>
    </row>
    <row r="17" spans="2:2" x14ac:dyDescent="0.25">
      <c r="B17" s="582" t="s">
        <v>673</v>
      </c>
    </row>
    <row r="18" spans="2:2" x14ac:dyDescent="0.25">
      <c r="B18" s="582" t="s">
        <v>672</v>
      </c>
    </row>
    <row r="19" spans="2:2" x14ac:dyDescent="0.25">
      <c r="B19" s="582" t="s">
        <v>671</v>
      </c>
    </row>
    <row r="20" spans="2:2" x14ac:dyDescent="0.25">
      <c r="B20" s="582" t="s">
        <v>670</v>
      </c>
    </row>
    <row r="21" spans="2:2" ht="19.5" customHeight="1" x14ac:dyDescent="0.25"/>
  </sheetData>
  <mergeCells count="2">
    <mergeCell ref="C3:D3"/>
    <mergeCell ref="C5:D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4"/>
  <sheetViews>
    <sheetView showGridLines="0" zoomScale="95" zoomScaleNormal="95" workbookViewId="0">
      <selection activeCell="E14" sqref="E14"/>
    </sheetView>
  </sheetViews>
  <sheetFormatPr defaultRowHeight="15" x14ac:dyDescent="0.25"/>
  <cols>
    <col min="1" max="1" width="5.85546875" style="1" customWidth="1"/>
    <col min="2" max="2" width="9.140625" style="1"/>
    <col min="3" max="3" width="10.140625" style="1" bestFit="1" customWidth="1"/>
    <col min="4" max="10" width="9.140625" style="1"/>
    <col min="11" max="14" width="9.140625" style="1" customWidth="1"/>
    <col min="15" max="16" width="9.140625" style="1"/>
    <col min="17" max="17" width="14.5703125" style="1" customWidth="1"/>
    <col min="18" max="18" width="5.85546875" style="1" customWidth="1"/>
    <col min="19" max="258" width="9.140625" style="1"/>
    <col min="259" max="259" width="10.140625" style="1" bestFit="1" customWidth="1"/>
    <col min="260" max="514" width="9.140625" style="1"/>
    <col min="515" max="515" width="10.140625" style="1" bestFit="1" customWidth="1"/>
    <col min="516" max="770" width="9.140625" style="1"/>
    <col min="771" max="771" width="10.140625" style="1" bestFit="1" customWidth="1"/>
    <col min="772" max="1026" width="9.140625" style="1"/>
    <col min="1027" max="1027" width="10.140625" style="1" bestFit="1" customWidth="1"/>
    <col min="1028" max="1282" width="9.140625" style="1"/>
    <col min="1283" max="1283" width="10.140625" style="1" bestFit="1" customWidth="1"/>
    <col min="1284" max="1538" width="9.140625" style="1"/>
    <col min="1539" max="1539" width="10.140625" style="1" bestFit="1" customWidth="1"/>
    <col min="1540" max="1794" width="9.140625" style="1"/>
    <col min="1795" max="1795" width="10.140625" style="1" bestFit="1" customWidth="1"/>
    <col min="1796" max="2050" width="9.140625" style="1"/>
    <col min="2051" max="2051" width="10.140625" style="1" bestFit="1" customWidth="1"/>
    <col min="2052" max="2306" width="9.140625" style="1"/>
    <col min="2307" max="2307" width="10.140625" style="1" bestFit="1" customWidth="1"/>
    <col min="2308" max="2562" width="9.140625" style="1"/>
    <col min="2563" max="2563" width="10.140625" style="1" bestFit="1" customWidth="1"/>
    <col min="2564" max="2818" width="9.140625" style="1"/>
    <col min="2819" max="2819" width="10.140625" style="1" bestFit="1" customWidth="1"/>
    <col min="2820" max="3074" width="9.140625" style="1"/>
    <col min="3075" max="3075" width="10.140625" style="1" bestFit="1" customWidth="1"/>
    <col min="3076" max="3330" width="9.140625" style="1"/>
    <col min="3331" max="3331" width="10.140625" style="1" bestFit="1" customWidth="1"/>
    <col min="3332" max="3586" width="9.140625" style="1"/>
    <col min="3587" max="3587" width="10.140625" style="1" bestFit="1" customWidth="1"/>
    <col min="3588" max="3842" width="9.140625" style="1"/>
    <col min="3843" max="3843" width="10.140625" style="1" bestFit="1" customWidth="1"/>
    <col min="3844" max="4098" width="9.140625" style="1"/>
    <col min="4099" max="4099" width="10.140625" style="1" bestFit="1" customWidth="1"/>
    <col min="4100" max="4354" width="9.140625" style="1"/>
    <col min="4355" max="4355" width="10.140625" style="1" bestFit="1" customWidth="1"/>
    <col min="4356" max="4610" width="9.140625" style="1"/>
    <col min="4611" max="4611" width="10.140625" style="1" bestFit="1" customWidth="1"/>
    <col min="4612" max="4866" width="9.140625" style="1"/>
    <col min="4867" max="4867" width="10.140625" style="1" bestFit="1" customWidth="1"/>
    <col min="4868" max="5122" width="9.140625" style="1"/>
    <col min="5123" max="5123" width="10.140625" style="1" bestFit="1" customWidth="1"/>
    <col min="5124" max="5378" width="9.140625" style="1"/>
    <col min="5379" max="5379" width="10.140625" style="1" bestFit="1" customWidth="1"/>
    <col min="5380" max="5634" width="9.140625" style="1"/>
    <col min="5635" max="5635" width="10.140625" style="1" bestFit="1" customWidth="1"/>
    <col min="5636" max="5890" width="9.140625" style="1"/>
    <col min="5891" max="5891" width="10.140625" style="1" bestFit="1" customWidth="1"/>
    <col min="5892" max="6146" width="9.140625" style="1"/>
    <col min="6147" max="6147" width="10.140625" style="1" bestFit="1" customWidth="1"/>
    <col min="6148" max="6402" width="9.140625" style="1"/>
    <col min="6403" max="6403" width="10.140625" style="1" bestFit="1" customWidth="1"/>
    <col min="6404" max="6658" width="9.140625" style="1"/>
    <col min="6659" max="6659" width="10.140625" style="1" bestFit="1" customWidth="1"/>
    <col min="6660" max="6914" width="9.140625" style="1"/>
    <col min="6915" max="6915" width="10.140625" style="1" bestFit="1" customWidth="1"/>
    <col min="6916" max="7170" width="9.140625" style="1"/>
    <col min="7171" max="7171" width="10.140625" style="1" bestFit="1" customWidth="1"/>
    <col min="7172" max="7426" width="9.140625" style="1"/>
    <col min="7427" max="7427" width="10.140625" style="1" bestFit="1" customWidth="1"/>
    <col min="7428" max="7682" width="9.140625" style="1"/>
    <col min="7683" max="7683" width="10.140625" style="1" bestFit="1" customWidth="1"/>
    <col min="7684" max="7938" width="9.140625" style="1"/>
    <col min="7939" max="7939" width="10.140625" style="1" bestFit="1" customWidth="1"/>
    <col min="7940" max="8194" width="9.140625" style="1"/>
    <col min="8195" max="8195" width="10.140625" style="1" bestFit="1" customWidth="1"/>
    <col min="8196" max="8450" width="9.140625" style="1"/>
    <col min="8451" max="8451" width="10.140625" style="1" bestFit="1" customWidth="1"/>
    <col min="8452" max="8706" width="9.140625" style="1"/>
    <col min="8707" max="8707" width="10.140625" style="1" bestFit="1" customWidth="1"/>
    <col min="8708" max="8962" width="9.140625" style="1"/>
    <col min="8963" max="8963" width="10.140625" style="1" bestFit="1" customWidth="1"/>
    <col min="8964" max="9218" width="9.140625" style="1"/>
    <col min="9219" max="9219" width="10.140625" style="1" bestFit="1" customWidth="1"/>
    <col min="9220" max="9474" width="9.140625" style="1"/>
    <col min="9475" max="9475" width="10.140625" style="1" bestFit="1" customWidth="1"/>
    <col min="9476" max="9730" width="9.140625" style="1"/>
    <col min="9731" max="9731" width="10.140625" style="1" bestFit="1" customWidth="1"/>
    <col min="9732" max="9986" width="9.140625" style="1"/>
    <col min="9987" max="9987" width="10.140625" style="1" bestFit="1" customWidth="1"/>
    <col min="9988" max="10242" width="9.140625" style="1"/>
    <col min="10243" max="10243" width="10.140625" style="1" bestFit="1" customWidth="1"/>
    <col min="10244" max="10498" width="9.140625" style="1"/>
    <col min="10499" max="10499" width="10.140625" style="1" bestFit="1" customWidth="1"/>
    <col min="10500" max="10754" width="9.140625" style="1"/>
    <col min="10755" max="10755" width="10.140625" style="1" bestFit="1" customWidth="1"/>
    <col min="10756" max="11010" width="9.140625" style="1"/>
    <col min="11011" max="11011" width="10.140625" style="1" bestFit="1" customWidth="1"/>
    <col min="11012" max="11266" width="9.140625" style="1"/>
    <col min="11267" max="11267" width="10.140625" style="1" bestFit="1" customWidth="1"/>
    <col min="11268" max="11522" width="9.140625" style="1"/>
    <col min="11523" max="11523" width="10.140625" style="1" bestFit="1" customWidth="1"/>
    <col min="11524" max="11778" width="9.140625" style="1"/>
    <col min="11779" max="11779" width="10.140625" style="1" bestFit="1" customWidth="1"/>
    <col min="11780" max="12034" width="9.140625" style="1"/>
    <col min="12035" max="12035" width="10.140625" style="1" bestFit="1" customWidth="1"/>
    <col min="12036" max="12290" width="9.140625" style="1"/>
    <col min="12291" max="12291" width="10.140625" style="1" bestFit="1" customWidth="1"/>
    <col min="12292" max="12546" width="9.140625" style="1"/>
    <col min="12547" max="12547" width="10.140625" style="1" bestFit="1" customWidth="1"/>
    <col min="12548" max="12802" width="9.140625" style="1"/>
    <col min="12803" max="12803" width="10.140625" style="1" bestFit="1" customWidth="1"/>
    <col min="12804" max="13058" width="9.140625" style="1"/>
    <col min="13059" max="13059" width="10.140625" style="1" bestFit="1" customWidth="1"/>
    <col min="13060" max="13314" width="9.140625" style="1"/>
    <col min="13315" max="13315" width="10.140625" style="1" bestFit="1" customWidth="1"/>
    <col min="13316" max="13570" width="9.140625" style="1"/>
    <col min="13571" max="13571" width="10.140625" style="1" bestFit="1" customWidth="1"/>
    <col min="13572" max="13826" width="9.140625" style="1"/>
    <col min="13827" max="13827" width="10.140625" style="1" bestFit="1" customWidth="1"/>
    <col min="13828" max="14082" width="9.140625" style="1"/>
    <col min="14083" max="14083" width="10.140625" style="1" bestFit="1" customWidth="1"/>
    <col min="14084" max="14338" width="9.140625" style="1"/>
    <col min="14339" max="14339" width="10.140625" style="1" bestFit="1" customWidth="1"/>
    <col min="14340" max="14594" width="9.140625" style="1"/>
    <col min="14595" max="14595" width="10.140625" style="1" bestFit="1" customWidth="1"/>
    <col min="14596" max="14850" width="9.140625" style="1"/>
    <col min="14851" max="14851" width="10.140625" style="1" bestFit="1" customWidth="1"/>
    <col min="14852" max="15106" width="9.140625" style="1"/>
    <col min="15107" max="15107" width="10.140625" style="1" bestFit="1" customWidth="1"/>
    <col min="15108" max="15362" width="9.140625" style="1"/>
    <col min="15363" max="15363" width="10.140625" style="1" bestFit="1" customWidth="1"/>
    <col min="15364" max="15618" width="9.140625" style="1"/>
    <col min="15619" max="15619" width="10.140625" style="1" bestFit="1" customWidth="1"/>
    <col min="15620" max="15874" width="9.140625" style="1"/>
    <col min="15875" max="15875" width="10.140625" style="1" bestFit="1" customWidth="1"/>
    <col min="15876" max="16130" width="9.140625" style="1"/>
    <col min="16131" max="16131" width="10.140625" style="1" bestFit="1" customWidth="1"/>
    <col min="16132" max="16384" width="9.140625" style="1"/>
  </cols>
  <sheetData>
    <row r="1" spans="1:17" ht="19.5" customHeight="1" x14ac:dyDescent="0.25"/>
    <row r="2" spans="1:17" ht="18.75" x14ac:dyDescent="0.25">
      <c r="B2" s="2" t="s">
        <v>208</v>
      </c>
    </row>
    <row r="3" spans="1:17" x14ac:dyDescent="0.25">
      <c r="B3" s="176"/>
      <c r="C3" s="176"/>
      <c r="D3" s="176"/>
      <c r="E3" s="176">
        <v>1</v>
      </c>
      <c r="F3" s="176">
        <v>2</v>
      </c>
      <c r="G3" s="176">
        <v>3</v>
      </c>
      <c r="H3" s="176">
        <v>4</v>
      </c>
      <c r="I3" s="176">
        <v>5</v>
      </c>
      <c r="J3" s="176">
        <v>6</v>
      </c>
      <c r="K3" s="176">
        <v>7</v>
      </c>
      <c r="L3" s="176">
        <v>8</v>
      </c>
      <c r="M3" s="176">
        <v>9</v>
      </c>
      <c r="N3" s="176">
        <v>10</v>
      </c>
      <c r="O3" s="176">
        <v>11</v>
      </c>
      <c r="P3" s="176">
        <v>12</v>
      </c>
      <c r="Q3" s="177" t="s">
        <v>209</v>
      </c>
    </row>
    <row r="4" spans="1:17" x14ac:dyDescent="0.25">
      <c r="B4" s="176">
        <v>1</v>
      </c>
      <c r="C4" s="176">
        <v>2</v>
      </c>
      <c r="D4" s="176">
        <v>3</v>
      </c>
      <c r="E4" s="176">
        <v>4</v>
      </c>
      <c r="F4" s="176">
        <v>5</v>
      </c>
      <c r="G4" s="176">
        <v>6</v>
      </c>
      <c r="H4" s="176">
        <v>7</v>
      </c>
      <c r="I4" s="176">
        <v>8</v>
      </c>
      <c r="J4" s="176">
        <v>9</v>
      </c>
      <c r="K4" s="176">
        <v>10</v>
      </c>
      <c r="L4" s="176">
        <v>11</v>
      </c>
      <c r="M4" s="176">
        <v>12</v>
      </c>
      <c r="N4" s="176">
        <v>13</v>
      </c>
      <c r="O4" s="176">
        <v>14</v>
      </c>
      <c r="P4" s="176">
        <v>15</v>
      </c>
      <c r="Q4" s="177" t="s">
        <v>209</v>
      </c>
    </row>
    <row r="5" spans="1:17" x14ac:dyDescent="0.25">
      <c r="B5" s="178" t="s">
        <v>12</v>
      </c>
      <c r="C5" s="179" t="s">
        <v>13</v>
      </c>
      <c r="D5" s="179" t="s">
        <v>210</v>
      </c>
      <c r="E5" s="608" t="s">
        <v>2</v>
      </c>
      <c r="F5" s="608"/>
      <c r="G5" s="608" t="s">
        <v>3</v>
      </c>
      <c r="H5" s="608"/>
      <c r="I5" s="608" t="s">
        <v>4</v>
      </c>
      <c r="J5" s="608"/>
      <c r="K5" s="608" t="s">
        <v>14</v>
      </c>
      <c r="L5" s="608"/>
      <c r="M5" s="608" t="s">
        <v>211</v>
      </c>
      <c r="N5" s="608"/>
      <c r="O5" s="609" t="s">
        <v>15</v>
      </c>
      <c r="P5" s="609"/>
    </row>
    <row r="6" spans="1:17" x14ac:dyDescent="0.25">
      <c r="B6" s="180" t="s">
        <v>212</v>
      </c>
      <c r="C6" s="181" t="s">
        <v>213</v>
      </c>
      <c r="D6" s="181" t="s">
        <v>214</v>
      </c>
      <c r="E6" s="182">
        <v>25</v>
      </c>
      <c r="F6" s="6">
        <v>26</v>
      </c>
      <c r="G6" s="182">
        <v>27</v>
      </c>
      <c r="H6" s="6">
        <v>28</v>
      </c>
      <c r="I6" s="182">
        <v>29</v>
      </c>
      <c r="J6" s="6">
        <v>30</v>
      </c>
      <c r="K6" s="182">
        <v>31</v>
      </c>
      <c r="L6" s="6">
        <v>32</v>
      </c>
      <c r="M6" s="182">
        <v>33</v>
      </c>
      <c r="N6" s="6">
        <v>34</v>
      </c>
      <c r="O6" s="183">
        <v>35</v>
      </c>
      <c r="P6" s="5">
        <v>36</v>
      </c>
    </row>
    <row r="7" spans="1:17" x14ac:dyDescent="0.25">
      <c r="B7" s="180" t="s">
        <v>215</v>
      </c>
      <c r="C7" s="181" t="s">
        <v>216</v>
      </c>
      <c r="D7" s="181" t="s">
        <v>217</v>
      </c>
      <c r="E7" s="182">
        <v>21</v>
      </c>
      <c r="F7" s="6">
        <v>22</v>
      </c>
      <c r="G7" s="182">
        <v>23</v>
      </c>
      <c r="H7" s="6">
        <v>24</v>
      </c>
      <c r="I7" s="182">
        <v>25</v>
      </c>
      <c r="J7" s="6">
        <v>26</v>
      </c>
      <c r="K7" s="182">
        <v>27</v>
      </c>
      <c r="L7" s="6">
        <v>28</v>
      </c>
      <c r="M7" s="182">
        <v>29</v>
      </c>
      <c r="N7" s="6">
        <v>30</v>
      </c>
      <c r="O7" s="182">
        <v>31</v>
      </c>
      <c r="P7" s="5">
        <v>32</v>
      </c>
    </row>
    <row r="8" spans="1:17" x14ac:dyDescent="0.25">
      <c r="B8" s="180" t="s">
        <v>218</v>
      </c>
      <c r="C8" s="181" t="s">
        <v>219</v>
      </c>
      <c r="D8" s="181" t="s">
        <v>220</v>
      </c>
      <c r="E8" s="182">
        <v>45</v>
      </c>
      <c r="F8" s="6">
        <v>44</v>
      </c>
      <c r="G8" s="182">
        <v>43</v>
      </c>
      <c r="H8" s="6">
        <v>42</v>
      </c>
      <c r="I8" s="182">
        <v>41</v>
      </c>
      <c r="J8" s="6">
        <v>40</v>
      </c>
      <c r="K8" s="182">
        <v>39</v>
      </c>
      <c r="L8" s="6">
        <v>38</v>
      </c>
      <c r="M8" s="182">
        <v>37</v>
      </c>
      <c r="N8" s="6">
        <v>36</v>
      </c>
      <c r="O8" s="182">
        <v>35</v>
      </c>
      <c r="P8" s="5">
        <v>34</v>
      </c>
    </row>
    <row r="9" spans="1:17" x14ac:dyDescent="0.25">
      <c r="B9" s="180" t="s">
        <v>221</v>
      </c>
      <c r="C9" s="181" t="s">
        <v>222</v>
      </c>
      <c r="D9" s="181" t="s">
        <v>223</v>
      </c>
      <c r="E9" s="182">
        <v>12</v>
      </c>
      <c r="F9" s="6">
        <v>13</v>
      </c>
      <c r="G9" s="182">
        <v>14</v>
      </c>
      <c r="H9" s="6">
        <v>15</v>
      </c>
      <c r="I9" s="182">
        <v>16</v>
      </c>
      <c r="J9" s="6">
        <v>17</v>
      </c>
      <c r="K9" s="182">
        <v>18</v>
      </c>
      <c r="L9" s="6">
        <v>19</v>
      </c>
      <c r="M9" s="182">
        <v>20</v>
      </c>
      <c r="N9" s="6">
        <v>21</v>
      </c>
      <c r="O9" s="182">
        <v>22</v>
      </c>
      <c r="P9" s="5">
        <v>23</v>
      </c>
    </row>
    <row r="10" spans="1:17" x14ac:dyDescent="0.25">
      <c r="B10" s="180" t="s">
        <v>224</v>
      </c>
      <c r="C10" s="181" t="s">
        <v>225</v>
      </c>
      <c r="D10" s="181" t="s">
        <v>226</v>
      </c>
      <c r="E10" s="182">
        <v>30</v>
      </c>
      <c r="F10" s="6">
        <v>29</v>
      </c>
      <c r="G10" s="182">
        <v>28</v>
      </c>
      <c r="H10" s="6">
        <v>27</v>
      </c>
      <c r="I10" s="182">
        <v>26</v>
      </c>
      <c r="J10" s="6">
        <v>25</v>
      </c>
      <c r="K10" s="182">
        <v>24</v>
      </c>
      <c r="L10" s="6">
        <v>23</v>
      </c>
      <c r="M10" s="182">
        <v>22</v>
      </c>
      <c r="N10" s="6">
        <v>21</v>
      </c>
      <c r="O10" s="182">
        <v>20</v>
      </c>
      <c r="P10" s="5">
        <v>19</v>
      </c>
    </row>
    <row r="12" spans="1:17" ht="18" customHeight="1" x14ac:dyDescent="0.25">
      <c r="A12" s="184">
        <v>39</v>
      </c>
      <c r="B12" s="610" t="s">
        <v>16</v>
      </c>
      <c r="C12" s="611"/>
      <c r="D12" s="612">
        <f>A12+42004</f>
        <v>42043</v>
      </c>
      <c r="E12" s="613"/>
      <c r="F12" s="185">
        <f>DAY(D12)</f>
        <v>8</v>
      </c>
      <c r="G12" s="177" t="s">
        <v>227</v>
      </c>
      <c r="I12" s="186"/>
      <c r="J12" s="176" t="s">
        <v>228</v>
      </c>
    </row>
    <row r="13" spans="1:17" x14ac:dyDescent="0.25">
      <c r="B13" s="178" t="s">
        <v>12</v>
      </c>
      <c r="C13" s="179" t="s">
        <v>13</v>
      </c>
      <c r="D13" s="179" t="s">
        <v>210</v>
      </c>
      <c r="E13" s="179" t="s">
        <v>17</v>
      </c>
      <c r="F13" s="185">
        <f>MONTH(D12)</f>
        <v>2</v>
      </c>
      <c r="G13" s="177" t="s">
        <v>229</v>
      </c>
      <c r="J13" s="176"/>
    </row>
    <row r="14" spans="1:17" x14ac:dyDescent="0.25">
      <c r="B14" s="187" t="s">
        <v>212</v>
      </c>
      <c r="C14" s="188" t="str">
        <f>VLOOKUP(B14,BARANG,2)</f>
        <v>Cat</v>
      </c>
      <c r="D14" s="188" t="str">
        <f>VLOOKUP(B14,BARANG,3)</f>
        <v>kaleng</v>
      </c>
      <c r="E14" s="188">
        <f>IF(DAY(D12)&lt;=15,VLOOKUP(B14,BARANG,3+(MONTH(D12)*2)-1),VLOOKUP(B14,BARANG,(3+MONTH(D12)*2)))</f>
        <v>27</v>
      </c>
      <c r="I14" s="189"/>
      <c r="J14" s="176" t="s">
        <v>230</v>
      </c>
    </row>
    <row r="15" spans="1:17" x14ac:dyDescent="0.25">
      <c r="E15" s="185"/>
    </row>
    <row r="16" spans="1:17" x14ac:dyDescent="0.25">
      <c r="B16" s="4" t="s">
        <v>136</v>
      </c>
    </row>
    <row r="17" spans="2:11" x14ac:dyDescent="0.25">
      <c r="B17" s="122" t="s">
        <v>135</v>
      </c>
      <c r="C17" s="606" t="s">
        <v>231</v>
      </c>
      <c r="D17" s="607"/>
      <c r="E17" s="607"/>
      <c r="F17" s="607"/>
      <c r="G17" s="607"/>
      <c r="H17" s="607"/>
      <c r="I17" s="191"/>
      <c r="J17" s="191"/>
      <c r="K17" s="191"/>
    </row>
    <row r="18" spans="2:11" x14ac:dyDescent="0.25">
      <c r="B18" s="187" t="s">
        <v>232</v>
      </c>
      <c r="C18" s="190" t="str">
        <f ca="1">_xlfn.FORMULATEXT(F12)</f>
        <v>=DAY(D12)</v>
      </c>
      <c r="D18" s="189"/>
      <c r="E18" s="189"/>
      <c r="F18" s="189"/>
      <c r="G18" s="189"/>
      <c r="H18" s="189"/>
      <c r="I18" s="192"/>
      <c r="J18" s="192"/>
      <c r="K18" s="192"/>
    </row>
    <row r="19" spans="2:11" x14ac:dyDescent="0.25">
      <c r="B19" s="187" t="s">
        <v>233</v>
      </c>
      <c r="C19" s="190" t="str">
        <f ca="1">_xlfn.FORMULATEXT(F13)</f>
        <v>=MONTH(D12)</v>
      </c>
      <c r="D19" s="189"/>
      <c r="E19" s="189"/>
      <c r="F19" s="189"/>
      <c r="G19" s="189"/>
      <c r="H19" s="189"/>
      <c r="I19" s="192"/>
      <c r="J19" s="192"/>
      <c r="K19" s="192"/>
    </row>
    <row r="20" spans="2:11" x14ac:dyDescent="0.25">
      <c r="B20" s="187" t="s">
        <v>234</v>
      </c>
      <c r="C20" s="190" t="str">
        <f ca="1">_xlfn.FORMULATEXT(C14)</f>
        <v>=VLOOKUP(B14;BARANG;2)</v>
      </c>
      <c r="D20" s="189"/>
      <c r="E20" s="189"/>
      <c r="F20" s="189"/>
      <c r="G20" s="189"/>
      <c r="H20" s="189"/>
      <c r="I20" s="192"/>
      <c r="J20" s="192"/>
      <c r="K20" s="192"/>
    </row>
    <row r="21" spans="2:11" x14ac:dyDescent="0.25">
      <c r="B21" s="187" t="s">
        <v>235</v>
      </c>
      <c r="C21" s="190" t="str">
        <f ca="1">_xlfn.FORMULATEXT(D14)</f>
        <v>=VLOOKUP(B14;BARANG;3)</v>
      </c>
      <c r="D21" s="189"/>
      <c r="E21" s="189"/>
      <c r="F21" s="189"/>
      <c r="G21" s="189"/>
      <c r="H21" s="189"/>
      <c r="I21" s="192"/>
      <c r="J21" s="192"/>
      <c r="K21" s="192"/>
    </row>
    <row r="22" spans="2:11" ht="15" customHeight="1" x14ac:dyDescent="0.25">
      <c r="B22" s="616" t="s">
        <v>236</v>
      </c>
      <c r="C22" s="614" t="str">
        <f ca="1">_xlfn.FORMULATEXT(E14)</f>
        <v>=IF(DAY(D12)&lt;=15;VLOOKUP(B14;BARANG;3+(MONTH(D12)*2)-1);VLOOKUP(B14;BARANG;(3+MONTH(D12)*2)))</v>
      </c>
      <c r="D22" s="615"/>
      <c r="E22" s="615"/>
      <c r="F22" s="615"/>
      <c r="G22" s="615"/>
      <c r="H22" s="615"/>
      <c r="I22" s="193"/>
      <c r="J22" s="193"/>
      <c r="K22" s="193"/>
    </row>
    <row r="23" spans="2:11" ht="19.5" customHeight="1" x14ac:dyDescent="0.25">
      <c r="B23" s="616"/>
      <c r="C23" s="614"/>
      <c r="D23" s="615"/>
      <c r="E23" s="615"/>
      <c r="F23" s="615"/>
      <c r="G23" s="615"/>
      <c r="H23" s="615"/>
      <c r="I23" s="193"/>
      <c r="J23" s="193"/>
      <c r="K23" s="193"/>
    </row>
    <row r="24" spans="2:11" ht="19.5" customHeight="1" x14ac:dyDescent="0.25"/>
  </sheetData>
  <mergeCells count="11">
    <mergeCell ref="O5:P5"/>
    <mergeCell ref="E5:F5"/>
    <mergeCell ref="G5:H5"/>
    <mergeCell ref="I5:J5"/>
    <mergeCell ref="K5:L5"/>
    <mergeCell ref="M5:N5"/>
    <mergeCell ref="B12:C12"/>
    <mergeCell ref="D12:E12"/>
    <mergeCell ref="C22:H23"/>
    <mergeCell ref="C17:H17"/>
    <mergeCell ref="B22:B23"/>
  </mergeCells>
  <dataValidations count="1">
    <dataValidation type="list" allowBlank="1" showInputMessage="1" showErrorMessage="1" sqref="B14 IX14 ST14 ACP14 AML14 AWH14 BGD14 BPZ14 BZV14 CJR14 CTN14 DDJ14 DNF14 DXB14 EGX14 EQT14 FAP14 FKL14 FUH14 GED14 GNZ14 GXV14 HHR14 HRN14 IBJ14 ILF14 IVB14 JEX14 JOT14 JYP14 KIL14 KSH14 LCD14 LLZ14 LVV14 MFR14 MPN14 MZJ14 NJF14 NTB14 OCX14 OMT14 OWP14 PGL14 PQH14 QAD14 QJZ14 QTV14 RDR14 RNN14 RXJ14 SHF14 SRB14 TAX14 TKT14 TUP14 UEL14 UOH14 UYD14 VHZ14 VRV14 WBR14 WLN14 WVJ14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formula1>$B$6:$B$10</formula1>
    </dataValidation>
  </dataValidations>
  <pageMargins left="0.75" right="0.75" top="1" bottom="1" header="0.5" footer="0.5"/>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47105" r:id="rId3" name="Scroll Bar 1">
              <controlPr defaultSize="0" autoPict="0">
                <anchor moveWithCells="1">
                  <from>
                    <xdr:col>2</xdr:col>
                    <xdr:colOff>114300</xdr:colOff>
                    <xdr:row>11</xdr:row>
                    <xdr:rowOff>38100</xdr:rowOff>
                  </from>
                  <to>
                    <xdr:col>2</xdr:col>
                    <xdr:colOff>600075</xdr:colOff>
                    <xdr:row>11</xdr:row>
                    <xdr:rowOff>200025</xdr:rowOff>
                  </to>
                </anchor>
              </controlPr>
            </control>
          </mc:Choice>
        </mc:AlternateContent>
      </controls>
    </mc:Choice>
  </mc:AlternateConten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1"/>
  <sheetViews>
    <sheetView showGridLines="0" workbookViewId="0">
      <selection activeCell="E6" sqref="E6"/>
    </sheetView>
  </sheetViews>
  <sheetFormatPr defaultRowHeight="15" x14ac:dyDescent="0.25"/>
  <cols>
    <col min="1" max="1" width="5.85546875" style="581" customWidth="1"/>
    <col min="2" max="2" width="23.140625" style="581" customWidth="1"/>
    <col min="3" max="4" width="12.5703125" style="581" customWidth="1"/>
    <col min="5" max="5" width="34.85546875" style="581" customWidth="1"/>
    <col min="6" max="6" width="5.85546875" style="581" customWidth="1"/>
    <col min="7" max="16384" width="9.140625" style="581"/>
  </cols>
  <sheetData>
    <row r="1" spans="2:6" ht="19.5" customHeight="1" x14ac:dyDescent="0.25"/>
    <row r="2" spans="2:6" ht="18.75" x14ac:dyDescent="0.25">
      <c r="B2" s="589" t="s">
        <v>688</v>
      </c>
    </row>
    <row r="3" spans="2:6" ht="18" customHeight="1" x14ac:dyDescent="0.25">
      <c r="B3" s="603" t="s">
        <v>687</v>
      </c>
      <c r="C3" s="677" t="s">
        <v>686</v>
      </c>
      <c r="D3" s="677"/>
      <c r="E3" s="590"/>
      <c r="F3" s="592"/>
    </row>
    <row r="4" spans="2:6" ht="8.25" customHeight="1" x14ac:dyDescent="0.25">
      <c r="B4" s="590"/>
      <c r="C4" s="590"/>
      <c r="D4" s="590"/>
      <c r="E4" s="590"/>
    </row>
    <row r="5" spans="2:6" ht="18.75" customHeight="1" x14ac:dyDescent="0.25">
      <c r="B5" s="603" t="s">
        <v>685</v>
      </c>
      <c r="C5" s="678" t="s">
        <v>684</v>
      </c>
      <c r="D5" s="678"/>
      <c r="E5" s="603" t="s">
        <v>683</v>
      </c>
    </row>
    <row r="6" spans="2:6" x14ac:dyDescent="0.25">
      <c r="B6" s="591" t="s">
        <v>698</v>
      </c>
      <c r="C6" s="602">
        <f t="shared" ref="C6:C14" si="0">FIND(" ",B6,1)</f>
        <v>7</v>
      </c>
      <c r="D6" s="599">
        <f t="shared" ref="D6:D14" si="1">LEN(B6)</f>
        <v>16</v>
      </c>
      <c r="E6" s="591" t="str">
        <f t="shared" ref="E6:E14" si="2">LEFT(B6,FIND(" ",B6,1))&amp;"_"&amp;LEFT((RIGHT(B6,D6-C6)))&amp;C$3</f>
        <v>eulisa _o@vokasimerdeka.ac.id</v>
      </c>
      <c r="F6" s="582"/>
    </row>
    <row r="7" spans="2:6" x14ac:dyDescent="0.25">
      <c r="B7" s="591" t="s">
        <v>697</v>
      </c>
      <c r="C7" s="600">
        <f t="shared" si="0"/>
        <v>9</v>
      </c>
      <c r="D7" s="599">
        <f t="shared" si="1"/>
        <v>18</v>
      </c>
      <c r="E7" s="591" t="str">
        <f t="shared" si="2"/>
        <v>muhammad _s@vokasimerdeka.ac.id</v>
      </c>
    </row>
    <row r="8" spans="2:6" x14ac:dyDescent="0.25">
      <c r="B8" s="591" t="s">
        <v>696</v>
      </c>
      <c r="C8" s="600">
        <f t="shared" si="0"/>
        <v>4</v>
      </c>
      <c r="D8" s="599">
        <f t="shared" si="1"/>
        <v>11</v>
      </c>
      <c r="E8" s="591" t="str">
        <f t="shared" si="2"/>
        <v>tya _n@vokasimerdeka.ac.id</v>
      </c>
    </row>
    <row r="9" spans="2:6" x14ac:dyDescent="0.25">
      <c r="B9" s="591" t="s">
        <v>695</v>
      </c>
      <c r="C9" s="600">
        <f t="shared" si="0"/>
        <v>6</v>
      </c>
      <c r="D9" s="599">
        <f t="shared" si="1"/>
        <v>14</v>
      </c>
      <c r="E9" s="591" t="str">
        <f t="shared" si="2"/>
        <v>restu _o@vokasimerdeka.ac.id</v>
      </c>
    </row>
    <row r="10" spans="2:6" x14ac:dyDescent="0.25">
      <c r="B10" s="591" t="s">
        <v>694</v>
      </c>
      <c r="C10" s="600">
        <f t="shared" si="0"/>
        <v>5</v>
      </c>
      <c r="D10" s="599">
        <f t="shared" si="1"/>
        <v>16</v>
      </c>
      <c r="E10" s="591" t="str">
        <f t="shared" si="2"/>
        <v>dian _p@vokasimerdeka.ac.id</v>
      </c>
    </row>
    <row r="11" spans="2:6" x14ac:dyDescent="0.25">
      <c r="B11" s="591" t="s">
        <v>693</v>
      </c>
      <c r="C11" s="600">
        <f t="shared" si="0"/>
        <v>6</v>
      </c>
      <c r="D11" s="599">
        <f t="shared" si="1"/>
        <v>14</v>
      </c>
      <c r="E11" s="591" t="str">
        <f t="shared" si="2"/>
        <v>gerry _p@vokasimerdeka.ac.id</v>
      </c>
    </row>
    <row r="12" spans="2:6" x14ac:dyDescent="0.25">
      <c r="B12" s="591" t="s">
        <v>692</v>
      </c>
      <c r="C12" s="600">
        <f t="shared" si="0"/>
        <v>9</v>
      </c>
      <c r="D12" s="599">
        <f t="shared" si="1"/>
        <v>18</v>
      </c>
      <c r="E12" s="591" t="str">
        <f t="shared" si="2"/>
        <v>dorsinta _s@vokasimerdeka.ac.id</v>
      </c>
    </row>
    <row r="13" spans="2:6" ht="15" customHeight="1" x14ac:dyDescent="0.25">
      <c r="B13" s="591" t="s">
        <v>691</v>
      </c>
      <c r="C13" s="600">
        <f t="shared" si="0"/>
        <v>6</v>
      </c>
      <c r="D13" s="599">
        <f t="shared" si="1"/>
        <v>16</v>
      </c>
      <c r="E13" s="591" t="str">
        <f t="shared" si="2"/>
        <v>ahmad _s@vokasimerdeka.ac.id</v>
      </c>
    </row>
    <row r="14" spans="2:6" ht="15" hidden="1" customHeight="1" x14ac:dyDescent="0.25">
      <c r="B14" s="591" t="s">
        <v>690</v>
      </c>
      <c r="C14" s="600">
        <f t="shared" si="0"/>
        <v>4</v>
      </c>
      <c r="D14" s="599">
        <f t="shared" si="1"/>
        <v>12</v>
      </c>
      <c r="E14" s="598" t="str">
        <f t="shared" si="2"/>
        <v>adi _a@vokasimerdeka.ac.id</v>
      </c>
    </row>
    <row r="15" spans="2:6" ht="16.5" customHeight="1" x14ac:dyDescent="0.25">
      <c r="E15" s="597"/>
    </row>
    <row r="16" spans="2:6" ht="15" customHeight="1" x14ac:dyDescent="0.25">
      <c r="B16" s="596" t="s">
        <v>333</v>
      </c>
    </row>
    <row r="17" spans="2:2" x14ac:dyDescent="0.25">
      <c r="B17" s="582" t="s">
        <v>673</v>
      </c>
    </row>
    <row r="18" spans="2:2" x14ac:dyDescent="0.25">
      <c r="B18" s="582" t="s">
        <v>672</v>
      </c>
    </row>
    <row r="19" spans="2:2" x14ac:dyDescent="0.25">
      <c r="B19" s="582" t="s">
        <v>689</v>
      </c>
    </row>
    <row r="20" spans="2:2" x14ac:dyDescent="0.25">
      <c r="B20" s="582" t="s">
        <v>670</v>
      </c>
    </row>
    <row r="21" spans="2:2" ht="19.5" customHeight="1" x14ac:dyDescent="0.25"/>
  </sheetData>
  <mergeCells count="2">
    <mergeCell ref="C3:D3"/>
    <mergeCell ref="C5:D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1"/>
  <sheetViews>
    <sheetView showGridLines="0" workbookViewId="0">
      <selection activeCell="E15" sqref="E15"/>
    </sheetView>
  </sheetViews>
  <sheetFormatPr defaultRowHeight="15" x14ac:dyDescent="0.25"/>
  <cols>
    <col min="1" max="1" width="5.85546875" style="1" customWidth="1"/>
    <col min="2" max="2" width="10.42578125" style="1" customWidth="1"/>
    <col min="3" max="8" width="11.28515625" style="1" customWidth="1"/>
    <col min="9" max="9" width="21.85546875" style="1" customWidth="1"/>
    <col min="10" max="10" width="5.85546875" style="1" customWidth="1"/>
    <col min="11" max="16384" width="9.140625" style="1"/>
  </cols>
  <sheetData>
    <row r="1" spans="2:13" ht="19.5" customHeight="1" x14ac:dyDescent="0.25"/>
    <row r="2" spans="2:13" ht="18.75" x14ac:dyDescent="0.25">
      <c r="B2" s="2" t="s">
        <v>53</v>
      </c>
    </row>
    <row r="3" spans="2:13" x14ac:dyDescent="0.25">
      <c r="B3" s="30"/>
      <c r="C3" s="7" t="s">
        <v>2</v>
      </c>
      <c r="D3" s="7" t="s">
        <v>3</v>
      </c>
      <c r="E3" s="7" t="s">
        <v>4</v>
      </c>
      <c r="F3" s="7" t="s">
        <v>14</v>
      </c>
      <c r="G3" s="7" t="s">
        <v>28</v>
      </c>
      <c r="H3" s="17" t="s">
        <v>15</v>
      </c>
    </row>
    <row r="4" spans="2:13" x14ac:dyDescent="0.25">
      <c r="B4" s="68" t="s">
        <v>38</v>
      </c>
      <c r="C4" s="6">
        <v>315</v>
      </c>
      <c r="D4" s="6">
        <v>378</v>
      </c>
      <c r="E4" s="6">
        <v>425</v>
      </c>
      <c r="F4" s="6">
        <v>314</v>
      </c>
      <c r="G4" s="6">
        <v>245</v>
      </c>
      <c r="H4" s="5">
        <v>585</v>
      </c>
    </row>
    <row r="5" spans="2:13" x14ac:dyDescent="0.25">
      <c r="B5" s="68" t="s">
        <v>39</v>
      </c>
      <c r="C5" s="6">
        <v>215</v>
      </c>
      <c r="D5" s="6">
        <v>475</v>
      </c>
      <c r="E5" s="6">
        <v>398</v>
      </c>
      <c r="F5" s="6">
        <v>475</v>
      </c>
      <c r="G5" s="6">
        <v>450</v>
      </c>
      <c r="H5" s="5">
        <v>305</v>
      </c>
    </row>
    <row r="6" spans="2:13" x14ac:dyDescent="0.25">
      <c r="B6" s="68" t="s">
        <v>40</v>
      </c>
      <c r="C6" s="6">
        <v>750</v>
      </c>
      <c r="D6" s="6">
        <v>750</v>
      </c>
      <c r="E6" s="6">
        <v>690</v>
      </c>
      <c r="F6" s="6">
        <v>715</v>
      </c>
      <c r="G6" s="6">
        <v>810</v>
      </c>
      <c r="H6" s="5">
        <v>920</v>
      </c>
    </row>
    <row r="7" spans="2:13" x14ac:dyDescent="0.25">
      <c r="B7" s="68" t="s">
        <v>41</v>
      </c>
      <c r="C7" s="6">
        <v>1050</v>
      </c>
      <c r="D7" s="6">
        <v>950</v>
      </c>
      <c r="E7" s="6">
        <v>875</v>
      </c>
      <c r="F7" s="6">
        <v>1010</v>
      </c>
      <c r="G7" s="6">
        <v>987</v>
      </c>
      <c r="H7" s="5">
        <v>850</v>
      </c>
      <c r="L7" s="1" t="s">
        <v>38</v>
      </c>
      <c r="M7" s="1">
        <v>1</v>
      </c>
    </row>
    <row r="8" spans="2:13" x14ac:dyDescent="0.25">
      <c r="B8" s="68" t="s">
        <v>42</v>
      </c>
      <c r="C8" s="6">
        <v>990</v>
      </c>
      <c r="D8" s="6">
        <v>1025</v>
      </c>
      <c r="E8" s="6">
        <v>750</v>
      </c>
      <c r="F8" s="6">
        <v>550</v>
      </c>
      <c r="G8" s="6">
        <v>650</v>
      </c>
      <c r="H8" s="5">
        <v>890</v>
      </c>
      <c r="L8" s="1" t="s">
        <v>39</v>
      </c>
      <c r="M8" s="1">
        <v>2</v>
      </c>
    </row>
    <row r="9" spans="2:13" x14ac:dyDescent="0.25">
      <c r="B9" s="68" t="s">
        <v>43</v>
      </c>
      <c r="C9" s="6">
        <v>1005</v>
      </c>
      <c r="D9" s="6">
        <v>785</v>
      </c>
      <c r="E9" s="6">
        <v>875</v>
      </c>
      <c r="F9" s="6">
        <v>950</v>
      </c>
      <c r="G9" s="6">
        <v>750</v>
      </c>
      <c r="H9" s="5">
        <v>950</v>
      </c>
      <c r="L9" s="1" t="s">
        <v>40</v>
      </c>
      <c r="M9" s="1">
        <v>3</v>
      </c>
    </row>
    <row r="10" spans="2:13" x14ac:dyDescent="0.25">
      <c r="E10" s="22"/>
      <c r="F10" s="22"/>
      <c r="L10" s="1" t="s">
        <v>41</v>
      </c>
      <c r="M10" s="1">
        <v>4</v>
      </c>
    </row>
    <row r="11" spans="2:13" x14ac:dyDescent="0.25">
      <c r="B11" s="4" t="s">
        <v>66</v>
      </c>
      <c r="L11" s="1" t="s">
        <v>42</v>
      </c>
      <c r="M11" s="1">
        <v>5</v>
      </c>
    </row>
    <row r="12" spans="2:13" x14ac:dyDescent="0.25">
      <c r="B12" s="25" t="s">
        <v>44</v>
      </c>
      <c r="C12" s="26"/>
      <c r="D12" s="26"/>
      <c r="E12" s="31">
        <f>INDEX(Jual,2,3)</f>
        <v>398</v>
      </c>
      <c r="F12" s="29" t="str">
        <f ca="1">_xlfn.FORMULATEXT(E12)</f>
        <v>=INDEX(Jual;2;3)</v>
      </c>
      <c r="L12" s="1" t="s">
        <v>43</v>
      </c>
      <c r="M12" s="1">
        <v>6</v>
      </c>
    </row>
    <row r="13" spans="2:13" x14ac:dyDescent="0.25">
      <c r="B13" s="25" t="s">
        <v>65</v>
      </c>
      <c r="C13" s="26"/>
      <c r="D13" s="26"/>
      <c r="E13" s="31">
        <f>SUM(INDEX(Jual,0,3))</f>
        <v>4013</v>
      </c>
      <c r="F13" s="29" t="str">
        <f ca="1">_xlfn.FORMULATEXT(E13)</f>
        <v>=SUM(INDEX(Jual;0;3))</v>
      </c>
    </row>
    <row r="14" spans="2:13" x14ac:dyDescent="0.25">
      <c r="B14" s="23"/>
    </row>
    <row r="15" spans="2:13" x14ac:dyDescent="0.25">
      <c r="B15" s="27" t="s">
        <v>41</v>
      </c>
      <c r="C15" s="24" t="s">
        <v>45</v>
      </c>
      <c r="D15" s="28" t="s">
        <v>14</v>
      </c>
      <c r="E15" s="31">
        <f>INDEX(Jual,VLOOKUP(B15,Produk,2),VLOOKUP(D15,Bulan,2))</f>
        <v>1010</v>
      </c>
      <c r="F15" s="29" t="str">
        <f t="shared" ref="F15:F16" ca="1" si="0">_xlfn.FORMULATEXT(E15)</f>
        <v>=INDEX(Jual;VLOOKUP(B15;Produk;2);VLOOKUP(D15;Bulan;2))</v>
      </c>
      <c r="L15" s="1" t="s">
        <v>14</v>
      </c>
      <c r="M15" s="1">
        <v>4</v>
      </c>
    </row>
    <row r="16" spans="2:13" x14ac:dyDescent="0.25">
      <c r="B16" s="25" t="s">
        <v>46</v>
      </c>
      <c r="C16" s="26"/>
      <c r="D16" s="28" t="s">
        <v>14</v>
      </c>
      <c r="E16" s="31">
        <f>SUM(INDEX(Jual,0,VLOOKUP(D16,Bulan,2)))</f>
        <v>4014</v>
      </c>
      <c r="F16" s="29" t="str">
        <f t="shared" ca="1" si="0"/>
        <v>=SUM(INDEX(Jual;0;VLOOKUP(D16;Bulan;2)))</v>
      </c>
      <c r="L16" s="1" t="s">
        <v>3</v>
      </c>
      <c r="M16" s="1">
        <v>2</v>
      </c>
    </row>
    <row r="17" spans="12:13" ht="19.5" customHeight="1" x14ac:dyDescent="0.25">
      <c r="L17" s="1" t="s">
        <v>2</v>
      </c>
      <c r="M17" s="1">
        <v>1</v>
      </c>
    </row>
    <row r="18" spans="12:13" x14ac:dyDescent="0.25">
      <c r="L18" s="1" t="s">
        <v>15</v>
      </c>
      <c r="M18" s="1">
        <v>6</v>
      </c>
    </row>
    <row r="19" spans="12:13" x14ac:dyDescent="0.25">
      <c r="L19" s="1" t="s">
        <v>4</v>
      </c>
      <c r="M19" s="1">
        <v>3</v>
      </c>
    </row>
    <row r="20" spans="12:13" x14ac:dyDescent="0.25">
      <c r="L20" s="1" t="s">
        <v>28</v>
      </c>
      <c r="M20" s="1">
        <v>5</v>
      </c>
    </row>
    <row r="21" spans="12:13" x14ac:dyDescent="0.25">
      <c r="L21" s="1" t="s">
        <v>35</v>
      </c>
      <c r="M21" s="1">
        <v>0</v>
      </c>
    </row>
  </sheetData>
  <dataValidations count="2">
    <dataValidation type="list" allowBlank="1" showInputMessage="1" showErrorMessage="1" sqref="B15">
      <formula1>$B$4:$B$9</formula1>
    </dataValidation>
    <dataValidation type="list" allowBlank="1" showInputMessage="1" showErrorMessage="1" sqref="D15:D16">
      <formula1>$C$3:$H$3</formula1>
    </dataValidation>
  </dataValidations>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showGridLines="0" workbookViewId="0">
      <selection activeCell="E15" sqref="E15"/>
    </sheetView>
  </sheetViews>
  <sheetFormatPr defaultRowHeight="15" x14ac:dyDescent="0.25"/>
  <cols>
    <col min="1" max="1" width="5.85546875" style="200" customWidth="1"/>
    <col min="2" max="2" width="5" style="200" customWidth="1"/>
    <col min="3" max="3" width="13.28515625" style="200" customWidth="1"/>
    <col min="4" max="7" width="10.42578125" style="200" customWidth="1"/>
    <col min="8" max="8" width="11" style="200" customWidth="1"/>
    <col min="9" max="9" width="10.85546875" style="200" customWidth="1"/>
    <col min="10" max="10" width="5.85546875" style="200" customWidth="1"/>
    <col min="11" max="16384" width="9.140625" style="200"/>
  </cols>
  <sheetData>
    <row r="1" spans="2:8" ht="19.5" customHeight="1" x14ac:dyDescent="0.25"/>
    <row r="2" spans="2:8" ht="18.75" x14ac:dyDescent="0.25">
      <c r="B2" s="229" t="s">
        <v>306</v>
      </c>
    </row>
    <row r="3" spans="2:8" x14ac:dyDescent="0.25">
      <c r="B3" s="617" t="s">
        <v>51</v>
      </c>
      <c r="C3" s="619" t="s">
        <v>307</v>
      </c>
      <c r="D3" s="620" t="s">
        <v>308</v>
      </c>
      <c r="E3" s="620"/>
      <c r="F3" s="620"/>
      <c r="G3" s="620"/>
      <c r="H3" s="238" t="s">
        <v>309</v>
      </c>
    </row>
    <row r="4" spans="2:8" x14ac:dyDescent="0.25">
      <c r="B4" s="618"/>
      <c r="C4" s="620"/>
      <c r="D4" s="236" t="s">
        <v>285</v>
      </c>
      <c r="E4" s="236" t="s">
        <v>287</v>
      </c>
      <c r="F4" s="236" t="s">
        <v>289</v>
      </c>
      <c r="G4" s="236" t="s">
        <v>290</v>
      </c>
      <c r="H4" s="237" t="s">
        <v>310</v>
      </c>
    </row>
    <row r="5" spans="2:8" x14ac:dyDescent="0.25">
      <c r="B5" s="230">
        <v>1</v>
      </c>
      <c r="C5" s="231" t="s">
        <v>311</v>
      </c>
      <c r="D5" s="273">
        <v>154</v>
      </c>
      <c r="E5" s="273">
        <v>175</v>
      </c>
      <c r="F5" s="273">
        <v>185</v>
      </c>
      <c r="G5" s="273">
        <v>201</v>
      </c>
      <c r="H5" s="274">
        <f>SUM(D5:G5)</f>
        <v>715</v>
      </c>
    </row>
    <row r="6" spans="2:8" x14ac:dyDescent="0.25">
      <c r="B6" s="230">
        <v>2</v>
      </c>
      <c r="C6" s="231" t="s">
        <v>312</v>
      </c>
      <c r="D6" s="273">
        <v>142</v>
      </c>
      <c r="E6" s="273">
        <v>182</v>
      </c>
      <c r="F6" s="273">
        <v>188</v>
      </c>
      <c r="G6" s="273">
        <v>198</v>
      </c>
      <c r="H6" s="274">
        <f t="shared" ref="H6:H12" si="0">SUM(D6:G6)</f>
        <v>710</v>
      </c>
    </row>
    <row r="7" spans="2:8" x14ac:dyDescent="0.25">
      <c r="B7" s="230">
        <v>3</v>
      </c>
      <c r="C7" s="231" t="s">
        <v>313</v>
      </c>
      <c r="D7" s="273">
        <v>147</v>
      </c>
      <c r="E7" s="273">
        <v>185</v>
      </c>
      <c r="F7" s="273">
        <v>179</v>
      </c>
      <c r="G7" s="273">
        <v>189</v>
      </c>
      <c r="H7" s="274">
        <f t="shared" si="0"/>
        <v>700</v>
      </c>
    </row>
    <row r="8" spans="2:8" x14ac:dyDescent="0.25">
      <c r="B8" s="230">
        <v>4</v>
      </c>
      <c r="C8" s="231" t="s">
        <v>314</v>
      </c>
      <c r="D8" s="273">
        <v>165</v>
      </c>
      <c r="E8" s="273">
        <v>165</v>
      </c>
      <c r="F8" s="273">
        <v>180</v>
      </c>
      <c r="G8" s="273">
        <v>200</v>
      </c>
      <c r="H8" s="274">
        <f t="shared" si="0"/>
        <v>710</v>
      </c>
    </row>
    <row r="9" spans="2:8" x14ac:dyDescent="0.25">
      <c r="B9" s="230">
        <v>5</v>
      </c>
      <c r="C9" s="231" t="s">
        <v>315</v>
      </c>
      <c r="D9" s="273">
        <v>145</v>
      </c>
      <c r="E9" s="273">
        <v>180</v>
      </c>
      <c r="F9" s="273">
        <v>188</v>
      </c>
      <c r="G9" s="273">
        <v>196</v>
      </c>
      <c r="H9" s="274">
        <f t="shared" si="0"/>
        <v>709</v>
      </c>
    </row>
    <row r="10" spans="2:8" x14ac:dyDescent="0.25">
      <c r="B10" s="230">
        <v>6</v>
      </c>
      <c r="C10" s="231" t="s">
        <v>316</v>
      </c>
      <c r="D10" s="273">
        <v>162</v>
      </c>
      <c r="E10" s="273">
        <v>169</v>
      </c>
      <c r="F10" s="273">
        <v>187</v>
      </c>
      <c r="G10" s="273">
        <v>202</v>
      </c>
      <c r="H10" s="274">
        <f t="shared" si="0"/>
        <v>720</v>
      </c>
    </row>
    <row r="11" spans="2:8" x14ac:dyDescent="0.25">
      <c r="B11" s="230">
        <v>7</v>
      </c>
      <c r="C11" s="231" t="s">
        <v>317</v>
      </c>
      <c r="D11" s="273">
        <v>144</v>
      </c>
      <c r="E11" s="273">
        <v>175</v>
      </c>
      <c r="F11" s="273">
        <v>186</v>
      </c>
      <c r="G11" s="273">
        <v>201</v>
      </c>
      <c r="H11" s="274">
        <f t="shared" si="0"/>
        <v>706</v>
      </c>
    </row>
    <row r="12" spans="2:8" x14ac:dyDescent="0.25">
      <c r="B12" s="230">
        <v>8</v>
      </c>
      <c r="C12" s="231" t="s">
        <v>318</v>
      </c>
      <c r="D12" s="273">
        <v>150</v>
      </c>
      <c r="E12" s="273">
        <v>168</v>
      </c>
      <c r="F12" s="273">
        <v>188</v>
      </c>
      <c r="G12" s="273">
        <v>198</v>
      </c>
      <c r="H12" s="274">
        <f t="shared" si="0"/>
        <v>704</v>
      </c>
    </row>
    <row r="14" spans="2:8" x14ac:dyDescent="0.25">
      <c r="B14" s="243" t="s">
        <v>319</v>
      </c>
      <c r="C14" s="243"/>
      <c r="D14" s="243"/>
      <c r="E14" s="275">
        <f>MIN(H5:H12)</f>
        <v>700</v>
      </c>
      <c r="F14" s="245" t="str">
        <f ca="1">_xlfn.FORMULATEXT(E14)</f>
        <v>=MIN(H5:H12)</v>
      </c>
    </row>
    <row r="15" spans="2:8" x14ac:dyDescent="0.25">
      <c r="B15" s="243" t="s">
        <v>307</v>
      </c>
      <c r="C15" s="243"/>
      <c r="D15" s="243"/>
      <c r="E15" s="234" t="str">
        <f>INDEX(C5:C12,MATCH(MIN(H5:H12),H5:H12,0))</f>
        <v>PT. CDEF</v>
      </c>
      <c r="F15" s="245" t="str">
        <f ca="1">_xlfn.FORMULATEXT(E15)</f>
        <v>=INDEX(C5:C12;MATCH(MIN(H5:H12);H5:H12;0))</v>
      </c>
    </row>
    <row r="16" spans="2:8" ht="19.5" customHeight="1" x14ac:dyDescent="0.25"/>
  </sheetData>
  <mergeCells count="3">
    <mergeCell ref="B3:B4"/>
    <mergeCell ref="C3:C4"/>
    <mergeCell ref="D3:G3"/>
  </mergeCells>
  <conditionalFormatting sqref="H5:H12">
    <cfRule type="cellIs" dxfId="22" priority="2" operator="equal">
      <formula>$E$14</formula>
    </cfRule>
  </conditionalFormatting>
  <conditionalFormatting sqref="C5:C12">
    <cfRule type="cellIs" dxfId="21" priority="1" operator="equal">
      <formula>$E$15</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3"/>
  <sheetViews>
    <sheetView showGridLines="0" workbookViewId="0">
      <selection activeCell="D12" sqref="D12"/>
    </sheetView>
  </sheetViews>
  <sheetFormatPr defaultRowHeight="15" x14ac:dyDescent="0.25"/>
  <cols>
    <col min="1" max="1" width="5.85546875" style="32" customWidth="1"/>
    <col min="2" max="2" width="12.85546875" style="32" customWidth="1"/>
    <col min="3" max="11" width="7.140625" style="32" customWidth="1"/>
    <col min="12" max="13" width="7.140625" style="32" hidden="1" customWidth="1"/>
    <col min="14" max="14" width="7.140625" style="32" customWidth="1"/>
    <col min="15" max="15" width="7.85546875" style="32" customWidth="1"/>
    <col min="16" max="16" width="5.85546875" style="32" customWidth="1"/>
    <col min="17" max="16384" width="9.140625" style="32"/>
  </cols>
  <sheetData>
    <row r="1" spans="2:15" ht="19.5" customHeight="1" x14ac:dyDescent="0.25"/>
    <row r="2" spans="2:15" ht="18.75" x14ac:dyDescent="0.25">
      <c r="B2" s="49" t="s">
        <v>0</v>
      </c>
    </row>
    <row r="3" spans="2:15" x14ac:dyDescent="0.25">
      <c r="B3" s="33" t="s">
        <v>1</v>
      </c>
      <c r="C3" s="39" t="s">
        <v>24</v>
      </c>
      <c r="D3" s="39" t="s">
        <v>25</v>
      </c>
      <c r="E3" s="39" t="s">
        <v>26</v>
      </c>
      <c r="F3" s="39" t="s">
        <v>27</v>
      </c>
      <c r="G3" s="39" t="s">
        <v>28</v>
      </c>
      <c r="H3" s="39" t="s">
        <v>29</v>
      </c>
      <c r="I3" s="39" t="s">
        <v>30</v>
      </c>
      <c r="J3" s="39" t="s">
        <v>137</v>
      </c>
      <c r="K3" s="39" t="s">
        <v>31</v>
      </c>
      <c r="L3" s="39" t="s">
        <v>32</v>
      </c>
      <c r="M3" s="39" t="s">
        <v>138</v>
      </c>
      <c r="N3" s="39" t="s">
        <v>33</v>
      </c>
      <c r="O3" s="38" t="s">
        <v>10</v>
      </c>
    </row>
    <row r="4" spans="2:15" x14ac:dyDescent="0.25">
      <c r="B4" s="43" t="s">
        <v>5</v>
      </c>
      <c r="C4" s="44">
        <v>54</v>
      </c>
      <c r="D4" s="44">
        <v>77</v>
      </c>
      <c r="E4" s="44">
        <v>55</v>
      </c>
      <c r="F4" s="44">
        <v>57</v>
      </c>
      <c r="G4" s="44">
        <v>63</v>
      </c>
      <c r="H4" s="44">
        <v>44</v>
      </c>
      <c r="I4" s="44">
        <v>67</v>
      </c>
      <c r="J4" s="44">
        <v>72</v>
      </c>
      <c r="K4" s="44">
        <v>65</v>
      </c>
      <c r="L4" s="44">
        <v>55</v>
      </c>
      <c r="M4" s="44">
        <v>54</v>
      </c>
      <c r="N4" s="44">
        <v>51</v>
      </c>
      <c r="O4" s="45">
        <f>SUM(C4:N4)</f>
        <v>714</v>
      </c>
    </row>
    <row r="5" spans="2:15" x14ac:dyDescent="0.25">
      <c r="B5" s="35" t="s">
        <v>6</v>
      </c>
      <c r="C5" s="40">
        <v>64</v>
      </c>
      <c r="D5" s="40">
        <v>52</v>
      </c>
      <c r="E5" s="40">
        <v>57</v>
      </c>
      <c r="F5" s="40">
        <v>52</v>
      </c>
      <c r="G5" s="40">
        <v>61</v>
      </c>
      <c r="H5" s="40">
        <v>55</v>
      </c>
      <c r="I5" s="40">
        <v>75</v>
      </c>
      <c r="J5" s="40">
        <v>62</v>
      </c>
      <c r="K5" s="40">
        <v>54</v>
      </c>
      <c r="L5" s="40">
        <v>55</v>
      </c>
      <c r="M5" s="40">
        <v>48</v>
      </c>
      <c r="N5" s="40">
        <v>42</v>
      </c>
      <c r="O5" s="37">
        <f>SUM(C5:N5)</f>
        <v>677</v>
      </c>
    </row>
    <row r="6" spans="2:15" x14ac:dyDescent="0.25">
      <c r="B6" s="35" t="s">
        <v>11</v>
      </c>
      <c r="C6" s="40">
        <v>98</v>
      </c>
      <c r="D6" s="40">
        <v>102</v>
      </c>
      <c r="E6" s="40">
        <v>116</v>
      </c>
      <c r="F6" s="40">
        <v>122</v>
      </c>
      <c r="G6" s="40">
        <v>118</v>
      </c>
      <c r="H6" s="40">
        <v>115</v>
      </c>
      <c r="I6" s="40">
        <v>125</v>
      </c>
      <c r="J6" s="40">
        <v>110</v>
      </c>
      <c r="K6" s="40">
        <v>98</v>
      </c>
      <c r="L6" s="40">
        <v>105</v>
      </c>
      <c r="M6" s="40">
        <v>114</v>
      </c>
      <c r="N6" s="40">
        <v>128</v>
      </c>
      <c r="O6" s="37">
        <f>SUM(C6:N6)</f>
        <v>1351</v>
      </c>
    </row>
    <row r="7" spans="2:15" x14ac:dyDescent="0.25">
      <c r="B7" s="35" t="s">
        <v>7</v>
      </c>
      <c r="C7" s="40">
        <v>70</v>
      </c>
      <c r="D7" s="40">
        <v>68</v>
      </c>
      <c r="E7" s="40">
        <v>72</v>
      </c>
      <c r="F7" s="40">
        <v>68</v>
      </c>
      <c r="G7" s="40">
        <v>70</v>
      </c>
      <c r="H7" s="40">
        <v>58</v>
      </c>
      <c r="I7" s="40">
        <v>63</v>
      </c>
      <c r="J7" s="40">
        <v>75</v>
      </c>
      <c r="K7" s="40">
        <v>64</v>
      </c>
      <c r="L7" s="40">
        <v>62</v>
      </c>
      <c r="M7" s="40">
        <v>60</v>
      </c>
      <c r="N7" s="40">
        <v>57</v>
      </c>
      <c r="O7" s="37">
        <f>SUM(C7:N7)</f>
        <v>787</v>
      </c>
    </row>
    <row r="8" spans="2:15" x14ac:dyDescent="0.25">
      <c r="B8" s="46" t="s">
        <v>8</v>
      </c>
      <c r="C8" s="47">
        <v>90</v>
      </c>
      <c r="D8" s="47">
        <v>98</v>
      </c>
      <c r="E8" s="47">
        <v>102</v>
      </c>
      <c r="F8" s="47">
        <v>114</v>
      </c>
      <c r="G8" s="47">
        <v>110</v>
      </c>
      <c r="H8" s="47">
        <v>125</v>
      </c>
      <c r="I8" s="47">
        <v>124</v>
      </c>
      <c r="J8" s="47">
        <v>125</v>
      </c>
      <c r="K8" s="47">
        <v>118</v>
      </c>
      <c r="L8" s="47">
        <v>125</v>
      </c>
      <c r="M8" s="47">
        <v>140</v>
      </c>
      <c r="N8" s="47">
        <v>105</v>
      </c>
      <c r="O8" s="48">
        <f>SUM(C8:N8)</f>
        <v>1376</v>
      </c>
    </row>
    <row r="9" spans="2:15" x14ac:dyDescent="0.25">
      <c r="B9" s="34" t="s">
        <v>10</v>
      </c>
      <c r="C9" s="41">
        <f t="shared" ref="C9:O9" si="0">SUM(C4:C8)</f>
        <v>376</v>
      </c>
      <c r="D9" s="41">
        <f t="shared" si="0"/>
        <v>397</v>
      </c>
      <c r="E9" s="41">
        <f t="shared" si="0"/>
        <v>402</v>
      </c>
      <c r="F9" s="41">
        <f t="shared" si="0"/>
        <v>413</v>
      </c>
      <c r="G9" s="41">
        <f t="shared" si="0"/>
        <v>422</v>
      </c>
      <c r="H9" s="41">
        <f t="shared" si="0"/>
        <v>397</v>
      </c>
      <c r="I9" s="41">
        <f t="shared" si="0"/>
        <v>454</v>
      </c>
      <c r="J9" s="41">
        <f t="shared" si="0"/>
        <v>444</v>
      </c>
      <c r="K9" s="41">
        <f t="shared" si="0"/>
        <v>399</v>
      </c>
      <c r="L9" s="41">
        <f t="shared" si="0"/>
        <v>402</v>
      </c>
      <c r="M9" s="41">
        <f t="shared" si="0"/>
        <v>416</v>
      </c>
      <c r="N9" s="41">
        <f t="shared" si="0"/>
        <v>383</v>
      </c>
      <c r="O9" s="36">
        <f t="shared" si="0"/>
        <v>4905</v>
      </c>
    </row>
    <row r="11" spans="2:15" x14ac:dyDescent="0.25">
      <c r="B11" s="33" t="s">
        <v>1</v>
      </c>
      <c r="C11" s="39" t="s">
        <v>9</v>
      </c>
      <c r="D11" s="33" t="s">
        <v>10</v>
      </c>
    </row>
    <row r="12" spans="2:15" x14ac:dyDescent="0.25">
      <c r="B12" s="35" t="s">
        <v>11</v>
      </c>
      <c r="C12" s="42" t="s">
        <v>29</v>
      </c>
      <c r="D12" s="50">
        <f>INDEX(B3:N8,MATCH(B12,B3:B8,),MATCH(C12,B3:N3,))</f>
        <v>115</v>
      </c>
      <c r="E12" s="51" t="str">
        <f ca="1">_xlfn.FORMULATEXT(D12)</f>
        <v>=INDEX(B3:N8;MATCH(B12;B3:B8;);MATCH(C12;B3:N3;))</v>
      </c>
    </row>
    <row r="13" spans="2:15" ht="19.5" customHeight="1" x14ac:dyDescent="0.25"/>
  </sheetData>
  <dataValidations count="2">
    <dataValidation type="list" allowBlank="1" showInputMessage="1" showErrorMessage="1" sqref="C12">
      <formula1>$C$3:$N$3</formula1>
    </dataValidation>
    <dataValidation type="list" allowBlank="1" showInputMessage="1" showErrorMessage="1" sqref="B12">
      <formula1>$B$4:$B$8</formula1>
    </dataValidation>
  </dataValidations>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18"/>
  <sheetViews>
    <sheetView showGridLines="0" topLeftCell="A2" workbookViewId="0">
      <selection activeCell="G8" sqref="G8"/>
    </sheetView>
  </sheetViews>
  <sheetFormatPr defaultRowHeight="15" x14ac:dyDescent="0.25"/>
  <cols>
    <col min="1" max="2" width="5.85546875" style="200" customWidth="1"/>
    <col min="3" max="3" width="24.42578125" style="200" customWidth="1"/>
    <col min="4" max="4" width="8.42578125" style="200" customWidth="1"/>
    <col min="5" max="5" width="13.42578125" style="200" customWidth="1"/>
    <col min="6" max="6" width="5.85546875" style="200" customWidth="1"/>
    <col min="7" max="7" width="9.140625" style="200" customWidth="1"/>
    <col min="8" max="8" width="5.7109375" style="200" customWidth="1"/>
    <col min="9" max="9" width="25.42578125" style="200" customWidth="1"/>
    <col min="10" max="10" width="5.85546875" style="200" customWidth="1"/>
    <col min="11" max="16384" width="9.140625" style="200"/>
  </cols>
  <sheetData>
    <row r="1" spans="2:9" ht="19.5" customHeight="1" x14ac:dyDescent="0.25"/>
    <row r="2" spans="2:9" ht="18.75" x14ac:dyDescent="0.25">
      <c r="B2" s="229" t="s">
        <v>279</v>
      </c>
    </row>
    <row r="3" spans="2:9" ht="15.75" customHeight="1" x14ac:dyDescent="0.25">
      <c r="B3" s="243" t="s">
        <v>280</v>
      </c>
      <c r="C3" s="204"/>
      <c r="D3" s="235">
        <v>6</v>
      </c>
      <c r="E3" s="244"/>
    </row>
    <row r="4" spans="2:9" x14ac:dyDescent="0.25">
      <c r="B4" s="243" t="s">
        <v>64</v>
      </c>
      <c r="C4" s="204"/>
      <c r="D4" s="621">
        <f>LARGE(E8:E17,D3)</f>
        <v>45875000</v>
      </c>
      <c r="E4" s="622"/>
      <c r="F4" s="245" t="str">
        <f ca="1">_xlfn.FORMULATEXT(D4)</f>
        <v>=LARGE(E8:E17;D3)</v>
      </c>
      <c r="G4" s="245"/>
    </row>
    <row r="5" spans="2:9" x14ac:dyDescent="0.25">
      <c r="B5" s="243" t="s">
        <v>281</v>
      </c>
      <c r="C5" s="204"/>
      <c r="D5" s="623" t="str">
        <f>INDEX(C8:C17,MATCH(LARGE(E8:E17,D3),E8:E17,0))</f>
        <v>Siti Dariyani</v>
      </c>
      <c r="E5" s="624"/>
      <c r="F5" s="245" t="str">
        <f ca="1">_xlfn.FORMULATEXT(D5)</f>
        <v>=INDEX(C8:C17;MATCH(LARGE(E8:E17;D3);E8:E17;0))</v>
      </c>
      <c r="G5" s="245"/>
    </row>
    <row r="7" spans="2:9" x14ac:dyDescent="0.25">
      <c r="B7" s="237" t="s">
        <v>47</v>
      </c>
      <c r="C7" s="236" t="s">
        <v>281</v>
      </c>
      <c r="D7" s="236" t="s">
        <v>282</v>
      </c>
      <c r="E7" s="237" t="s">
        <v>62</v>
      </c>
      <c r="G7" s="222" t="s">
        <v>283</v>
      </c>
    </row>
    <row r="8" spans="2:9" x14ac:dyDescent="0.25">
      <c r="B8" s="232">
        <v>1</v>
      </c>
      <c r="C8" s="231" t="s">
        <v>284</v>
      </c>
      <c r="D8" s="233" t="s">
        <v>285</v>
      </c>
      <c r="E8" s="246">
        <v>47850000</v>
      </c>
      <c r="G8" s="230">
        <f t="shared" ref="G8:G17" si="0">RANK(E8,E$8:E$17,0)</f>
        <v>5</v>
      </c>
    </row>
    <row r="9" spans="2:9" x14ac:dyDescent="0.25">
      <c r="B9" s="232">
        <v>2</v>
      </c>
      <c r="C9" s="231" t="s">
        <v>286</v>
      </c>
      <c r="D9" s="233" t="s">
        <v>287</v>
      </c>
      <c r="E9" s="246">
        <v>45875000</v>
      </c>
      <c r="G9" s="230">
        <f t="shared" si="0"/>
        <v>6</v>
      </c>
    </row>
    <row r="10" spans="2:9" x14ac:dyDescent="0.25">
      <c r="B10" s="232">
        <v>3</v>
      </c>
      <c r="C10" s="231" t="s">
        <v>288</v>
      </c>
      <c r="D10" s="233" t="s">
        <v>289</v>
      </c>
      <c r="E10" s="246">
        <v>62450000</v>
      </c>
      <c r="G10" s="230">
        <f t="shared" si="0"/>
        <v>4</v>
      </c>
    </row>
    <row r="11" spans="2:9" x14ac:dyDescent="0.25">
      <c r="B11" s="232">
        <v>4</v>
      </c>
      <c r="C11" s="231" t="s">
        <v>278</v>
      </c>
      <c r="D11" s="233" t="s">
        <v>290</v>
      </c>
      <c r="E11" s="246">
        <v>41250000</v>
      </c>
      <c r="G11" s="230">
        <f t="shared" si="0"/>
        <v>7</v>
      </c>
    </row>
    <row r="12" spans="2:9" x14ac:dyDescent="0.25">
      <c r="B12" s="232">
        <v>5</v>
      </c>
      <c r="C12" s="231" t="s">
        <v>291</v>
      </c>
      <c r="D12" s="233" t="s">
        <v>292</v>
      </c>
      <c r="E12" s="246">
        <v>28875000</v>
      </c>
      <c r="G12" s="230">
        <f t="shared" si="0"/>
        <v>10</v>
      </c>
      <c r="I12" s="200" t="s">
        <v>293</v>
      </c>
    </row>
    <row r="13" spans="2:9" x14ac:dyDescent="0.25">
      <c r="B13" s="232">
        <v>6</v>
      </c>
      <c r="C13" s="231" t="s">
        <v>274</v>
      </c>
      <c r="D13" s="233" t="s">
        <v>294</v>
      </c>
      <c r="E13" s="246">
        <v>36985000</v>
      </c>
      <c r="G13" s="230">
        <f t="shared" si="0"/>
        <v>8</v>
      </c>
    </row>
    <row r="14" spans="2:9" x14ac:dyDescent="0.25">
      <c r="B14" s="232">
        <v>7</v>
      </c>
      <c r="C14" s="231" t="s">
        <v>127</v>
      </c>
      <c r="D14" s="233" t="s">
        <v>295</v>
      </c>
      <c r="E14" s="246">
        <v>75985000</v>
      </c>
      <c r="G14" s="230">
        <f t="shared" si="0"/>
        <v>2</v>
      </c>
    </row>
    <row r="15" spans="2:9" x14ac:dyDescent="0.25">
      <c r="B15" s="232">
        <v>8</v>
      </c>
      <c r="C15" s="231" t="s">
        <v>207</v>
      </c>
      <c r="D15" s="233" t="s">
        <v>296</v>
      </c>
      <c r="E15" s="246">
        <v>65478000</v>
      </c>
      <c r="G15" s="230">
        <f t="shared" si="0"/>
        <v>3</v>
      </c>
    </row>
    <row r="16" spans="2:9" x14ac:dyDescent="0.25">
      <c r="B16" s="232">
        <v>9</v>
      </c>
      <c r="C16" s="231" t="s">
        <v>275</v>
      </c>
      <c r="D16" s="233" t="s">
        <v>297</v>
      </c>
      <c r="E16" s="246">
        <v>87540000</v>
      </c>
      <c r="G16" s="230">
        <f t="shared" si="0"/>
        <v>1</v>
      </c>
    </row>
    <row r="17" spans="2:7" x14ac:dyDescent="0.25">
      <c r="B17" s="232">
        <v>10</v>
      </c>
      <c r="C17" s="231" t="s">
        <v>298</v>
      </c>
      <c r="D17" s="233" t="s">
        <v>299</v>
      </c>
      <c r="E17" s="246">
        <v>29875000</v>
      </c>
      <c r="G17" s="230">
        <f t="shared" si="0"/>
        <v>9</v>
      </c>
    </row>
    <row r="18" spans="2:7" ht="19.5" customHeight="1" x14ac:dyDescent="0.25"/>
  </sheetData>
  <mergeCells count="2">
    <mergeCell ref="D4:E4"/>
    <mergeCell ref="D5:E5"/>
  </mergeCells>
  <conditionalFormatting sqref="E8:E17">
    <cfRule type="cellIs" dxfId="20" priority="1" operator="equal">
      <formula>$D$4</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8369" r:id="rId3" name="Scroll Bar 1">
              <controlPr defaultSize="0" autoPict="0">
                <anchor moveWithCells="1">
                  <from>
                    <xdr:col>2</xdr:col>
                    <xdr:colOff>1066800</xdr:colOff>
                    <xdr:row>2</xdr:row>
                    <xdr:rowOff>19050</xdr:rowOff>
                  </from>
                  <to>
                    <xdr:col>2</xdr:col>
                    <xdr:colOff>1552575</xdr:colOff>
                    <xdr:row>2</xdr:row>
                    <xdr:rowOff>180975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18"/>
  <sheetViews>
    <sheetView showGridLines="0" workbookViewId="0">
      <selection activeCell="D5" sqref="D5"/>
    </sheetView>
  </sheetViews>
  <sheetFormatPr defaultRowHeight="15" x14ac:dyDescent="0.25"/>
  <cols>
    <col min="1" max="2" width="5.85546875" style="200" customWidth="1"/>
    <col min="3" max="3" width="24.42578125" style="200" customWidth="1"/>
    <col min="4" max="4" width="12.5703125" style="200" customWidth="1"/>
    <col min="5" max="5" width="1.28515625" style="200" customWidth="1"/>
    <col min="6" max="6" width="13.5703125" style="200" customWidth="1"/>
    <col min="7" max="7" width="5.85546875" style="200" customWidth="1"/>
    <col min="8" max="8" width="25.140625" style="200" customWidth="1"/>
    <col min="9" max="9" width="13.5703125" style="200" customWidth="1"/>
    <col min="10" max="10" width="5.85546875" style="200" customWidth="1"/>
    <col min="11" max="16384" width="9.140625" style="200"/>
  </cols>
  <sheetData>
    <row r="1" spans="2:9" ht="19.5" customHeight="1" x14ac:dyDescent="0.25"/>
    <row r="2" spans="2:9" ht="18.75" x14ac:dyDescent="0.25">
      <c r="B2" s="229" t="s">
        <v>300</v>
      </c>
    </row>
    <row r="3" spans="2:9" ht="15.75" customHeight="1" x14ac:dyDescent="0.25">
      <c r="B3" s="243" t="s">
        <v>280</v>
      </c>
      <c r="C3" s="204"/>
      <c r="D3" s="235">
        <v>1</v>
      </c>
      <c r="E3" s="247"/>
      <c r="F3" s="248"/>
    </row>
    <row r="4" spans="2:9" x14ac:dyDescent="0.25">
      <c r="B4" s="243" t="s">
        <v>280</v>
      </c>
      <c r="C4" s="204"/>
      <c r="D4" s="235">
        <v>2</v>
      </c>
      <c r="E4" s="247"/>
      <c r="F4" s="249"/>
      <c r="G4" s="245"/>
    </row>
    <row r="5" spans="2:9" x14ac:dyDescent="0.25">
      <c r="B5" s="243" t="s">
        <v>301</v>
      </c>
      <c r="C5" s="204"/>
      <c r="D5" s="250">
        <f>ABS(LARGE(F8:F17,D3)-LARGE(F8:F17,D4))</f>
        <v>11555000</v>
      </c>
      <c r="E5" s="251" t="str">
        <f ca="1">_xlfn.FORMULATEXT(D5)</f>
        <v>=ABS(LARGE(F8:F17;D3)-LARGE(F8:F17;D4))</v>
      </c>
      <c r="F5" s="252"/>
      <c r="G5" s="245"/>
    </row>
    <row r="7" spans="2:9" x14ac:dyDescent="0.25">
      <c r="B7" s="237" t="s">
        <v>47</v>
      </c>
      <c r="C7" s="236" t="s">
        <v>281</v>
      </c>
      <c r="D7" s="236" t="s">
        <v>282</v>
      </c>
      <c r="E7" s="237"/>
      <c r="F7" s="237" t="s">
        <v>62</v>
      </c>
      <c r="H7" s="221" t="s">
        <v>293</v>
      </c>
    </row>
    <row r="8" spans="2:9" x14ac:dyDescent="0.25">
      <c r="B8" s="232">
        <v>1</v>
      </c>
      <c r="C8" s="231" t="s">
        <v>284</v>
      </c>
      <c r="D8" s="233" t="s">
        <v>285</v>
      </c>
      <c r="E8" s="253">
        <f>F8</f>
        <v>47850000</v>
      </c>
      <c r="F8" s="246">
        <v>47850000</v>
      </c>
      <c r="H8" s="243" t="str">
        <f>B3&amp;" "&amp;D3</f>
        <v>Penjualan terbesar ke- 1</v>
      </c>
      <c r="I8" s="254">
        <f>LARGE(F$8:F$17,D3)</f>
        <v>87540000</v>
      </c>
    </row>
    <row r="9" spans="2:9" x14ac:dyDescent="0.25">
      <c r="B9" s="232">
        <v>2</v>
      </c>
      <c r="C9" s="231" t="s">
        <v>286</v>
      </c>
      <c r="D9" s="233" t="s">
        <v>287</v>
      </c>
      <c r="E9" s="255">
        <f t="shared" ref="E9:E17" si="0">F9</f>
        <v>45875000</v>
      </c>
      <c r="F9" s="246">
        <v>45875000</v>
      </c>
      <c r="H9" s="256" t="str">
        <f>B4&amp;" "&amp;D4</f>
        <v>Penjualan terbesar ke- 2</v>
      </c>
      <c r="I9" s="257">
        <f>LARGE(F$8:F$17,D4)</f>
        <v>75985000</v>
      </c>
    </row>
    <row r="10" spans="2:9" x14ac:dyDescent="0.25">
      <c r="B10" s="232">
        <v>3</v>
      </c>
      <c r="C10" s="231" t="s">
        <v>288</v>
      </c>
      <c r="D10" s="233" t="s">
        <v>289</v>
      </c>
      <c r="E10" s="255">
        <f t="shared" si="0"/>
        <v>62450000</v>
      </c>
      <c r="F10" s="246">
        <v>62450000</v>
      </c>
      <c r="H10" s="258" t="s">
        <v>301</v>
      </c>
      <c r="I10" s="254">
        <f>ABS(I9-I8)</f>
        <v>11555000</v>
      </c>
    </row>
    <row r="11" spans="2:9" x14ac:dyDescent="0.25">
      <c r="B11" s="232">
        <v>4</v>
      </c>
      <c r="C11" s="231" t="s">
        <v>278</v>
      </c>
      <c r="D11" s="233" t="s">
        <v>290</v>
      </c>
      <c r="E11" s="255">
        <f t="shared" si="0"/>
        <v>41250000</v>
      </c>
      <c r="F11" s="246">
        <v>41250000</v>
      </c>
    </row>
    <row r="12" spans="2:9" x14ac:dyDescent="0.25">
      <c r="B12" s="232">
        <v>5</v>
      </c>
      <c r="C12" s="231" t="s">
        <v>291</v>
      </c>
      <c r="D12" s="233" t="s">
        <v>292</v>
      </c>
      <c r="E12" s="255">
        <f t="shared" si="0"/>
        <v>28875000</v>
      </c>
      <c r="F12" s="246">
        <v>28875000</v>
      </c>
    </row>
    <row r="13" spans="2:9" x14ac:dyDescent="0.25">
      <c r="B13" s="232">
        <v>6</v>
      </c>
      <c r="C13" s="231" t="s">
        <v>274</v>
      </c>
      <c r="D13" s="233" t="s">
        <v>294</v>
      </c>
      <c r="E13" s="255">
        <f t="shared" si="0"/>
        <v>36985000</v>
      </c>
      <c r="F13" s="246">
        <v>36985000</v>
      </c>
    </row>
    <row r="14" spans="2:9" x14ac:dyDescent="0.25">
      <c r="B14" s="232">
        <v>7</v>
      </c>
      <c r="C14" s="231" t="s">
        <v>127</v>
      </c>
      <c r="D14" s="233" t="s">
        <v>295</v>
      </c>
      <c r="E14" s="255">
        <f t="shared" si="0"/>
        <v>75985000</v>
      </c>
      <c r="F14" s="246">
        <v>75985000</v>
      </c>
    </row>
    <row r="15" spans="2:9" x14ac:dyDescent="0.25">
      <c r="B15" s="232">
        <v>8</v>
      </c>
      <c r="C15" s="231" t="s">
        <v>207</v>
      </c>
      <c r="D15" s="233" t="s">
        <v>296</v>
      </c>
      <c r="E15" s="255">
        <f t="shared" si="0"/>
        <v>65478000</v>
      </c>
      <c r="F15" s="246">
        <v>65478000</v>
      </c>
    </row>
    <row r="16" spans="2:9" x14ac:dyDescent="0.25">
      <c r="B16" s="232">
        <v>9</v>
      </c>
      <c r="C16" s="231" t="s">
        <v>275</v>
      </c>
      <c r="D16" s="233" t="s">
        <v>297</v>
      </c>
      <c r="E16" s="255">
        <f t="shared" si="0"/>
        <v>87540000</v>
      </c>
      <c r="F16" s="246">
        <v>87540000</v>
      </c>
    </row>
    <row r="17" spans="2:6" x14ac:dyDescent="0.25">
      <c r="B17" s="232">
        <v>10</v>
      </c>
      <c r="C17" s="231" t="s">
        <v>298</v>
      </c>
      <c r="D17" s="233" t="s">
        <v>299</v>
      </c>
      <c r="E17" s="255">
        <f t="shared" si="0"/>
        <v>29875000</v>
      </c>
      <c r="F17" s="246">
        <v>29875000</v>
      </c>
    </row>
    <row r="18" spans="2:6" ht="19.5" customHeight="1" x14ac:dyDescent="0.25"/>
  </sheetData>
  <conditionalFormatting sqref="E8:E17">
    <cfRule type="cellIs" dxfId="19" priority="1" operator="equal">
      <formula>$I$9</formula>
    </cfRule>
    <cfRule type="cellIs" dxfId="18" priority="2" operator="equal">
      <formula>$I$8</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9393" r:id="rId3" name="Scroll Bar 1">
              <controlPr defaultSize="0" autoPict="0">
                <anchor moveWithCells="1">
                  <from>
                    <xdr:col>2</xdr:col>
                    <xdr:colOff>1066800</xdr:colOff>
                    <xdr:row>2</xdr:row>
                    <xdr:rowOff>19050</xdr:rowOff>
                  </from>
                  <to>
                    <xdr:col>2</xdr:col>
                    <xdr:colOff>1552575</xdr:colOff>
                    <xdr:row>2</xdr:row>
                    <xdr:rowOff>180975</xdr:rowOff>
                  </to>
                </anchor>
              </controlPr>
            </control>
          </mc:Choice>
        </mc:AlternateContent>
        <mc:AlternateContent xmlns:mc="http://schemas.openxmlformats.org/markup-compatibility/2006">
          <mc:Choice Requires="x14">
            <control shapeId="59394" r:id="rId4" name="Scroll Bar 2">
              <controlPr defaultSize="0" autoPict="0">
                <anchor moveWithCells="1">
                  <from>
                    <xdr:col>2</xdr:col>
                    <xdr:colOff>1066800</xdr:colOff>
                    <xdr:row>3</xdr:row>
                    <xdr:rowOff>19050</xdr:rowOff>
                  </from>
                  <to>
                    <xdr:col>2</xdr:col>
                    <xdr:colOff>1552575</xdr:colOff>
                    <xdr:row>3</xdr:row>
                    <xdr:rowOff>180975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Lembar kerja</vt:lpstr>
      </vt:variant>
      <vt:variant>
        <vt:i4>40</vt:i4>
      </vt:variant>
      <vt:variant>
        <vt:lpstr>Rentang Bernama</vt:lpstr>
      </vt:variant>
      <vt:variant>
        <vt:i4>16</vt:i4>
      </vt:variant>
    </vt:vector>
  </HeadingPairs>
  <TitlesOfParts>
    <vt:vector size="56" baseType="lpstr">
      <vt:lpstr>KASUS41</vt:lpstr>
      <vt:lpstr>KASUS42</vt:lpstr>
      <vt:lpstr>KASUS43</vt:lpstr>
      <vt:lpstr>KASUS44</vt:lpstr>
      <vt:lpstr>KASUS45</vt:lpstr>
      <vt:lpstr>KASUS46</vt:lpstr>
      <vt:lpstr>KASUS47</vt:lpstr>
      <vt:lpstr>KASUS48</vt:lpstr>
      <vt:lpstr>KASUS49</vt:lpstr>
      <vt:lpstr>KASUS50</vt:lpstr>
      <vt:lpstr>KASUS51</vt:lpstr>
      <vt:lpstr>KASUS52</vt:lpstr>
      <vt:lpstr>KASUS53</vt:lpstr>
      <vt:lpstr>KASUS54</vt:lpstr>
      <vt:lpstr>KASUS55</vt:lpstr>
      <vt:lpstr>KASUS56</vt:lpstr>
      <vt:lpstr>KASUS57</vt:lpstr>
      <vt:lpstr>KASUS58</vt:lpstr>
      <vt:lpstr>KASUS59</vt:lpstr>
      <vt:lpstr>KASUS60</vt:lpstr>
      <vt:lpstr>KASUS61</vt:lpstr>
      <vt:lpstr>KASUS62</vt:lpstr>
      <vt:lpstr>KASUS63</vt:lpstr>
      <vt:lpstr>KASUS64</vt:lpstr>
      <vt:lpstr>KASUS65</vt:lpstr>
      <vt:lpstr>KASUS66</vt:lpstr>
      <vt:lpstr>KASUS67</vt:lpstr>
      <vt:lpstr>KASUS68</vt:lpstr>
      <vt:lpstr>KASUS69</vt:lpstr>
      <vt:lpstr>KASUS70</vt:lpstr>
      <vt:lpstr>KASUS71</vt:lpstr>
      <vt:lpstr>KASUS72</vt:lpstr>
      <vt:lpstr>KASUS73</vt:lpstr>
      <vt:lpstr>KASUS74</vt:lpstr>
      <vt:lpstr>KASUS75</vt:lpstr>
      <vt:lpstr>KASUS76</vt:lpstr>
      <vt:lpstr>KASUS77</vt:lpstr>
      <vt:lpstr>KASUS78</vt:lpstr>
      <vt:lpstr>KASUS79</vt:lpstr>
      <vt:lpstr>KASUS80</vt:lpstr>
      <vt:lpstr>KASUS44!BARANG</vt:lpstr>
      <vt:lpstr>BARANG</vt:lpstr>
      <vt:lpstr>Bulan</vt:lpstr>
      <vt:lpstr>JARAK</vt:lpstr>
      <vt:lpstr>KASUS66!JUAL</vt:lpstr>
      <vt:lpstr>Jual</vt:lpstr>
      <vt:lpstr>JUMLAH</vt:lpstr>
      <vt:lpstr>KOTA</vt:lpstr>
      <vt:lpstr>KOTA1</vt:lpstr>
      <vt:lpstr>KOTA2</vt:lpstr>
      <vt:lpstr>KOTA3</vt:lpstr>
      <vt:lpstr>Kriteria</vt:lpstr>
      <vt:lpstr>KASUS41!lookup</vt:lpstr>
      <vt:lpstr>Produk</vt:lpstr>
      <vt:lpstr>Sales</vt:lpstr>
      <vt:lpstr>TRANSAKSI</vt:lpstr>
    </vt:vector>
  </TitlesOfParts>
  <Company>Pribadi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Alan</dc:creator>
  <cp:lastModifiedBy>user</cp:lastModifiedBy>
  <dcterms:created xsi:type="dcterms:W3CDTF">2009-04-28T07:32:01Z</dcterms:created>
  <dcterms:modified xsi:type="dcterms:W3CDTF">2017-01-04T00:40:16Z</dcterms:modified>
</cp:coreProperties>
</file>