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1355" windowHeight="6150" tabRatio="563" activeTab="1"/>
  </bookViews>
  <sheets>
    <sheet name="DATA" sheetId="54" r:id="rId1"/>
    <sheet name="KASUS1" sheetId="38" r:id="rId2"/>
    <sheet name="KASUS2" sheetId="39" r:id="rId3"/>
    <sheet name="KASUS3" sheetId="50" r:id="rId4"/>
    <sheet name="KASUS4" sheetId="51" r:id="rId5"/>
    <sheet name="KASUS5" sheetId="52" r:id="rId6"/>
    <sheet name="KASUS6" sheetId="53" r:id="rId7"/>
    <sheet name="KASUS7" sheetId="55" r:id="rId8"/>
    <sheet name="KASUS8" sheetId="56" r:id="rId9"/>
    <sheet name="KASUS9" sheetId="58" r:id="rId10"/>
    <sheet name="KASUS10" sheetId="57" r:id="rId11"/>
    <sheet name="FORMAT KONDISIONAL" sheetId="59" r:id="rId12"/>
    <sheet name="LATIH" sheetId="60" r:id="rId13"/>
  </sheets>
  <externalReferences>
    <externalReference r:id="rId14"/>
  </externalReferences>
  <definedNames>
    <definedName name="__IntlFixup" hidden="1">TRUE</definedName>
    <definedName name="AccessDatabase" hidden="1">"C:\My Documents\MAUI MALL1.mdb"</definedName>
    <definedName name="ACwvu.CapersView." localSheetId="0" hidden="1">[1]MASTER!#REF!</definedName>
    <definedName name="ACwvu.CapersView." localSheetId="11" hidden="1">[1]MASTER!#REF!</definedName>
    <definedName name="ACwvu.CapersView." localSheetId="10" hidden="1">[1]MASTER!#REF!</definedName>
    <definedName name="ACwvu.CapersView." localSheetId="5" hidden="1">[1]MASTER!#REF!</definedName>
    <definedName name="ACwvu.CapersView." localSheetId="6" hidden="1">[1]MASTER!#REF!</definedName>
    <definedName name="ACwvu.CapersView." localSheetId="9" hidden="1">[1]MASTER!#REF!</definedName>
    <definedName name="ACwvu.CapersView." localSheetId="12" hidden="1">[1]MASTER!#REF!</definedName>
    <definedName name="ACwvu.CapersView." hidden="1">[1]MASTER!#REF!</definedName>
    <definedName name="ACwvu.Japan_Capers_Ed_Pub." localSheetId="0" hidden="1">#REF!</definedName>
    <definedName name="ACwvu.Japan_Capers_Ed_Pub." localSheetId="11" hidden="1">#REF!</definedName>
    <definedName name="ACwvu.Japan_Capers_Ed_Pub." localSheetId="10" hidden="1">#REF!</definedName>
    <definedName name="ACwvu.Japan_Capers_Ed_Pub." localSheetId="5" hidden="1">#REF!</definedName>
    <definedName name="ACwvu.Japan_Capers_Ed_Pub." localSheetId="6" hidden="1">#REF!</definedName>
    <definedName name="ACwvu.Japan_Capers_Ed_Pub." localSheetId="9" hidden="1">#REF!</definedName>
    <definedName name="ACwvu.Japan_Capers_Ed_Pub." localSheetId="12" hidden="1">#REF!</definedName>
    <definedName name="ACwvu.Japan_Capers_Ed_Pub." hidden="1">#REF!</definedName>
    <definedName name="ACwvu.KJP_CC." localSheetId="0" hidden="1">#REF!</definedName>
    <definedName name="ACwvu.KJP_CC." localSheetId="11" hidden="1">#REF!</definedName>
    <definedName name="ACwvu.KJP_CC." localSheetId="10" hidden="1">#REF!</definedName>
    <definedName name="ACwvu.KJP_CC." localSheetId="5" hidden="1">#REF!</definedName>
    <definedName name="ACwvu.KJP_CC." localSheetId="6" hidden="1">#REF!</definedName>
    <definedName name="ACwvu.KJP_CC." localSheetId="9" hidden="1">#REF!</definedName>
    <definedName name="ACwvu.KJP_CC." localSheetId="12" hidden="1">#REF!</definedName>
    <definedName name="ACwvu.KJP_CC." hidden="1">#REF!</definedName>
    <definedName name="anscount" hidden="1">4</definedName>
    <definedName name="BULAN">KASUS2!$S$5:$U$16</definedName>
    <definedName name="BULAN2">KASUS3!$C$12:$N$13</definedName>
    <definedName name="Cwvu.CapersView." localSheetId="0" hidden="1">[1]MASTER!#REF!</definedName>
    <definedName name="Cwvu.CapersView." localSheetId="11" hidden="1">[1]MASTER!#REF!</definedName>
    <definedName name="Cwvu.CapersView." localSheetId="10" hidden="1">[1]MASTER!#REF!</definedName>
    <definedName name="Cwvu.CapersView." localSheetId="5" hidden="1">[1]MASTER!#REF!</definedName>
    <definedName name="Cwvu.CapersView." localSheetId="6" hidden="1">[1]MASTER!#REF!</definedName>
    <definedName name="Cwvu.CapersView." localSheetId="9" hidden="1">[1]MASTER!#REF!</definedName>
    <definedName name="Cwvu.CapersView." localSheetId="12" hidden="1">[1]MASTER!#REF!</definedName>
    <definedName name="Cwvu.CapersView." hidden="1">[1]MASTER!#REF!</definedName>
    <definedName name="Cwvu.Japan_Capers_Ed_Pub." localSheetId="0" hidden="1">[1]MASTER!#REF!</definedName>
    <definedName name="Cwvu.Japan_Capers_Ed_Pub." localSheetId="11" hidden="1">[1]MASTER!#REF!</definedName>
    <definedName name="Cwvu.Japan_Capers_Ed_Pub." localSheetId="10" hidden="1">[1]MASTER!#REF!</definedName>
    <definedName name="Cwvu.Japan_Capers_Ed_Pub." localSheetId="5" hidden="1">[1]MASTER!#REF!</definedName>
    <definedName name="Cwvu.Japan_Capers_Ed_Pub." localSheetId="6" hidden="1">[1]MASTER!#REF!</definedName>
    <definedName name="Cwvu.Japan_Capers_Ed_Pub." localSheetId="9" hidden="1">[1]MASTER!#REF!</definedName>
    <definedName name="Cwvu.Japan_Capers_Ed_Pub." localSheetId="12" hidden="1">[1]MASTER!#REF!</definedName>
    <definedName name="Cwvu.Japan_Capers_Ed_Pub." hidden="1">[1]MASTER!#REF!</definedName>
    <definedName name="Cwvu.KJP_CC." localSheetId="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ATA">KASUS3!$A$14:$N$24</definedName>
    <definedName name="DATA2">KASUS6!$S$11:$U$22</definedName>
    <definedName name="DATA20X1">KASUS7!$A$5:$N$15</definedName>
    <definedName name="DATA20X2">KASUS7!$A$19:$N$29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limcount" hidden="1">3</definedName>
    <definedName name="NEGARA">KASUS2!$P$5:$Q$15</definedName>
    <definedName name="Rwvu.CapersView." localSheetId="0" hidden="1">#REF!</definedName>
    <definedName name="Rwvu.CapersView." localSheetId="11" hidden="1">#REF!</definedName>
    <definedName name="Rwvu.CapersView." localSheetId="10" hidden="1">#REF!</definedName>
    <definedName name="Rwvu.CapersView." localSheetId="5" hidden="1">#REF!</definedName>
    <definedName name="Rwvu.CapersView." localSheetId="6" hidden="1">#REF!</definedName>
    <definedName name="Rwvu.CapersView." localSheetId="9" hidden="1">#REF!</definedName>
    <definedName name="Rwvu.CapersView." localSheetId="12" hidden="1">#REF!</definedName>
    <definedName name="Rwvu.CapersView." hidden="1">#REF!</definedName>
    <definedName name="Rwvu.Japan_Capers_Ed_Pub." localSheetId="0" hidden="1">#REF!</definedName>
    <definedName name="Rwvu.Japan_Capers_Ed_Pub." localSheetId="11" hidden="1">#REF!</definedName>
    <definedName name="Rwvu.Japan_Capers_Ed_Pub." localSheetId="10" hidden="1">#REF!</definedName>
    <definedName name="Rwvu.Japan_Capers_Ed_Pub." localSheetId="5" hidden="1">#REF!</definedName>
    <definedName name="Rwvu.Japan_Capers_Ed_Pub." localSheetId="6" hidden="1">#REF!</definedName>
    <definedName name="Rwvu.Japan_Capers_Ed_Pub." localSheetId="9" hidden="1">#REF!</definedName>
    <definedName name="Rwvu.Japan_Capers_Ed_Pub." localSheetId="12" hidden="1">#REF!</definedName>
    <definedName name="Rwvu.Japan_Capers_Ed_Pub." hidden="1">#REF!</definedName>
    <definedName name="Rwvu.KJP_CC." localSheetId="0" hidden="1">#REF!</definedName>
    <definedName name="Rwvu.KJP_CC." localSheetId="11" hidden="1">#REF!</definedName>
    <definedName name="Rwvu.KJP_CC." localSheetId="10" hidden="1">#REF!</definedName>
    <definedName name="Rwvu.KJP_CC." localSheetId="5" hidden="1">#REF!</definedName>
    <definedName name="Rwvu.KJP_CC." localSheetId="6" hidden="1">#REF!</definedName>
    <definedName name="Rwvu.KJP_CC." localSheetId="9" hidden="1">#REF!</definedName>
    <definedName name="Rwvu.KJP_CC." localSheetId="12" hidden="1">#REF!</definedName>
    <definedName name="Rwvu.KJP_CC." hidden="1">#REF!</definedName>
    <definedName name="sencount" hidden="1">3</definedName>
    <definedName name="solver_ver">1.3</definedName>
    <definedName name="Swvu.CapersView." localSheetId="0" hidden="1">[1]MASTER!#REF!</definedName>
    <definedName name="Swvu.CapersView." localSheetId="11" hidden="1">[1]MASTER!#REF!</definedName>
    <definedName name="Swvu.CapersView." localSheetId="10" hidden="1">[1]MASTER!#REF!</definedName>
    <definedName name="Swvu.CapersView." localSheetId="5" hidden="1">[1]MASTER!#REF!</definedName>
    <definedName name="Swvu.CapersView." localSheetId="6" hidden="1">[1]MASTER!#REF!</definedName>
    <definedName name="Swvu.CapersView." localSheetId="9" hidden="1">[1]MASTER!#REF!</definedName>
    <definedName name="Swvu.CapersView." localSheetId="12" hidden="1">[1]MASTER!#REF!</definedName>
    <definedName name="Swvu.CapersView." hidden="1">[1]MASTER!#REF!</definedName>
    <definedName name="Swvu.Japan_Capers_Ed_Pub." localSheetId="0" hidden="1">#REF!</definedName>
    <definedName name="Swvu.Japan_Capers_Ed_Pub." localSheetId="11" hidden="1">#REF!</definedName>
    <definedName name="Swvu.Japan_Capers_Ed_Pub." localSheetId="10" hidden="1">#REF!</definedName>
    <definedName name="Swvu.Japan_Capers_Ed_Pub." localSheetId="5" hidden="1">#REF!</definedName>
    <definedName name="Swvu.Japan_Capers_Ed_Pub." localSheetId="6" hidden="1">#REF!</definedName>
    <definedName name="Swvu.Japan_Capers_Ed_Pub." localSheetId="9" hidden="1">#REF!</definedName>
    <definedName name="Swvu.Japan_Capers_Ed_Pub." localSheetId="12" hidden="1">#REF!</definedName>
    <definedName name="Swvu.Japan_Capers_Ed_Pub." hidden="1">#REF!</definedName>
    <definedName name="Swvu.KJP_CC." localSheetId="0" hidden="1">#REF!</definedName>
    <definedName name="Swvu.KJP_CC." localSheetId="11" hidden="1">#REF!</definedName>
    <definedName name="Swvu.KJP_CC." localSheetId="10" hidden="1">#REF!</definedName>
    <definedName name="Swvu.KJP_CC." localSheetId="5" hidden="1">#REF!</definedName>
    <definedName name="Swvu.KJP_CC." localSheetId="6" hidden="1">#REF!</definedName>
    <definedName name="Swvu.KJP_CC." localSheetId="9" hidden="1">#REF!</definedName>
    <definedName name="Swvu.KJP_CC." localSheetId="12" hidden="1">#REF!</definedName>
    <definedName name="Swvu.KJP_CC." hidden="1">#REF!</definedName>
    <definedName name="TRIWULAN">KASUS4!$H$6:$I$9</definedName>
    <definedName name="TRIWULAN2">KASUS6!$S$6:$T$9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0" hidden="1">#REF!</definedName>
    <definedName name="Z_9A428CE1_B4D9_11D0_A8AA_0000C071AEE7_.wvu.PrintArea" localSheetId="11" hidden="1">#REF!</definedName>
    <definedName name="Z_9A428CE1_B4D9_11D0_A8AA_0000C071AEE7_.wvu.PrintArea" localSheetId="10" hidden="1">#REF!</definedName>
    <definedName name="Z_9A428CE1_B4D9_11D0_A8AA_0000C071AEE7_.wvu.PrintArea" localSheetId="5" hidden="1">#REF!</definedName>
    <definedName name="Z_9A428CE1_B4D9_11D0_A8AA_0000C071AEE7_.wvu.PrintArea" localSheetId="6" hidden="1">#REF!</definedName>
    <definedName name="Z_9A428CE1_B4D9_11D0_A8AA_0000C071AEE7_.wvu.PrintArea" localSheetId="9" hidden="1">#REF!</definedName>
    <definedName name="Z_9A428CE1_B4D9_11D0_A8AA_0000C071AEE7_.wvu.PrintArea" localSheetId="12" hidden="1">#REF!</definedName>
    <definedName name="Z_9A428CE1_B4D9_11D0_A8AA_0000C071AEE7_.wvu.PrintArea" hidden="1">#REF!</definedName>
    <definedName name="Z_9A428CE1_B4D9_11D0_A8AA_0000C071AEE7_.wvu.Rows" localSheetId="0" hidden="1">[1]MASTER!#REF!,[1]MASTER!#REF!,[1]MASTER!#REF!,[1]MASTER!#REF!,[1]MASTER!#REF!,[1]MASTER!#REF!,[1]MASTER!#REF!,[1]MASTER!$A$98:$IV$272</definedName>
    <definedName name="Z_9A428CE1_B4D9_11D0_A8AA_0000C071AEE7_.wvu.Rows" localSheetId="11" hidden="1">[1]MASTER!#REF!,[1]MASTER!#REF!,[1]MASTER!#REF!,[1]MASTER!#REF!,[1]MASTER!#REF!,[1]MASTER!#REF!,[1]MASTER!#REF!,[1]MASTER!$A$98:$IV$272</definedName>
    <definedName name="Z_9A428CE1_B4D9_11D0_A8AA_0000C071AEE7_.wvu.Rows" localSheetId="10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localSheetId="9" hidden="1">[1]MASTER!#REF!,[1]MASTER!#REF!,[1]MASTER!#REF!,[1]MASTER!#REF!,[1]MASTER!#REF!,[1]MASTER!#REF!,[1]MASTER!#REF!,[1]MASTER!$A$98:$IV$272</definedName>
    <definedName name="Z_9A428CE1_B4D9_11D0_A8AA_0000C071AEE7_.wvu.Rows" localSheetId="12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25725"/>
</workbook>
</file>

<file path=xl/calcChain.xml><?xml version="1.0" encoding="utf-8"?>
<calcChain xmlns="http://schemas.openxmlformats.org/spreadsheetml/2006/main">
  <c r="C5" i="60"/>
  <c r="C5" i="59"/>
  <c r="D5" i="53"/>
  <c r="D4"/>
  <c r="D5" i="52"/>
  <c r="D4"/>
  <c r="D3" i="51"/>
  <c r="H3" i="39"/>
  <c r="C5" i="38"/>
  <c r="B7" i="58"/>
  <c r="B8" s="1"/>
  <c r="E6"/>
  <c r="D6"/>
  <c r="D3"/>
  <c r="B7" i="57"/>
  <c r="B8" s="1"/>
  <c r="E6"/>
  <c r="D6"/>
  <c r="D3"/>
  <c r="G4" s="1"/>
  <c r="G6" i="58" l="1"/>
  <c r="E8"/>
  <c r="B9"/>
  <c r="D8"/>
  <c r="F6"/>
  <c r="E7"/>
  <c r="D7"/>
  <c r="G6" i="57"/>
  <c r="F6"/>
  <c r="E8"/>
  <c r="B9"/>
  <c r="D8"/>
  <c r="G8" s="1"/>
  <c r="E7"/>
  <c r="D7"/>
  <c r="G8" i="58" l="1"/>
  <c r="F8"/>
  <c r="F7"/>
  <c r="G7"/>
  <c r="B10"/>
  <c r="D9"/>
  <c r="E9"/>
  <c r="G7" i="57"/>
  <c r="F8"/>
  <c r="F7"/>
  <c r="B10"/>
  <c r="D9"/>
  <c r="E9"/>
  <c r="E10" i="58" l="1"/>
  <c r="B11"/>
  <c r="D10"/>
  <c r="F9"/>
  <c r="G9"/>
  <c r="G9" i="57"/>
  <c r="F9"/>
  <c r="E10"/>
  <c r="B11"/>
  <c r="D10"/>
  <c r="G10" i="58" l="1"/>
  <c r="F10"/>
  <c r="B12"/>
  <c r="D11"/>
  <c r="E11"/>
  <c r="F10" i="57"/>
  <c r="G10"/>
  <c r="B12"/>
  <c r="D11"/>
  <c r="E11"/>
  <c r="F11" i="58" l="1"/>
  <c r="G11"/>
  <c r="E12"/>
  <c r="B13"/>
  <c r="D12"/>
  <c r="G11" i="57"/>
  <c r="F11"/>
  <c r="E12"/>
  <c r="B13"/>
  <c r="D12"/>
  <c r="B14" i="58" l="1"/>
  <c r="D13"/>
  <c r="E13"/>
  <c r="G12"/>
  <c r="F12"/>
  <c r="F12" i="57"/>
  <c r="G12"/>
  <c r="B14"/>
  <c r="D13"/>
  <c r="E13"/>
  <c r="F13" i="58" l="1"/>
  <c r="G13"/>
  <c r="E14"/>
  <c r="B15"/>
  <c r="D14"/>
  <c r="G13" i="57"/>
  <c r="F13"/>
  <c r="E14"/>
  <c r="B15"/>
  <c r="D14"/>
  <c r="B16" i="58" l="1"/>
  <c r="D15"/>
  <c r="E15"/>
  <c r="G14"/>
  <c r="F14"/>
  <c r="F14" i="57"/>
  <c r="G14"/>
  <c r="B16"/>
  <c r="D15"/>
  <c r="E15"/>
  <c r="F15" i="58" l="1"/>
  <c r="G15"/>
  <c r="E16"/>
  <c r="B17"/>
  <c r="D16"/>
  <c r="G15" i="57"/>
  <c r="F15"/>
  <c r="E16"/>
  <c r="B17"/>
  <c r="D16"/>
  <c r="D17" i="58" l="1"/>
  <c r="E17"/>
  <c r="G16"/>
  <c r="F16"/>
  <c r="G16" i="57"/>
  <c r="F16"/>
  <c r="D17"/>
  <c r="E17"/>
  <c r="F17" i="58" l="1"/>
  <c r="G17"/>
  <c r="G17" i="57"/>
  <c r="F17"/>
  <c r="E7" i="56" l="1"/>
  <c r="E8"/>
  <c r="E9"/>
  <c r="E10"/>
  <c r="E11"/>
  <c r="E12"/>
  <c r="E13"/>
  <c r="E14"/>
  <c r="E15"/>
  <c r="E16"/>
  <c r="E17"/>
  <c r="E6"/>
  <c r="D7"/>
  <c r="F7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6"/>
  <c r="F6" s="1"/>
  <c r="B8"/>
  <c r="B9" s="1"/>
  <c r="B10" s="1"/>
  <c r="B11" s="1"/>
  <c r="B12" s="1"/>
  <c r="B13" s="1"/>
  <c r="B14" s="1"/>
  <c r="B15" s="1"/>
  <c r="B16" s="1"/>
  <c r="B17" s="1"/>
  <c r="B7"/>
  <c r="D3"/>
  <c r="S17" i="55"/>
  <c r="S16"/>
  <c r="S15"/>
  <c r="S14"/>
  <c r="S13"/>
  <c r="S12"/>
  <c r="S11"/>
  <c r="S10"/>
  <c r="S9"/>
  <c r="S8"/>
  <c r="S7"/>
  <c r="S6"/>
  <c r="R6"/>
  <c r="R17"/>
  <c r="R16"/>
  <c r="R15"/>
  <c r="R14"/>
  <c r="R13"/>
  <c r="R12"/>
  <c r="R11"/>
  <c r="R10"/>
  <c r="R9"/>
  <c r="R8"/>
  <c r="R7"/>
  <c r="R4"/>
  <c r="D3" i="39"/>
  <c r="G6" i="56" l="1"/>
  <c r="G16"/>
  <c r="G14"/>
  <c r="G12"/>
  <c r="G10"/>
  <c r="G8"/>
  <c r="G17"/>
  <c r="G15"/>
  <c r="G13"/>
  <c r="G11"/>
  <c r="G9"/>
  <c r="G7"/>
  <c r="T21" i="53"/>
  <c r="T22"/>
  <c r="T20"/>
  <c r="T18"/>
  <c r="T19"/>
  <c r="T17"/>
  <c r="T15"/>
  <c r="T16"/>
  <c r="T14"/>
  <c r="T12"/>
  <c r="T13"/>
  <c r="T11"/>
  <c r="B6"/>
  <c r="H6" s="1"/>
  <c r="E13"/>
  <c r="U22" s="1"/>
  <c r="C13"/>
  <c r="U13" s="1"/>
  <c r="E12"/>
  <c r="U21" s="1"/>
  <c r="C12"/>
  <c r="U12" s="1"/>
  <c r="E11"/>
  <c r="E14" s="1"/>
  <c r="C11"/>
  <c r="C14" s="1"/>
  <c r="F10"/>
  <c r="A10"/>
  <c r="E9"/>
  <c r="U19" s="1"/>
  <c r="C9"/>
  <c r="U16" s="1"/>
  <c r="E8"/>
  <c r="U18" s="1"/>
  <c r="C8"/>
  <c r="U15" s="1"/>
  <c r="E7"/>
  <c r="E10" s="1"/>
  <c r="C7"/>
  <c r="U14" s="1"/>
  <c r="F6"/>
  <c r="A6"/>
  <c r="D3"/>
  <c r="F10" i="52"/>
  <c r="A10"/>
  <c r="F6"/>
  <c r="A6"/>
  <c r="E13"/>
  <c r="C13"/>
  <c r="E12"/>
  <c r="C12"/>
  <c r="E11"/>
  <c r="E14" s="1"/>
  <c r="C11"/>
  <c r="C14" s="1"/>
  <c r="E9"/>
  <c r="C9"/>
  <c r="E8"/>
  <c r="C8"/>
  <c r="E7"/>
  <c r="E10" s="1"/>
  <c r="C7"/>
  <c r="C10" s="1"/>
  <c r="D3"/>
  <c r="F9" i="51"/>
  <c r="A9"/>
  <c r="A5"/>
  <c r="F5"/>
  <c r="C5"/>
  <c r="E12"/>
  <c r="E11"/>
  <c r="E10"/>
  <c r="E8"/>
  <c r="E7"/>
  <c r="E6"/>
  <c r="C12"/>
  <c r="C11"/>
  <c r="C10"/>
  <c r="C8"/>
  <c r="C7"/>
  <c r="C6"/>
  <c r="D4"/>
  <c r="E10" i="50"/>
  <c r="E9"/>
  <c r="E8"/>
  <c r="E6"/>
  <c r="E5"/>
  <c r="E4"/>
  <c r="C10"/>
  <c r="C9"/>
  <c r="C8"/>
  <c r="C5"/>
  <c r="C6"/>
  <c r="C4"/>
  <c r="D3"/>
  <c r="H7" i="53" l="1"/>
  <c r="I7" s="1"/>
  <c r="K11" s="1"/>
  <c r="C10"/>
  <c r="U11"/>
  <c r="J7" s="1"/>
  <c r="U17"/>
  <c r="U20"/>
  <c r="O6"/>
  <c r="L7" s="1"/>
  <c r="L8" s="1"/>
  <c r="H8"/>
  <c r="E9" i="51"/>
  <c r="E13"/>
  <c r="C9"/>
  <c r="C13"/>
  <c r="E11" i="50"/>
  <c r="K3" i="39"/>
  <c r="L9" i="53" l="1"/>
  <c r="M8"/>
  <c r="N8"/>
  <c r="I8"/>
  <c r="J8"/>
  <c r="L12"/>
  <c r="H9"/>
  <c r="M7"/>
  <c r="L11" s="1"/>
  <c r="N7"/>
  <c r="K12"/>
  <c r="E7" i="50"/>
  <c r="C7"/>
  <c r="C11"/>
  <c r="I9" i="53" l="1"/>
  <c r="K13" s="1"/>
  <c r="J13" s="1"/>
  <c r="J9"/>
  <c r="M9"/>
  <c r="N9"/>
  <c r="J12"/>
  <c r="J11"/>
  <c r="L13"/>
  <c r="M12"/>
  <c r="M13" l="1"/>
  <c r="M11"/>
</calcChain>
</file>

<file path=xl/sharedStrings.xml><?xml version="1.0" encoding="utf-8"?>
<sst xmlns="http://schemas.openxmlformats.org/spreadsheetml/2006/main" count="402" uniqueCount="69">
  <si>
    <t>Hasil</t>
  </si>
  <si>
    <t>Wilayah</t>
  </si>
  <si>
    <t>Jan</t>
  </si>
  <si>
    <t>Feb</t>
  </si>
  <si>
    <t>Mar</t>
  </si>
  <si>
    <t>Apr</t>
  </si>
  <si>
    <t>Mei</t>
  </si>
  <si>
    <t>Jun</t>
  </si>
  <si>
    <t>Australia</t>
  </si>
  <si>
    <t>Jepang</t>
  </si>
  <si>
    <t>Afrika</t>
  </si>
  <si>
    <t>Amerika</t>
  </si>
  <si>
    <t>Pilih negara</t>
  </si>
  <si>
    <t>Swedia</t>
  </si>
  <si>
    <t>Pilih bulan</t>
  </si>
  <si>
    <t>Jul</t>
  </si>
  <si>
    <t>Agust</t>
  </si>
  <si>
    <t>Sept</t>
  </si>
  <si>
    <t>Okt</t>
  </si>
  <si>
    <t>Nop</t>
  </si>
  <si>
    <t>Des</t>
  </si>
  <si>
    <t>India</t>
  </si>
  <si>
    <t>Belanda</t>
  </si>
  <si>
    <t>Perancis</t>
  </si>
  <si>
    <t>Inggris</t>
  </si>
  <si>
    <t>Argentina</t>
  </si>
  <si>
    <t>Belgia</t>
  </si>
  <si>
    <r>
      <rPr>
        <b/>
        <i/>
        <sz val="11"/>
        <color rgb="FFFF0000"/>
        <rFont val="Calibri"/>
        <family val="2"/>
        <scheme val="minor"/>
      </rPr>
      <t>Catatan: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pemberian tanda untuk memudahkan pembacaan, dengan syarat tidak ada data yang sama</t>
    </r>
  </si>
  <si>
    <t>Sep</t>
  </si>
  <si>
    <t>Bulan</t>
  </si>
  <si>
    <t>Januari</t>
  </si>
  <si>
    <t>Februari</t>
  </si>
  <si>
    <t>Maret</t>
  </si>
  <si>
    <t>April</t>
  </si>
  <si>
    <t>Juni</t>
  </si>
  <si>
    <t>Juli</t>
  </si>
  <si>
    <t>Agustus</t>
  </si>
  <si>
    <t>September</t>
  </si>
  <si>
    <t>Oktober</t>
  </si>
  <si>
    <t>Nopember</t>
  </si>
  <si>
    <t>Desember</t>
  </si>
  <si>
    <t>Pertama</t>
  </si>
  <si>
    <t>Kedua</t>
  </si>
  <si>
    <t>Ketiga</t>
  </si>
  <si>
    <t>Keempat</t>
  </si>
  <si>
    <t>KINERJA TRIWULANAN</t>
  </si>
  <si>
    <t xml:space="preserve"> Triwulan</t>
  </si>
  <si>
    <t xml:space="preserve"> Wilayah</t>
  </si>
  <si>
    <t>PERBANDINGAN KINERJA</t>
  </si>
  <si>
    <t>█</t>
  </si>
  <si>
    <t>&lt;&lt; simbol</t>
  </si>
  <si>
    <t>20X1</t>
  </si>
  <si>
    <t>20X2</t>
  </si>
  <si>
    <r>
      <t xml:space="preserve">nama range </t>
    </r>
    <r>
      <rPr>
        <b/>
        <i/>
        <sz val="11"/>
        <color rgb="FF0000FF"/>
        <rFont val="Calibri"/>
        <family val="2"/>
        <scheme val="minor"/>
      </rPr>
      <t>NEGARA</t>
    </r>
  </si>
  <si>
    <t>LAPORAN PENJUALAN TAHUN 20X1</t>
  </si>
  <si>
    <t>LAPORAN PENJUALAN TAHUN 20X2</t>
  </si>
  <si>
    <t>KINERJA TAHUNAN</t>
  </si>
  <si>
    <t>PERBANDINGAN KINERJA TAHUNAN</t>
  </si>
  <si>
    <t>Perubahan</t>
  </si>
  <si>
    <t>LAPORAN PENJUALAN</t>
  </si>
  <si>
    <t>MENAMPILKAN DATA PENJUALAN BULANAN</t>
  </si>
  <si>
    <r>
      <t xml:space="preserve">nama range </t>
    </r>
    <r>
      <rPr>
        <b/>
        <i/>
        <sz val="11"/>
        <color rgb="FF0000FF"/>
        <rFont val="Calibri"/>
        <family val="2"/>
        <scheme val="minor"/>
      </rPr>
      <t>BULAN</t>
    </r>
  </si>
  <si>
    <t>MENAMPILKAN DATA TRIWULANAN</t>
  </si>
  <si>
    <t>nama range</t>
  </si>
  <si>
    <t>TRIWULAN</t>
  </si>
  <si>
    <t>TRIWULAN2</t>
  </si>
  <si>
    <t>&lt;&lt; triwulan yang dibandingkan &gt;&gt;</t>
  </si>
  <si>
    <r>
      <t xml:space="preserve">nama range </t>
    </r>
    <r>
      <rPr>
        <b/>
        <i/>
        <sz val="11"/>
        <color rgb="FF0000FF"/>
        <rFont val="Calibri"/>
        <family val="2"/>
        <scheme val="minor"/>
      </rPr>
      <t>DATA2</t>
    </r>
  </si>
  <si>
    <t>FORMAT KONDISIONAL</t>
  </si>
</sst>
</file>

<file path=xl/styles.xml><?xml version="1.0" encoding="utf-8"?>
<styleSheet xmlns="http://schemas.openxmlformats.org/spreadsheetml/2006/main">
  <numFmts count="10"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&quot;$&quot;#,##0.00_);[Red]\(&quot;$&quot;#,##0.00\)"/>
    <numFmt numFmtId="166" formatCode="0.00000%"/>
    <numFmt numFmtId="167" formatCode="0.0%"/>
    <numFmt numFmtId="168" formatCode="_-* #,##0_-;\-* #,##0_-;_-* &quot;-&quot;_-;_-@_-"/>
    <numFmt numFmtId="169" formatCode="_-* #,##0.00_-;\-* #,##0.00_-;_-* &quot;-&quot;??_-;_-@_-"/>
    <numFmt numFmtId="170" formatCode="_-&quot;£&quot;* #,##0_-;\-&quot;£&quot;* #,##0_-;_-&quot;£&quot;* &quot;-&quot;_-;_-@_-"/>
    <numFmt numFmtId="171" formatCode="_-&quot;£&quot;* #,##0.00_-;\-&quot;£&quot;* #,##0.00_-;_-&quot;£&quot;* &quot;-&quot;??_-;_-@_-"/>
  </numFmts>
  <fonts count="32">
    <font>
      <sz val="10"/>
      <name val="Arial"/>
      <charset val="1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33CC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9"/>
      <name val="Arial"/>
      <family val="2"/>
    </font>
    <font>
      <b/>
      <sz val="11"/>
      <color rgb="FF0033CC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4"/>
      <color rgb="FF0033CC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Wingdings 3"/>
      <family val="1"/>
      <charset val="2"/>
    </font>
    <font>
      <i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CC99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58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0033CC"/>
      </left>
      <right/>
      <top style="medium">
        <color rgb="FF0033CC"/>
      </top>
      <bottom/>
      <diagonal/>
    </border>
    <border>
      <left/>
      <right style="medium">
        <color rgb="FF0033CC"/>
      </right>
      <top style="medium">
        <color rgb="FF0033CC"/>
      </top>
      <bottom/>
      <diagonal/>
    </border>
    <border>
      <left style="medium">
        <color rgb="FF0033CC"/>
      </left>
      <right/>
      <top/>
      <bottom/>
      <diagonal/>
    </border>
    <border>
      <left/>
      <right style="medium">
        <color rgb="FF0033CC"/>
      </right>
      <top/>
      <bottom/>
      <diagonal/>
    </border>
    <border>
      <left style="medium">
        <color rgb="FF0033CC"/>
      </left>
      <right/>
      <top/>
      <bottom style="medium">
        <color rgb="FF0033CC"/>
      </bottom>
      <diagonal/>
    </border>
    <border>
      <left/>
      <right style="medium">
        <color rgb="FF0033CC"/>
      </right>
      <top/>
      <bottom style="medium">
        <color rgb="FF0033CC"/>
      </bottom>
      <diagonal/>
    </border>
    <border>
      <left/>
      <right/>
      <top/>
      <bottom style="medium">
        <color rgb="FF0033CC"/>
      </bottom>
      <diagonal/>
    </border>
    <border>
      <left/>
      <right/>
      <top style="medium">
        <color rgb="FF00B050"/>
      </top>
      <bottom/>
      <diagonal/>
    </border>
    <border>
      <left/>
      <right/>
      <top/>
      <bottom style="medium">
        <color rgb="FF00B050"/>
      </bottom>
      <diagonal/>
    </border>
  </borders>
  <cellStyleXfs count="84">
    <xf numFmtId="0" fontId="0" fillId="0" borderId="0"/>
    <xf numFmtId="0" fontId="5" fillId="0" borderId="0"/>
    <xf numFmtId="0" fontId="4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9" fillId="7" borderId="0" applyNumberFormat="0" applyBorder="0" applyAlignment="0" applyProtection="0"/>
    <xf numFmtId="0" fontId="9" fillId="17" borderId="0" applyNumberFormat="0" applyBorder="0" applyAlignment="0" applyProtection="0"/>
    <xf numFmtId="0" fontId="13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13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13" fillId="24" borderId="0" applyNumberFormat="0" applyBorder="0" applyAlignment="0" applyProtection="0"/>
    <xf numFmtId="0" fontId="9" fillId="8" borderId="0" applyNumberFormat="0" applyBorder="0" applyAlignment="0" applyProtection="0"/>
    <xf numFmtId="0" fontId="9" fillId="25" borderId="0" applyNumberFormat="0" applyBorder="0" applyAlignment="0" applyProtection="0"/>
    <xf numFmtId="0" fontId="13" fillId="26" borderId="0" applyNumberFormat="0" applyBorder="0" applyAlignment="0" applyProtection="0"/>
    <xf numFmtId="41" fontId="4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5" fillId="0" borderId="0">
      <alignment horizontal="left" vertical="center" indent="1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7" fillId="0" borderId="2" applyNumberFormat="0" applyFill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6" borderId="3" applyNumberFormat="0" applyAlignment="0" applyProtection="0"/>
    <xf numFmtId="0" fontId="5" fillId="0" borderId="0"/>
    <xf numFmtId="0" fontId="9" fillId="0" borderId="0"/>
    <xf numFmtId="0" fontId="9" fillId="0" borderId="0"/>
    <xf numFmtId="0" fontId="5" fillId="0" borderId="0"/>
    <xf numFmtId="0" fontId="4" fillId="0" borderId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5" fillId="30" borderId="0"/>
    <xf numFmtId="16" fontId="21" fillId="0" borderId="0" applyNumberFormat="0" applyFont="0" applyFill="0" applyBorder="0">
      <alignment horizontal="left"/>
    </xf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3" fillId="0" borderId="0"/>
    <xf numFmtId="0" fontId="2" fillId="0" borderId="0"/>
    <xf numFmtId="41" fontId="9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9" fontId="5" fillId="0" borderId="0" applyFont="0" applyFill="0" applyBorder="0" applyAlignment="0" applyProtection="0"/>
  </cellStyleXfs>
  <cellXfs count="118"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0" fontId="13" fillId="0" borderId="0" xfId="0" applyFont="1" applyAlignment="1">
      <alignment vertical="center"/>
    </xf>
    <xf numFmtId="0" fontId="7" fillId="2" borderId="14" xfId="0" applyFont="1" applyFill="1" applyBorder="1" applyAlignment="1">
      <alignment horizontal="left" vertical="center" indent="1"/>
    </xf>
    <xf numFmtId="0" fontId="8" fillId="0" borderId="0" xfId="0" applyFont="1" applyFill="1" applyAlignment="1">
      <alignment vertical="center"/>
    </xf>
    <xf numFmtId="0" fontId="8" fillId="31" borderId="4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3" fillId="0" borderId="0" xfId="74" applyFill="1" applyBorder="1" applyAlignment="1">
      <alignment vertical="center"/>
    </xf>
    <xf numFmtId="0" fontId="26" fillId="0" borderId="0" xfId="74" applyFont="1" applyFill="1" applyBorder="1" applyAlignment="1">
      <alignment vertical="center"/>
    </xf>
    <xf numFmtId="0" fontId="8" fillId="4" borderId="0" xfId="74" applyFont="1" applyFill="1" applyBorder="1" applyAlignment="1">
      <alignment horizontal="left" vertical="center" indent="1"/>
    </xf>
    <xf numFmtId="0" fontId="3" fillId="2" borderId="14" xfId="74" applyFill="1" applyBorder="1" applyAlignment="1">
      <alignment horizontal="left" vertical="center" indent="1"/>
    </xf>
    <xf numFmtId="0" fontId="3" fillId="0" borderId="0" xfId="74" quotePrefix="1" applyFont="1" applyFill="1" applyBorder="1" applyAlignment="1">
      <alignment horizontal="left" vertical="center"/>
    </xf>
    <xf numFmtId="0" fontId="10" fillId="0" borderId="0" xfId="74" applyFont="1" applyFill="1" applyBorder="1" applyAlignment="1">
      <alignment vertical="center"/>
    </xf>
    <xf numFmtId="0" fontId="3" fillId="0" borderId="0" xfId="74" applyFill="1" applyBorder="1" applyAlignment="1">
      <alignment horizontal="left" vertical="center"/>
    </xf>
    <xf numFmtId="0" fontId="8" fillId="4" borderId="4" xfId="74" applyFont="1" applyFill="1" applyBorder="1" applyAlignment="1">
      <alignment horizontal="left" vertical="center" indent="1"/>
    </xf>
    <xf numFmtId="0" fontId="3" fillId="0" borderId="4" xfId="74" applyFill="1" applyBorder="1" applyAlignment="1">
      <alignment vertical="center"/>
    </xf>
    <xf numFmtId="0" fontId="8" fillId="5" borderId="4" xfId="74" applyFont="1" applyFill="1" applyBorder="1" applyAlignment="1">
      <alignment horizontal="center" vertical="center"/>
    </xf>
    <xf numFmtId="0" fontId="8" fillId="5" borderId="1" xfId="74" applyFont="1" applyFill="1" applyBorder="1" applyAlignment="1">
      <alignment horizontal="center" vertical="center"/>
    </xf>
    <xf numFmtId="0" fontId="8" fillId="5" borderId="0" xfId="74" applyFont="1" applyFill="1" applyBorder="1" applyAlignment="1">
      <alignment horizontal="center" vertical="center"/>
    </xf>
    <xf numFmtId="0" fontId="7" fillId="3" borderId="0" xfId="74" applyFont="1" applyFill="1" applyBorder="1" applyAlignment="1">
      <alignment horizontal="left" vertical="center" indent="1"/>
    </xf>
    <xf numFmtId="37" fontId="7" fillId="2" borderId="1" xfId="74" applyNumberFormat="1" applyFont="1" applyFill="1" applyBorder="1" applyAlignment="1">
      <alignment vertical="center"/>
    </xf>
    <xf numFmtId="0" fontId="9" fillId="0" borderId="0" xfId="74" applyFont="1" applyFill="1" applyBorder="1" applyAlignment="1">
      <alignment vertical="center"/>
    </xf>
    <xf numFmtId="0" fontId="3" fillId="0" borderId="0" xfId="74" applyFill="1" applyBorder="1" applyAlignment="1">
      <alignment horizontal="right" vertical="center"/>
    </xf>
    <xf numFmtId="37" fontId="7" fillId="2" borderId="0" xfId="74" applyNumberFormat="1" applyFont="1" applyFill="1" applyBorder="1" applyAlignment="1">
      <alignment vertical="center"/>
    </xf>
    <xf numFmtId="0" fontId="3" fillId="0" borderId="0" xfId="74" applyAlignment="1">
      <alignment vertical="center"/>
    </xf>
    <xf numFmtId="0" fontId="3" fillId="32" borderId="4" xfId="74" applyFill="1" applyBorder="1" applyAlignment="1">
      <alignment horizontal="left" vertical="center"/>
    </xf>
    <xf numFmtId="0" fontId="8" fillId="32" borderId="4" xfId="74" applyFont="1" applyFill="1" applyBorder="1" applyAlignment="1">
      <alignment horizontal="left" vertical="center" indent="2"/>
    </xf>
    <xf numFmtId="0" fontId="8" fillId="32" borderId="4" xfId="74" applyFont="1" applyFill="1" applyBorder="1" applyAlignment="1">
      <alignment horizontal="left" vertical="center"/>
    </xf>
    <xf numFmtId="0" fontId="8" fillId="32" borderId="4" xfId="74" applyFont="1" applyFill="1" applyBorder="1" applyAlignment="1">
      <alignment horizontal="center" vertical="center"/>
    </xf>
    <xf numFmtId="3" fontId="3" fillId="2" borderId="4" xfId="74" quotePrefix="1" applyNumberFormat="1" applyFill="1" applyBorder="1" applyAlignment="1">
      <alignment horizontal="center" vertical="center"/>
    </xf>
    <xf numFmtId="0" fontId="3" fillId="0" borderId="4" xfId="74" applyBorder="1" applyAlignment="1">
      <alignment vertical="center"/>
    </xf>
    <xf numFmtId="0" fontId="3" fillId="2" borderId="16" xfId="74" applyFill="1" applyBorder="1" applyAlignment="1">
      <alignment horizontal="right" vertical="center" indent="1"/>
    </xf>
    <xf numFmtId="0" fontId="7" fillId="2" borderId="17" xfId="74" applyFont="1" applyFill="1" applyBorder="1" applyAlignment="1">
      <alignment horizontal="left" vertical="center" indent="1"/>
    </xf>
    <xf numFmtId="0" fontId="3" fillId="0" borderId="6" xfId="74" applyBorder="1" applyAlignment="1">
      <alignment horizontal="right" vertical="center" indent="1"/>
    </xf>
    <xf numFmtId="0" fontId="3" fillId="0" borderId="7" xfId="74" applyBorder="1" applyAlignment="1">
      <alignment horizontal="left" vertical="center" indent="1"/>
    </xf>
    <xf numFmtId="0" fontId="3" fillId="0" borderId="8" xfId="74" applyBorder="1" applyAlignment="1">
      <alignment horizontal="left" vertical="center" indent="1"/>
    </xf>
    <xf numFmtId="0" fontId="3" fillId="2" borderId="18" xfId="74" applyFill="1" applyBorder="1" applyAlignment="1">
      <alignment horizontal="right" vertical="center" indent="1"/>
    </xf>
    <xf numFmtId="0" fontId="7" fillId="2" borderId="19" xfId="74" applyFont="1" applyFill="1" applyBorder="1" applyAlignment="1">
      <alignment horizontal="left" vertical="center" indent="1"/>
    </xf>
    <xf numFmtId="0" fontId="3" fillId="0" borderId="9" xfId="74" applyBorder="1" applyAlignment="1">
      <alignment horizontal="right" vertical="center" indent="1"/>
    </xf>
    <xf numFmtId="0" fontId="3" fillId="0" borderId="0" xfId="74" applyBorder="1" applyAlignment="1">
      <alignment horizontal="left" vertical="center" indent="1"/>
    </xf>
    <xf numFmtId="0" fontId="3" fillId="0" borderId="10" xfId="74" applyBorder="1" applyAlignment="1">
      <alignment horizontal="left" vertical="center" indent="1"/>
    </xf>
    <xf numFmtId="0" fontId="3" fillId="2" borderId="20" xfId="74" applyFill="1" applyBorder="1" applyAlignment="1">
      <alignment horizontal="right" vertical="center" indent="1"/>
    </xf>
    <xf numFmtId="0" fontId="7" fillId="2" borderId="21" xfId="74" applyFont="1" applyFill="1" applyBorder="1" applyAlignment="1">
      <alignment horizontal="left" vertical="center" indent="1"/>
    </xf>
    <xf numFmtId="0" fontId="3" fillId="0" borderId="11" xfId="74" applyBorder="1" applyAlignment="1">
      <alignment horizontal="right" vertical="center" indent="1"/>
    </xf>
    <xf numFmtId="0" fontId="3" fillId="0" borderId="12" xfId="74" applyBorder="1" applyAlignment="1">
      <alignment horizontal="left" vertical="center" indent="1"/>
    </xf>
    <xf numFmtId="0" fontId="3" fillId="0" borderId="13" xfId="74" applyBorder="1" applyAlignment="1">
      <alignment horizontal="left" vertical="center" indent="1"/>
    </xf>
    <xf numFmtId="0" fontId="25" fillId="0" borderId="4" xfId="74" applyFont="1" applyFill="1" applyBorder="1" applyAlignment="1">
      <alignment vertical="center"/>
    </xf>
    <xf numFmtId="0" fontId="8" fillId="32" borderId="4" xfId="74" applyFont="1" applyFill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 indent="1"/>
    </xf>
    <xf numFmtId="0" fontId="7" fillId="3" borderId="0" xfId="0" applyFont="1" applyFill="1" applyAlignment="1">
      <alignment horizontal="left" vertical="center" indent="1"/>
    </xf>
    <xf numFmtId="0" fontId="7" fillId="3" borderId="23" xfId="0" applyFont="1" applyFill="1" applyBorder="1" applyAlignment="1">
      <alignment horizontal="left" vertical="center" indent="1"/>
    </xf>
    <xf numFmtId="37" fontId="7" fillId="2" borderId="24" xfId="0" applyNumberFormat="1" applyFont="1" applyFill="1" applyBorder="1" applyAlignment="1">
      <alignment vertical="center"/>
    </xf>
    <xf numFmtId="0" fontId="7" fillId="3" borderId="25" xfId="0" applyFont="1" applyFill="1" applyBorder="1" applyAlignment="1">
      <alignment horizontal="left" vertical="center" indent="1"/>
    </xf>
    <xf numFmtId="37" fontId="7" fillId="2" borderId="26" xfId="0" applyNumberFormat="1" applyFont="1" applyFill="1" applyBorder="1" applyAlignment="1">
      <alignment vertical="center"/>
    </xf>
    <xf numFmtId="0" fontId="7" fillId="0" borderId="27" xfId="0" applyFont="1" applyBorder="1" applyAlignment="1">
      <alignment horizontal="left" vertical="center" indent="1"/>
    </xf>
    <xf numFmtId="37" fontId="7" fillId="0" borderId="28" xfId="0" applyNumberFormat="1" applyFont="1" applyBorder="1" applyAlignment="1">
      <alignment vertical="center"/>
    </xf>
    <xf numFmtId="0" fontId="7" fillId="0" borderId="27" xfId="0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8" fillId="5" borderId="0" xfId="0" applyFont="1" applyFill="1" applyAlignment="1">
      <alignment horizontal="left" vertical="center" indent="1"/>
    </xf>
    <xf numFmtId="0" fontId="8" fillId="5" borderId="0" xfId="0" applyFont="1" applyFill="1" applyAlignment="1">
      <alignment vertical="center"/>
    </xf>
    <xf numFmtId="0" fontId="7" fillId="0" borderId="25" xfId="0" applyFont="1" applyBorder="1" applyAlignment="1">
      <alignment horizontal="left" vertical="center" indent="1"/>
    </xf>
    <xf numFmtId="0" fontId="24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8" fillId="31" borderId="0" xfId="0" applyFont="1" applyFill="1" applyAlignment="1">
      <alignment horizontal="left" vertical="center" indent="1"/>
    </xf>
    <xf numFmtId="0" fontId="8" fillId="31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31" borderId="0" xfId="0" applyFont="1" applyFill="1" applyAlignment="1">
      <alignment horizontal="left" vertical="center"/>
    </xf>
    <xf numFmtId="0" fontId="28" fillId="0" borderId="0" xfId="0" applyFont="1" applyAlignment="1">
      <alignment vertical="center"/>
    </xf>
    <xf numFmtId="0" fontId="9" fillId="0" borderId="0" xfId="0" applyFont="1" applyAlignment="1"/>
    <xf numFmtId="0" fontId="29" fillId="0" borderId="0" xfId="0" quotePrefix="1" applyFont="1" applyBorder="1" applyAlignment="1">
      <alignment horizontal="right" vertical="center"/>
    </xf>
    <xf numFmtId="0" fontId="1" fillId="0" borderId="0" xfId="74" applyFont="1" applyAlignment="1">
      <alignment vertical="center"/>
    </xf>
    <xf numFmtId="0" fontId="30" fillId="2" borderId="0" xfId="0" applyFont="1" applyFill="1" applyAlignment="1">
      <alignment horizontal="center" vertical="center"/>
    </xf>
    <xf numFmtId="37" fontId="7" fillId="2" borderId="1" xfId="0" applyNumberFormat="1" applyFont="1" applyFill="1" applyBorder="1" applyAlignment="1">
      <alignment vertical="center"/>
    </xf>
    <xf numFmtId="0" fontId="8" fillId="31" borderId="5" xfId="0" applyFont="1" applyFill="1" applyBorder="1" applyAlignment="1">
      <alignment horizontal="center" vertical="center"/>
    </xf>
    <xf numFmtId="10" fontId="7" fillId="2" borderId="0" xfId="0" applyNumberFormat="1" applyFont="1" applyFill="1" applyAlignment="1">
      <alignment horizontal="right" vertical="center" indent="1"/>
    </xf>
    <xf numFmtId="0" fontId="30" fillId="2" borderId="0" xfId="0" applyFont="1" applyFill="1" applyAlignment="1">
      <alignment horizontal="right" vertical="center"/>
    </xf>
    <xf numFmtId="0" fontId="11" fillId="0" borderId="0" xfId="74" applyFont="1" applyFill="1" applyBorder="1" applyAlignment="1">
      <alignment vertical="center"/>
    </xf>
    <xf numFmtId="3" fontId="1" fillId="2" borderId="15" xfId="74" quotePrefix="1" applyNumberFormat="1" applyFont="1" applyFill="1" applyBorder="1" applyAlignment="1">
      <alignment horizontal="left" vertical="center" indent="1"/>
    </xf>
    <xf numFmtId="0" fontId="7" fillId="0" borderId="6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7" fillId="0" borderId="25" xfId="0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7" fillId="0" borderId="30" xfId="0" applyFont="1" applyBorder="1" applyAlignment="1">
      <alignment horizontal="left" vertical="center" indent="1"/>
    </xf>
    <xf numFmtId="3" fontId="7" fillId="0" borderId="17" xfId="0" applyNumberFormat="1" applyFont="1" applyBorder="1" applyAlignment="1">
      <alignment horizontal="right" vertical="center" indent="1"/>
    </xf>
    <xf numFmtId="0" fontId="7" fillId="0" borderId="18" xfId="0" applyFont="1" applyBorder="1" applyAlignment="1">
      <alignment vertical="center"/>
    </xf>
    <xf numFmtId="0" fontId="7" fillId="0" borderId="0" xfId="0" applyFont="1" applyBorder="1" applyAlignment="1">
      <alignment horizontal="left" vertical="center" indent="1"/>
    </xf>
    <xf numFmtId="3" fontId="7" fillId="0" borderId="19" xfId="0" applyNumberFormat="1" applyFont="1" applyBorder="1" applyAlignment="1">
      <alignment horizontal="right" vertical="center" indent="1"/>
    </xf>
    <xf numFmtId="0" fontId="7" fillId="0" borderId="20" xfId="0" applyFont="1" applyBorder="1" applyAlignment="1">
      <alignment vertical="center"/>
    </xf>
    <xf numFmtId="0" fontId="7" fillId="0" borderId="31" xfId="0" applyFont="1" applyBorder="1" applyAlignment="1">
      <alignment horizontal="left" vertical="center" indent="1"/>
    </xf>
    <xf numFmtId="3" fontId="7" fillId="0" borderId="21" xfId="0" applyNumberFormat="1" applyFont="1" applyBorder="1" applyAlignment="1">
      <alignment horizontal="right" vertical="center" indent="1"/>
    </xf>
    <xf numFmtId="3" fontId="7" fillId="0" borderId="0" xfId="0" applyNumberFormat="1" applyFont="1" applyAlignment="1">
      <alignment vertical="center"/>
    </xf>
    <xf numFmtId="37" fontId="7" fillId="3" borderId="0" xfId="0" applyNumberFormat="1" applyFont="1" applyFill="1" applyAlignment="1">
      <alignment vertical="center"/>
    </xf>
    <xf numFmtId="0" fontId="8" fillId="33" borderId="4" xfId="0" applyFont="1" applyFill="1" applyBorder="1" applyAlignment="1">
      <alignment horizontal="center" vertical="center"/>
    </xf>
    <xf numFmtId="0" fontId="8" fillId="33" borderId="5" xfId="0" applyFont="1" applyFill="1" applyBorder="1" applyAlignment="1">
      <alignment horizontal="center" vertical="center"/>
    </xf>
    <xf numFmtId="0" fontId="3" fillId="2" borderId="15" xfId="74" quotePrefix="1" applyFill="1" applyBorder="1" applyAlignment="1">
      <alignment horizontal="center" vertical="center"/>
    </xf>
    <xf numFmtId="0" fontId="3" fillId="2" borderId="22" xfId="74" applyFill="1" applyBorder="1" applyAlignment="1">
      <alignment horizontal="center" vertical="center"/>
    </xf>
    <xf numFmtId="0" fontId="1" fillId="0" borderId="7" xfId="74" applyFont="1" applyBorder="1" applyAlignment="1">
      <alignment horizontal="center" vertical="center"/>
    </xf>
    <xf numFmtId="0" fontId="3" fillId="0" borderId="7" xfId="74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8" fillId="31" borderId="4" xfId="0" applyFont="1" applyFill="1" applyBorder="1" applyAlignment="1">
      <alignment horizontal="center" vertical="center"/>
    </xf>
  </cellXfs>
  <cellStyles count="84">
    <cellStyle name="20% - Accent3 2" xfId="3"/>
    <cellStyle name="20% - Accent6 2" xfId="4"/>
    <cellStyle name="Accent1 - 20%" xfId="5"/>
    <cellStyle name="Accent1 - 40%" xfId="6"/>
    <cellStyle name="Accent1 - 60%" xfId="7"/>
    <cellStyle name="Accent1 2" xfId="8"/>
    <cellStyle name="Accent2 - 20%" xfId="9"/>
    <cellStyle name="Accent2 - 40%" xfId="10"/>
    <cellStyle name="Accent2 - 60%" xfId="11"/>
    <cellStyle name="Accent2 2" xfId="12"/>
    <cellStyle name="Accent3 - 20%" xfId="13"/>
    <cellStyle name="Accent3 - 40%" xfId="14"/>
    <cellStyle name="Accent3 - 60%" xfId="15"/>
    <cellStyle name="Accent4 - 20%" xfId="16"/>
    <cellStyle name="Accent4 - 40%" xfId="17"/>
    <cellStyle name="Accent4 - 60%" xfId="18"/>
    <cellStyle name="Accent5 - 20%" xfId="19"/>
    <cellStyle name="Accent5 - 40%" xfId="20"/>
    <cellStyle name="Accent5 - 60%" xfId="21"/>
    <cellStyle name="Accent6 - 20%" xfId="22"/>
    <cellStyle name="Accent6 - 40%" xfId="23"/>
    <cellStyle name="Accent6 - 60%" xfId="24"/>
    <cellStyle name="Comma [0] 2" xfId="25"/>
    <cellStyle name="Comma [0] 3" xfId="26"/>
    <cellStyle name="Comma [0] 4" xfId="76"/>
    <cellStyle name="Comma 2" xfId="27"/>
    <cellStyle name="Comma 2 2" xfId="28"/>
    <cellStyle name="Comma 3" xfId="29"/>
    <cellStyle name="Comma 4" xfId="30"/>
    <cellStyle name="ContentsHyperlink" xfId="31"/>
    <cellStyle name="Currency 10" xfId="32"/>
    <cellStyle name="Currency 11" xfId="33"/>
    <cellStyle name="Currency 12" xfId="34"/>
    <cellStyle name="Currency 13" xfId="35"/>
    <cellStyle name="Currency 14" xfId="36"/>
    <cellStyle name="Currency 15" xfId="37"/>
    <cellStyle name="Currency 2" xfId="38"/>
    <cellStyle name="Currency 2 2" xfId="39"/>
    <cellStyle name="Currency 2 3" xfId="40"/>
    <cellStyle name="Currency 3" xfId="41"/>
    <cellStyle name="Currency 3 2" xfId="42"/>
    <cellStyle name="Currency 4" xfId="43"/>
    <cellStyle name="Currency 4 2" xfId="44"/>
    <cellStyle name="Currency 5" xfId="45"/>
    <cellStyle name="Currency 5 2" xfId="46"/>
    <cellStyle name="Currency 6" xfId="47"/>
    <cellStyle name="Currency 6 2" xfId="48"/>
    <cellStyle name="Currency 7" xfId="49"/>
    <cellStyle name="Currency 7 2" xfId="50"/>
    <cellStyle name="Currency 8" xfId="51"/>
    <cellStyle name="Currency 8 2" xfId="52"/>
    <cellStyle name="Currency 9" xfId="53"/>
    <cellStyle name="Dezimal [0]_Compiling Utility Macros" xfId="54"/>
    <cellStyle name="Dezimal_Compiling Utility Macros" xfId="55"/>
    <cellStyle name="Emphasis 1" xfId="56"/>
    <cellStyle name="Emphasis 2" xfId="57"/>
    <cellStyle name="Emphasis 3" xfId="58"/>
    <cellStyle name="Heading 1 2" xfId="59"/>
    <cellStyle name="Hyperlink 2" xfId="60"/>
    <cellStyle name="Hyperlink 3" xfId="77"/>
    <cellStyle name="Input 2" xfId="61"/>
    <cellStyle name="Normal" xfId="0" builtinId="0"/>
    <cellStyle name="Normal 2" xfId="1"/>
    <cellStyle name="Normal 2 2" xfId="62"/>
    <cellStyle name="Normal 2 3" xfId="63"/>
    <cellStyle name="Normal 3" xfId="2"/>
    <cellStyle name="Normal 3 2" xfId="64"/>
    <cellStyle name="Normal 4" xfId="65"/>
    <cellStyle name="Normal 4 2" xfId="78"/>
    <cellStyle name="Normal 4 2 2" xfId="80"/>
    <cellStyle name="Normal 5" xfId="66"/>
    <cellStyle name="Normal 6" xfId="74"/>
    <cellStyle name="Normal 6 2" xfId="81"/>
    <cellStyle name="Normal 7" xfId="75"/>
    <cellStyle name="Normal 8" xfId="79"/>
    <cellStyle name="Normal 9" xfId="82"/>
    <cellStyle name="Percent 2" xfId="67"/>
    <cellStyle name="Percent 3" xfId="68"/>
    <cellStyle name="Percent 3 2" xfId="83"/>
    <cellStyle name="Sheet Title" xfId="69"/>
    <cellStyle name="Standard_Anpassen der Amortisation" xfId="70"/>
    <cellStyle name="update" xfId="71"/>
    <cellStyle name="Währung [0]_Compiling Utility Macros" xfId="72"/>
    <cellStyle name="Währung_Compiling Utility Macros" xfId="73"/>
  </cellStyles>
  <dxfs count="37"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</dxfs>
  <tableStyles count="0" defaultTableStyle="TableStyleMedium9" defaultPivotStyle="PivotStyleLight16"/>
  <colors>
    <mruColors>
      <color rgb="FF66FF33"/>
      <color rgb="FF0000FF"/>
      <color rgb="FF0033CC"/>
      <color rgb="FFDFF37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d-ID"/>
  <c:chart>
    <c:title>
      <c:tx>
        <c:strRef>
          <c:f>KASUS10!$B$2</c:f>
          <c:strCache>
            <c:ptCount val="1"/>
            <c:pt idx="0">
              <c:v>PERBANDINGAN KINERJA TAHUNAN</c:v>
            </c:pt>
          </c:strCache>
        </c:strRef>
      </c:tx>
      <c:layout/>
      <c:txPr>
        <a:bodyPr/>
        <a:lstStyle/>
        <a:p>
          <a:pPr>
            <a:defRPr sz="1200"/>
          </a:pPr>
          <a:endParaRPr lang="id-ID"/>
        </a:p>
      </c:txPr>
    </c:title>
    <c:plotArea>
      <c:layout>
        <c:manualLayout>
          <c:layoutTarget val="inner"/>
          <c:xMode val="edge"/>
          <c:yMode val="edge"/>
          <c:x val="0.15270965526149899"/>
          <c:y val="0.17918921151412484"/>
          <c:w val="0.82226190781186426"/>
          <c:h val="0.55543715197491828"/>
        </c:manualLayout>
      </c:layout>
      <c:lineChart>
        <c:grouping val="standard"/>
        <c:ser>
          <c:idx val="0"/>
          <c:order val="0"/>
          <c:tx>
            <c:strRef>
              <c:f>KASUS10!$D$5</c:f>
              <c:strCache>
                <c:ptCount val="1"/>
                <c:pt idx="0">
                  <c:v>20X1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FF00"/>
              </a:solidFill>
            </c:spPr>
          </c:marker>
          <c:cat>
            <c:strRef>
              <c:f>KASUS10!$C$6:$C$17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Nopember</c:v>
                </c:pt>
                <c:pt idx="11">
                  <c:v>Desember</c:v>
                </c:pt>
              </c:strCache>
            </c:strRef>
          </c:cat>
          <c:val>
            <c:numRef>
              <c:f>KASUS10!$D$6:$D$17</c:f>
              <c:numCache>
                <c:formatCode>#,##0_);\(#,##0\)</c:formatCode>
                <c:ptCount val="12"/>
                <c:pt idx="0">
                  <c:v>14582</c:v>
                </c:pt>
                <c:pt idx="1">
                  <c:v>10450</c:v>
                </c:pt>
                <c:pt idx="2">
                  <c:v>13250</c:v>
                </c:pt>
                <c:pt idx="3">
                  <c:v>18750</c:v>
                </c:pt>
                <c:pt idx="4">
                  <c:v>22140</c:v>
                </c:pt>
                <c:pt idx="5">
                  <c:v>19875</c:v>
                </c:pt>
                <c:pt idx="6">
                  <c:v>20500</c:v>
                </c:pt>
                <c:pt idx="7">
                  <c:v>21580</c:v>
                </c:pt>
                <c:pt idx="8">
                  <c:v>22870</c:v>
                </c:pt>
                <c:pt idx="9">
                  <c:v>16870</c:v>
                </c:pt>
                <c:pt idx="10">
                  <c:v>13500</c:v>
                </c:pt>
                <c:pt idx="11">
                  <c:v>11750</c:v>
                </c:pt>
              </c:numCache>
            </c:numRef>
          </c:val>
        </c:ser>
        <c:ser>
          <c:idx val="1"/>
          <c:order val="1"/>
          <c:tx>
            <c:strRef>
              <c:f>KASUS10!$E$5</c:f>
              <c:strCache>
                <c:ptCount val="1"/>
                <c:pt idx="0">
                  <c:v>20X2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pPr>
              <a:solidFill>
                <a:srgbClr val="00B0F0"/>
              </a:solidFill>
            </c:spPr>
          </c:marker>
          <c:cat>
            <c:strRef>
              <c:f>KASUS10!$C$6:$C$17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Nopember</c:v>
                </c:pt>
                <c:pt idx="11">
                  <c:v>Desember</c:v>
                </c:pt>
              </c:strCache>
            </c:strRef>
          </c:cat>
          <c:val>
            <c:numRef>
              <c:f>KASUS10!$E$6:$E$17</c:f>
              <c:numCache>
                <c:formatCode>#,##0_);\(#,##0\)</c:formatCode>
                <c:ptCount val="12"/>
                <c:pt idx="0">
                  <c:v>16580</c:v>
                </c:pt>
                <c:pt idx="1">
                  <c:v>11250</c:v>
                </c:pt>
                <c:pt idx="2">
                  <c:v>12750</c:v>
                </c:pt>
                <c:pt idx="3">
                  <c:v>17580</c:v>
                </c:pt>
                <c:pt idx="4">
                  <c:v>23750</c:v>
                </c:pt>
                <c:pt idx="5">
                  <c:v>21500</c:v>
                </c:pt>
                <c:pt idx="6">
                  <c:v>22500</c:v>
                </c:pt>
                <c:pt idx="7">
                  <c:v>19750</c:v>
                </c:pt>
                <c:pt idx="8">
                  <c:v>23450</c:v>
                </c:pt>
                <c:pt idx="9">
                  <c:v>18570</c:v>
                </c:pt>
                <c:pt idx="10">
                  <c:v>14500</c:v>
                </c:pt>
                <c:pt idx="11">
                  <c:v>13005</c:v>
                </c:pt>
              </c:numCache>
            </c:numRef>
          </c:val>
        </c:ser>
        <c:marker val="1"/>
        <c:axId val="99728000"/>
        <c:axId val="99988992"/>
      </c:lineChart>
      <c:catAx>
        <c:axId val="99728000"/>
        <c:scaling>
          <c:orientation val="minMax"/>
        </c:scaling>
        <c:axPos val="b"/>
        <c:majorTickMark val="none"/>
        <c:tickLblPos val="nextTo"/>
        <c:crossAx val="99988992"/>
        <c:crosses val="autoZero"/>
        <c:auto val="1"/>
        <c:lblAlgn val="ctr"/>
        <c:lblOffset val="100"/>
      </c:catAx>
      <c:valAx>
        <c:axId val="99988992"/>
        <c:scaling>
          <c:orientation val="minMax"/>
        </c:scaling>
        <c:axPos val="l"/>
        <c:majorGridlines/>
        <c:numFmt formatCode="#,##0_);\(#,##0\)" sourceLinked="1"/>
        <c:majorTickMark val="none"/>
        <c:tickLblPos val="nextTo"/>
        <c:crossAx val="997280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276224</xdr:colOff>
      <xdr:row>4</xdr:row>
      <xdr:rowOff>0</xdr:rowOff>
    </xdr:from>
    <xdr:to>
      <xdr:col>16</xdr:col>
      <xdr:colOff>590550</xdr:colOff>
      <xdr:row>20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85725</xdr:colOff>
      <xdr:row>5</xdr:row>
      <xdr:rowOff>76200</xdr:rowOff>
    </xdr:from>
    <xdr:to>
      <xdr:col>13</xdr:col>
      <xdr:colOff>352425</xdr:colOff>
      <xdr:row>6</xdr:row>
      <xdr:rowOff>152400</xdr:rowOff>
    </xdr:to>
    <xdr:sp macro="" textlink="$G$4">
      <xdr:nvSpPr>
        <xdr:cNvPr id="3" name="TextBox 2"/>
        <xdr:cNvSpPr txBox="1"/>
      </xdr:nvSpPr>
      <xdr:spPr>
        <a:xfrm>
          <a:off x="6276975" y="1114425"/>
          <a:ext cx="14859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fld id="{EFEC8B28-7AE1-4B2B-955A-2EB0D8DCB849}" type="TxLink">
            <a:rPr lang="en-US" sz="1400" b="1" i="0" u="none" strike="noStrike">
              <a:solidFill>
                <a:srgbClr val="0033CC"/>
              </a:solidFill>
              <a:latin typeface="Calibri"/>
            </a:rPr>
            <a:pPr algn="ctr"/>
            <a:t>JEPANG</a:t>
          </a:fld>
          <a:endParaRPr lang="id-ID" sz="1400" b="1">
            <a:solidFill>
              <a:srgbClr val="0033CC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0.37031</cdr:x>
      <cdr:y>0.09009</cdr:y>
    </cdr:from>
    <cdr:to>
      <cdr:x>0.65017</cdr:x>
      <cdr:y>0.16517</cdr:y>
    </cdr:to>
    <cdr:sp macro="" textlink="KASUS10!$G$3">
      <cdr:nvSpPr>
        <cdr:cNvPr id="3" name="TextBox 2"/>
        <cdr:cNvSpPr txBox="1"/>
      </cdr:nvSpPr>
      <cdr:spPr>
        <a:xfrm xmlns:a="http://schemas.openxmlformats.org/drawingml/2006/main">
          <a:off x="2066926" y="285750"/>
          <a:ext cx="15621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fld id="{652C29CF-06F2-4CA9-81B4-24AB1E77321A}" type="TxLink">
            <a:rPr lang="en-US" sz="1400" b="1" i="0" u="none" strike="noStrike">
              <a:solidFill>
                <a:srgbClr val="0033CC"/>
              </a:solidFill>
              <a:latin typeface="Calibri"/>
            </a:rPr>
            <a:pPr algn="ctr"/>
            <a:t> </a:t>
          </a:fld>
          <a:endParaRPr lang="id-ID" sz="1400" b="1">
            <a:solidFill>
              <a:srgbClr val="0033CC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0</xdr:col>
      <xdr:colOff>371475</xdr:colOff>
      <xdr:row>11</xdr:row>
      <xdr:rowOff>114300</xdr:rowOff>
    </xdr:to>
    <xdr:sp macro="" textlink="">
      <xdr:nvSpPr>
        <xdr:cNvPr id="2" name="TextBox 1"/>
        <xdr:cNvSpPr txBox="1"/>
      </xdr:nvSpPr>
      <xdr:spPr>
        <a:xfrm>
          <a:off x="0" y="2038350"/>
          <a:ext cx="3714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d-ID" sz="1100">
              <a:ln>
                <a:noFill/>
              </a:ln>
              <a:solidFill>
                <a:srgbClr val="FF0000"/>
              </a:solidFill>
              <a:latin typeface="Calibri"/>
            </a:rPr>
            <a:t>❶</a:t>
          </a:r>
          <a:endParaRPr lang="id-ID" sz="1100">
            <a:ln>
              <a:noFill/>
            </a:ln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504825</xdr:colOff>
      <xdr:row>3</xdr:row>
      <xdr:rowOff>28576</xdr:rowOff>
    </xdr:from>
    <xdr:to>
      <xdr:col>7</xdr:col>
      <xdr:colOff>133350</xdr:colOff>
      <xdr:row>4</xdr:row>
      <xdr:rowOff>142876</xdr:rowOff>
    </xdr:to>
    <xdr:sp macro="" textlink="">
      <xdr:nvSpPr>
        <xdr:cNvPr id="3" name="TextBox 2"/>
        <xdr:cNvSpPr txBox="1"/>
      </xdr:nvSpPr>
      <xdr:spPr>
        <a:xfrm>
          <a:off x="4886325" y="704851"/>
          <a:ext cx="352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d-ID" sz="1100">
              <a:solidFill>
                <a:srgbClr val="FF0000"/>
              </a:solidFill>
              <a:latin typeface="Calibri"/>
            </a:rPr>
            <a:t>❷</a:t>
          </a:r>
          <a:endParaRPr lang="id-ID" sz="1100">
            <a:solidFill>
              <a:srgbClr val="FF0000"/>
            </a:solidFill>
          </a:endParaRPr>
        </a:p>
      </xdr:txBody>
    </xdr:sp>
    <xdr:clientData/>
  </xdr:twoCellAnchor>
  <xdr:twoCellAnchor>
    <xdr:from>
      <xdr:col>9</xdr:col>
      <xdr:colOff>504825</xdr:colOff>
      <xdr:row>17</xdr:row>
      <xdr:rowOff>142875</xdr:rowOff>
    </xdr:from>
    <xdr:to>
      <xdr:col>10</xdr:col>
      <xdr:colOff>323850</xdr:colOff>
      <xdr:row>19</xdr:row>
      <xdr:rowOff>9525</xdr:rowOff>
    </xdr:to>
    <xdr:sp macro="" textlink="">
      <xdr:nvSpPr>
        <xdr:cNvPr id="4" name="TextBox 3"/>
        <xdr:cNvSpPr txBox="1"/>
      </xdr:nvSpPr>
      <xdr:spPr>
        <a:xfrm>
          <a:off x="6819900" y="3514725"/>
          <a:ext cx="352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d-ID" sz="1100">
              <a:solidFill>
                <a:srgbClr val="FF0000"/>
              </a:solidFill>
              <a:latin typeface="Calibri"/>
            </a:rPr>
            <a:t>❸</a:t>
          </a:r>
          <a:endParaRPr lang="id-ID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252413</xdr:colOff>
      <xdr:row>10</xdr:row>
      <xdr:rowOff>19050</xdr:rowOff>
    </xdr:from>
    <xdr:to>
      <xdr:col>1</xdr:col>
      <xdr:colOff>152400</xdr:colOff>
      <xdr:row>10</xdr:row>
      <xdr:rowOff>95250</xdr:rowOff>
    </xdr:to>
    <xdr:cxnSp macro="">
      <xdr:nvCxnSpPr>
        <xdr:cNvPr id="6" name="Straight Arrow Connector 5"/>
        <xdr:cNvCxnSpPr/>
      </xdr:nvCxnSpPr>
      <xdr:spPr>
        <a:xfrm flipV="1">
          <a:off x="252413" y="2057400"/>
          <a:ext cx="290512" cy="76200"/>
        </a:xfrm>
        <a:prstGeom prst="straightConnector1">
          <a:avLst/>
        </a:prstGeom>
        <a:ln>
          <a:tailEnd type="arrow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285750</xdr:colOff>
      <xdr:row>4</xdr:row>
      <xdr:rowOff>0</xdr:rowOff>
    </xdr:from>
    <xdr:to>
      <xdr:col>6</xdr:col>
      <xdr:colOff>619125</xdr:colOff>
      <xdr:row>5</xdr:row>
      <xdr:rowOff>47625</xdr:rowOff>
    </xdr:to>
    <xdr:cxnSp macro="">
      <xdr:nvCxnSpPr>
        <xdr:cNvPr id="8" name="Straight Arrow Connector 7"/>
        <xdr:cNvCxnSpPr/>
      </xdr:nvCxnSpPr>
      <xdr:spPr>
        <a:xfrm flipH="1">
          <a:off x="4667250" y="866775"/>
          <a:ext cx="333375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16</xdr:row>
      <xdr:rowOff>142875</xdr:rowOff>
    </xdr:from>
    <xdr:to>
      <xdr:col>10</xdr:col>
      <xdr:colOff>128588</xdr:colOff>
      <xdr:row>18</xdr:row>
      <xdr:rowOff>0</xdr:rowOff>
    </xdr:to>
    <xdr:cxnSp macro="">
      <xdr:nvCxnSpPr>
        <xdr:cNvPr id="10" name="Straight Arrow Connector 9"/>
        <xdr:cNvCxnSpPr/>
      </xdr:nvCxnSpPr>
      <xdr:spPr>
        <a:xfrm flipH="1" flipV="1">
          <a:off x="6848475" y="3324225"/>
          <a:ext cx="128588" cy="238125"/>
        </a:xfrm>
        <a:prstGeom prst="straightConnector1">
          <a:avLst/>
        </a:prstGeom>
        <a:ln>
          <a:tailEnd type="arrow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0</xdr:col>
      <xdr:colOff>371475</xdr:colOff>
      <xdr:row>11</xdr:row>
      <xdr:rowOff>114300</xdr:rowOff>
    </xdr:to>
    <xdr:sp macro="" textlink="">
      <xdr:nvSpPr>
        <xdr:cNvPr id="2" name="TextBox 1"/>
        <xdr:cNvSpPr txBox="1"/>
      </xdr:nvSpPr>
      <xdr:spPr>
        <a:xfrm>
          <a:off x="0" y="2038350"/>
          <a:ext cx="3714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d-ID" sz="1100">
              <a:ln>
                <a:noFill/>
              </a:ln>
              <a:solidFill>
                <a:srgbClr val="FF0000"/>
              </a:solidFill>
              <a:latin typeface="Calibri"/>
            </a:rPr>
            <a:t>❶</a:t>
          </a:r>
          <a:endParaRPr lang="id-ID" sz="1100">
            <a:ln>
              <a:noFill/>
            </a:ln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504825</xdr:colOff>
      <xdr:row>3</xdr:row>
      <xdr:rowOff>28576</xdr:rowOff>
    </xdr:from>
    <xdr:to>
      <xdr:col>7</xdr:col>
      <xdr:colOff>133350</xdr:colOff>
      <xdr:row>4</xdr:row>
      <xdr:rowOff>142876</xdr:rowOff>
    </xdr:to>
    <xdr:sp macro="" textlink="">
      <xdr:nvSpPr>
        <xdr:cNvPr id="3" name="TextBox 2"/>
        <xdr:cNvSpPr txBox="1"/>
      </xdr:nvSpPr>
      <xdr:spPr>
        <a:xfrm>
          <a:off x="4886325" y="704851"/>
          <a:ext cx="352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d-ID" sz="1100">
              <a:solidFill>
                <a:srgbClr val="FF0000"/>
              </a:solidFill>
              <a:latin typeface="Calibri"/>
            </a:rPr>
            <a:t>❷</a:t>
          </a:r>
          <a:endParaRPr lang="id-ID" sz="1100">
            <a:solidFill>
              <a:srgbClr val="FF0000"/>
            </a:solidFill>
          </a:endParaRPr>
        </a:p>
      </xdr:txBody>
    </xdr:sp>
    <xdr:clientData/>
  </xdr:twoCellAnchor>
  <xdr:twoCellAnchor>
    <xdr:from>
      <xdr:col>9</xdr:col>
      <xdr:colOff>504825</xdr:colOff>
      <xdr:row>17</xdr:row>
      <xdr:rowOff>142875</xdr:rowOff>
    </xdr:from>
    <xdr:to>
      <xdr:col>10</xdr:col>
      <xdr:colOff>323850</xdr:colOff>
      <xdr:row>19</xdr:row>
      <xdr:rowOff>9525</xdr:rowOff>
    </xdr:to>
    <xdr:sp macro="" textlink="">
      <xdr:nvSpPr>
        <xdr:cNvPr id="4" name="TextBox 3"/>
        <xdr:cNvSpPr txBox="1"/>
      </xdr:nvSpPr>
      <xdr:spPr>
        <a:xfrm>
          <a:off x="6819900" y="3514725"/>
          <a:ext cx="352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d-ID" sz="1100">
              <a:solidFill>
                <a:srgbClr val="FF0000"/>
              </a:solidFill>
              <a:latin typeface="Calibri"/>
            </a:rPr>
            <a:t>❸</a:t>
          </a:r>
          <a:endParaRPr lang="id-ID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252413</xdr:colOff>
      <xdr:row>10</xdr:row>
      <xdr:rowOff>19050</xdr:rowOff>
    </xdr:from>
    <xdr:to>
      <xdr:col>1</xdr:col>
      <xdr:colOff>152400</xdr:colOff>
      <xdr:row>10</xdr:row>
      <xdr:rowOff>95250</xdr:rowOff>
    </xdr:to>
    <xdr:cxnSp macro="">
      <xdr:nvCxnSpPr>
        <xdr:cNvPr id="5" name="Straight Arrow Connector 4"/>
        <xdr:cNvCxnSpPr/>
      </xdr:nvCxnSpPr>
      <xdr:spPr>
        <a:xfrm flipV="1">
          <a:off x="252413" y="2057400"/>
          <a:ext cx="290512" cy="76200"/>
        </a:xfrm>
        <a:prstGeom prst="straightConnector1">
          <a:avLst/>
        </a:prstGeom>
        <a:ln>
          <a:tailEnd type="arrow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285750</xdr:colOff>
      <xdr:row>4</xdr:row>
      <xdr:rowOff>0</xdr:rowOff>
    </xdr:from>
    <xdr:to>
      <xdr:col>6</xdr:col>
      <xdr:colOff>619125</xdr:colOff>
      <xdr:row>5</xdr:row>
      <xdr:rowOff>47625</xdr:rowOff>
    </xdr:to>
    <xdr:cxnSp macro="">
      <xdr:nvCxnSpPr>
        <xdr:cNvPr id="6" name="Straight Arrow Connector 5"/>
        <xdr:cNvCxnSpPr/>
      </xdr:nvCxnSpPr>
      <xdr:spPr>
        <a:xfrm flipH="1">
          <a:off x="4667250" y="866775"/>
          <a:ext cx="333375" cy="238125"/>
        </a:xfrm>
        <a:prstGeom prst="straightConnector1">
          <a:avLst/>
        </a:prstGeom>
        <a:ln>
          <a:tailEnd type="arrow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16</xdr:row>
      <xdr:rowOff>142875</xdr:rowOff>
    </xdr:from>
    <xdr:to>
      <xdr:col>10</xdr:col>
      <xdr:colOff>128588</xdr:colOff>
      <xdr:row>18</xdr:row>
      <xdr:rowOff>0</xdr:rowOff>
    </xdr:to>
    <xdr:cxnSp macro="">
      <xdr:nvCxnSpPr>
        <xdr:cNvPr id="7" name="Straight Arrow Connector 6"/>
        <xdr:cNvCxnSpPr/>
      </xdr:nvCxnSpPr>
      <xdr:spPr>
        <a:xfrm flipH="1" flipV="1">
          <a:off x="6848475" y="3324225"/>
          <a:ext cx="128588" cy="238125"/>
        </a:xfrm>
        <a:prstGeom prst="straightConnector1">
          <a:avLst/>
        </a:prstGeom>
        <a:ln>
          <a:tailEnd type="arrow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15"/>
  <sheetViews>
    <sheetView showGridLines="0" workbookViewId="0">
      <selection activeCell="C4" sqref="C4"/>
    </sheetView>
  </sheetViews>
  <sheetFormatPr defaultRowHeight="15"/>
  <cols>
    <col min="1" max="1" width="5.85546875" style="8" customWidth="1"/>
    <col min="2" max="2" width="13.85546875" style="8" customWidth="1"/>
    <col min="3" max="3" width="13.42578125" style="8" customWidth="1"/>
    <col min="4" max="14" width="10.28515625" style="8" customWidth="1"/>
    <col min="15" max="15" width="5.85546875" style="8" customWidth="1"/>
    <col min="16" max="16" width="9.140625" style="8"/>
    <col min="17" max="17" width="8.140625" style="8" customWidth="1"/>
    <col min="18" max="18" width="7" style="8" customWidth="1"/>
    <col min="19" max="19" width="12.140625" style="8" customWidth="1"/>
    <col min="20" max="20" width="7" style="8" customWidth="1"/>
    <col min="21" max="16384" width="9.140625" style="8"/>
  </cols>
  <sheetData>
    <row r="1" spans="2:14" ht="19.5" customHeight="1"/>
    <row r="2" spans="2:14" ht="21.75" customHeight="1">
      <c r="B2" s="79" t="s">
        <v>59</v>
      </c>
    </row>
    <row r="3" spans="2:14" ht="17.25" customHeight="1">
      <c r="B3" s="17" t="s">
        <v>1</v>
      </c>
      <c r="C3" s="18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15</v>
      </c>
      <c r="J3" s="18" t="s">
        <v>16</v>
      </c>
      <c r="K3" s="18" t="s">
        <v>17</v>
      </c>
      <c r="L3" s="18" t="s">
        <v>18</v>
      </c>
      <c r="M3" s="18" t="s">
        <v>19</v>
      </c>
      <c r="N3" s="19" t="s">
        <v>20</v>
      </c>
    </row>
    <row r="4" spans="2:14">
      <c r="B4" s="20" t="s">
        <v>8</v>
      </c>
      <c r="C4" s="21">
        <v>7502</v>
      </c>
      <c r="D4" s="21">
        <v>6950</v>
      </c>
      <c r="E4" s="21">
        <v>8500</v>
      </c>
      <c r="F4" s="21">
        <v>7980</v>
      </c>
      <c r="G4" s="21">
        <v>6895</v>
      </c>
      <c r="H4" s="21">
        <v>12850</v>
      </c>
      <c r="I4" s="21">
        <v>8520</v>
      </c>
      <c r="J4" s="21">
        <v>8752</v>
      </c>
      <c r="K4" s="21">
        <v>6958</v>
      </c>
      <c r="L4" s="21">
        <v>7580</v>
      </c>
      <c r="M4" s="21">
        <v>9750</v>
      </c>
      <c r="N4" s="24">
        <v>10500</v>
      </c>
    </row>
    <row r="5" spans="2:14">
      <c r="B5" s="20" t="s">
        <v>9</v>
      </c>
      <c r="C5" s="21">
        <v>14582</v>
      </c>
      <c r="D5" s="21">
        <v>10450</v>
      </c>
      <c r="E5" s="21">
        <v>13250</v>
      </c>
      <c r="F5" s="21">
        <v>18750</v>
      </c>
      <c r="G5" s="21">
        <v>22140</v>
      </c>
      <c r="H5" s="21">
        <v>19875</v>
      </c>
      <c r="I5" s="21">
        <v>20500</v>
      </c>
      <c r="J5" s="21">
        <v>21580</v>
      </c>
      <c r="K5" s="21">
        <v>22870</v>
      </c>
      <c r="L5" s="21">
        <v>16870</v>
      </c>
      <c r="M5" s="21">
        <v>13500</v>
      </c>
      <c r="N5" s="24">
        <v>11750</v>
      </c>
    </row>
    <row r="6" spans="2:14">
      <c r="B6" s="20" t="s">
        <v>21</v>
      </c>
      <c r="C6" s="21">
        <v>6850</v>
      </c>
      <c r="D6" s="21">
        <v>6947</v>
      </c>
      <c r="E6" s="21">
        <v>10250</v>
      </c>
      <c r="F6" s="21">
        <v>11270</v>
      </c>
      <c r="G6" s="21">
        <v>9875</v>
      </c>
      <c r="H6" s="21">
        <v>10265</v>
      </c>
      <c r="I6" s="21">
        <v>12570</v>
      </c>
      <c r="J6" s="21">
        <v>13650</v>
      </c>
      <c r="K6" s="21">
        <v>11260</v>
      </c>
      <c r="L6" s="21">
        <v>12340</v>
      </c>
      <c r="M6" s="21">
        <v>12025</v>
      </c>
      <c r="N6" s="24">
        <v>10950</v>
      </c>
    </row>
    <row r="7" spans="2:14">
      <c r="B7" s="20" t="s">
        <v>22</v>
      </c>
      <c r="C7" s="21">
        <v>4585</v>
      </c>
      <c r="D7" s="21">
        <v>5110</v>
      </c>
      <c r="E7" s="21">
        <v>5725</v>
      </c>
      <c r="F7" s="21">
        <v>6023</v>
      </c>
      <c r="G7" s="21">
        <v>6969</v>
      </c>
      <c r="H7" s="21">
        <v>4450</v>
      </c>
      <c r="I7" s="21">
        <v>6230</v>
      </c>
      <c r="J7" s="21">
        <v>7500</v>
      </c>
      <c r="K7" s="21">
        <v>8150</v>
      </c>
      <c r="L7" s="21">
        <v>7540</v>
      </c>
      <c r="M7" s="21">
        <v>6962</v>
      </c>
      <c r="N7" s="24">
        <v>6625</v>
      </c>
    </row>
    <row r="8" spans="2:14">
      <c r="B8" s="20" t="s">
        <v>23</v>
      </c>
      <c r="C8" s="21">
        <v>6210</v>
      </c>
      <c r="D8" s="21">
        <v>5298</v>
      </c>
      <c r="E8" s="21">
        <v>4568</v>
      </c>
      <c r="F8" s="21">
        <v>3568</v>
      </c>
      <c r="G8" s="21">
        <v>5514</v>
      </c>
      <c r="H8" s="21">
        <v>5789</v>
      </c>
      <c r="I8" s="21">
        <v>6247</v>
      </c>
      <c r="J8" s="21">
        <v>7524</v>
      </c>
      <c r="K8" s="21">
        <v>8245</v>
      </c>
      <c r="L8" s="21">
        <v>6957</v>
      </c>
      <c r="M8" s="21">
        <v>8875</v>
      </c>
      <c r="N8" s="24">
        <v>6897</v>
      </c>
    </row>
    <row r="9" spans="2:14">
      <c r="B9" s="20" t="s">
        <v>24</v>
      </c>
      <c r="C9" s="21">
        <v>6025</v>
      </c>
      <c r="D9" s="21">
        <v>6579</v>
      </c>
      <c r="E9" s="21">
        <v>5982</v>
      </c>
      <c r="F9" s="21">
        <v>6842</v>
      </c>
      <c r="G9" s="21">
        <v>6924</v>
      </c>
      <c r="H9" s="21">
        <v>5478</v>
      </c>
      <c r="I9" s="21">
        <v>7214</v>
      </c>
      <c r="J9" s="21">
        <v>6578</v>
      </c>
      <c r="K9" s="21">
        <v>6628</v>
      </c>
      <c r="L9" s="21">
        <v>6983</v>
      </c>
      <c r="M9" s="21">
        <v>7026</v>
      </c>
      <c r="N9" s="24">
        <v>8246</v>
      </c>
    </row>
    <row r="10" spans="2:14">
      <c r="B10" s="20" t="s">
        <v>13</v>
      </c>
      <c r="C10" s="21">
        <v>4870</v>
      </c>
      <c r="D10" s="21">
        <v>4578</v>
      </c>
      <c r="E10" s="21">
        <v>3516</v>
      </c>
      <c r="F10" s="21">
        <v>4875</v>
      </c>
      <c r="G10" s="21">
        <v>5628</v>
      </c>
      <c r="H10" s="21">
        <v>6548</v>
      </c>
      <c r="I10" s="21">
        <v>6217</v>
      </c>
      <c r="J10" s="21">
        <v>6328</v>
      </c>
      <c r="K10" s="21">
        <v>5971</v>
      </c>
      <c r="L10" s="21">
        <v>6527</v>
      </c>
      <c r="M10" s="21">
        <v>6835</v>
      </c>
      <c r="N10" s="24">
        <v>6647</v>
      </c>
    </row>
    <row r="11" spans="2:14">
      <c r="B11" s="20" t="s">
        <v>25</v>
      </c>
      <c r="C11" s="21">
        <v>2956</v>
      </c>
      <c r="D11" s="21">
        <v>2987</v>
      </c>
      <c r="E11" s="21">
        <v>3054</v>
      </c>
      <c r="F11" s="21">
        <v>3965</v>
      </c>
      <c r="G11" s="21">
        <v>4024</v>
      </c>
      <c r="H11" s="21">
        <v>5127</v>
      </c>
      <c r="I11" s="21">
        <v>6347</v>
      </c>
      <c r="J11" s="21">
        <v>4218</v>
      </c>
      <c r="K11" s="21">
        <v>4521</v>
      </c>
      <c r="L11" s="21">
        <v>6324</v>
      </c>
      <c r="M11" s="21">
        <v>7513</v>
      </c>
      <c r="N11" s="24">
        <v>6854</v>
      </c>
    </row>
    <row r="12" spans="2:14">
      <c r="B12" s="20" t="s">
        <v>26</v>
      </c>
      <c r="C12" s="21">
        <v>2950</v>
      </c>
      <c r="D12" s="21">
        <v>1950</v>
      </c>
      <c r="E12" s="21">
        <v>2150</v>
      </c>
      <c r="F12" s="21">
        <v>3005</v>
      </c>
      <c r="G12" s="21">
        <v>4200</v>
      </c>
      <c r="H12" s="21">
        <v>3260</v>
      </c>
      <c r="I12" s="21">
        <v>4035</v>
      </c>
      <c r="J12" s="21">
        <v>5050</v>
      </c>
      <c r="K12" s="21">
        <v>5070</v>
      </c>
      <c r="L12" s="21">
        <v>6005</v>
      </c>
      <c r="M12" s="21">
        <v>4005</v>
      </c>
      <c r="N12" s="24">
        <v>5015</v>
      </c>
    </row>
    <row r="13" spans="2:14">
      <c r="B13" s="20" t="s">
        <v>10</v>
      </c>
      <c r="C13" s="21">
        <v>8750</v>
      </c>
      <c r="D13" s="21">
        <v>10253</v>
      </c>
      <c r="E13" s="21">
        <v>10400</v>
      </c>
      <c r="F13" s="21">
        <v>10750</v>
      </c>
      <c r="G13" s="21">
        <v>12220</v>
      </c>
      <c r="H13" s="21">
        <v>13205</v>
      </c>
      <c r="I13" s="21">
        <v>15305</v>
      </c>
      <c r="J13" s="21">
        <v>12954</v>
      </c>
      <c r="K13" s="21">
        <v>11845</v>
      </c>
      <c r="L13" s="21">
        <v>11025</v>
      </c>
      <c r="M13" s="21">
        <v>11500</v>
      </c>
      <c r="N13" s="24">
        <v>10800</v>
      </c>
    </row>
    <row r="14" spans="2:14">
      <c r="B14" s="20" t="s">
        <v>11</v>
      </c>
      <c r="C14" s="21">
        <v>12050</v>
      </c>
      <c r="D14" s="21">
        <v>14500</v>
      </c>
      <c r="E14" s="21">
        <v>16550</v>
      </c>
      <c r="F14" s="21">
        <v>12500</v>
      </c>
      <c r="G14" s="21">
        <v>16230</v>
      </c>
      <c r="H14" s="21">
        <v>14785</v>
      </c>
      <c r="I14" s="21">
        <v>16548</v>
      </c>
      <c r="J14" s="21">
        <v>19877</v>
      </c>
      <c r="K14" s="21">
        <v>21458</v>
      </c>
      <c r="L14" s="21">
        <v>14572</v>
      </c>
      <c r="M14" s="21">
        <v>12950</v>
      </c>
      <c r="N14" s="24">
        <v>14000</v>
      </c>
    </row>
    <row r="15" spans="2:14" ht="19.5" customHeight="1"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</row>
  </sheetData>
  <conditionalFormatting sqref="C3:N3">
    <cfRule type="cellIs" dxfId="36" priority="3" operator="equal">
      <formula>#REF!</formula>
    </cfRule>
  </conditionalFormatting>
  <conditionalFormatting sqref="B4:B14">
    <cfRule type="cellIs" dxfId="35" priority="2" operator="equal">
      <formula>#REF!</formula>
    </cfRule>
  </conditionalFormatting>
  <conditionalFormatting sqref="C4:N14">
    <cfRule type="cellIs" dxfId="34" priority="1" operator="equal">
      <formula>#REF!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1:G22"/>
  <sheetViews>
    <sheetView showGridLines="0" workbookViewId="0">
      <selection activeCell="G6" sqref="G6"/>
    </sheetView>
  </sheetViews>
  <sheetFormatPr defaultRowHeight="15"/>
  <cols>
    <col min="1" max="1" width="5.85546875" style="1" customWidth="1"/>
    <col min="2" max="2" width="6.7109375" style="1" customWidth="1"/>
    <col min="3" max="3" width="13.85546875" style="1" customWidth="1"/>
    <col min="4" max="5" width="9.140625" style="1"/>
    <col min="6" max="6" width="6" style="1" customWidth="1"/>
    <col min="7" max="7" width="8.85546875" style="1" customWidth="1"/>
    <col min="8" max="8" width="5.85546875" style="1" customWidth="1"/>
    <col min="9" max="17" width="9.140625" style="1"/>
    <col min="18" max="18" width="5.85546875" style="1" customWidth="1"/>
    <col min="19" max="16384" width="9.140625" style="1"/>
  </cols>
  <sheetData>
    <row r="1" spans="2:7" ht="19.5" customHeight="1"/>
    <row r="2" spans="2:7" ht="18.75">
      <c r="B2" s="49" t="s">
        <v>57</v>
      </c>
    </row>
    <row r="3" spans="2:7" ht="17.25" customHeight="1">
      <c r="B3" s="66" t="s">
        <v>1</v>
      </c>
      <c r="C3" s="67"/>
      <c r="D3" s="51" t="str">
        <f>VLOOKUP(B5,DATA20X1,2)</f>
        <v>Jepang</v>
      </c>
      <c r="E3" s="51"/>
    </row>
    <row r="4" spans="2:7" ht="11.25" customHeight="1">
      <c r="B4" s="64"/>
      <c r="C4" s="5"/>
      <c r="D4" s="65"/>
      <c r="E4" s="65"/>
      <c r="F4" s="7"/>
      <c r="G4" s="3"/>
    </row>
    <row r="5" spans="2:7">
      <c r="B5" s="1">
        <v>2</v>
      </c>
      <c r="C5" s="6" t="s">
        <v>29</v>
      </c>
      <c r="D5" s="76" t="s">
        <v>51</v>
      </c>
      <c r="E5" s="76" t="s">
        <v>52</v>
      </c>
      <c r="F5" s="117" t="s">
        <v>58</v>
      </c>
      <c r="G5" s="117"/>
    </row>
    <row r="6" spans="2:7">
      <c r="B6" s="1">
        <v>3</v>
      </c>
      <c r="C6" s="51" t="s">
        <v>30</v>
      </c>
      <c r="D6" s="75">
        <f t="shared" ref="D6:D17" si="0">VLOOKUP(B$5,DATA20X1,B6)</f>
        <v>14582</v>
      </c>
      <c r="E6" s="75">
        <f t="shared" ref="E6:E17" si="1">VLOOKUP(B$5,DATA20X2,B6)</f>
        <v>16580</v>
      </c>
      <c r="F6" s="78" t="str">
        <f>IF(D6&lt;E6,"p","q")</f>
        <v>p</v>
      </c>
      <c r="G6" s="77">
        <f t="shared" ref="G6:G17" si="2">IF(D6&gt;E6,(D6-E6)/D6,-(D6-E6)/D6)</f>
        <v>0.13701824166780963</v>
      </c>
    </row>
    <row r="7" spans="2:7">
      <c r="B7" s="1">
        <f>B6+1</f>
        <v>4</v>
      </c>
      <c r="C7" s="51" t="s">
        <v>31</v>
      </c>
      <c r="D7" s="75">
        <f t="shared" si="0"/>
        <v>10450</v>
      </c>
      <c r="E7" s="75">
        <f t="shared" si="1"/>
        <v>11250</v>
      </c>
      <c r="F7" s="78" t="str">
        <f t="shared" ref="F7:F17" si="3">IF(D7&lt;E7,"p","q")</f>
        <v>p</v>
      </c>
      <c r="G7" s="77">
        <f t="shared" si="2"/>
        <v>7.6555023923444973E-2</v>
      </c>
    </row>
    <row r="8" spans="2:7">
      <c r="B8" s="1">
        <f t="shared" ref="B8:B17" si="4">B7+1</f>
        <v>5</v>
      </c>
      <c r="C8" s="51" t="s">
        <v>32</v>
      </c>
      <c r="D8" s="75">
        <f t="shared" si="0"/>
        <v>13250</v>
      </c>
      <c r="E8" s="75">
        <f t="shared" si="1"/>
        <v>12750</v>
      </c>
      <c r="F8" s="78" t="str">
        <f t="shared" si="3"/>
        <v>q</v>
      </c>
      <c r="G8" s="77">
        <f t="shared" si="2"/>
        <v>3.7735849056603772E-2</v>
      </c>
    </row>
    <row r="9" spans="2:7">
      <c r="B9" s="1">
        <f t="shared" si="4"/>
        <v>6</v>
      </c>
      <c r="C9" s="51" t="s">
        <v>33</v>
      </c>
      <c r="D9" s="75">
        <f t="shared" si="0"/>
        <v>18750</v>
      </c>
      <c r="E9" s="75">
        <f t="shared" si="1"/>
        <v>17580</v>
      </c>
      <c r="F9" s="78" t="str">
        <f t="shared" si="3"/>
        <v>q</v>
      </c>
      <c r="G9" s="77">
        <f t="shared" si="2"/>
        <v>6.2399999999999997E-2</v>
      </c>
    </row>
    <row r="10" spans="2:7">
      <c r="B10" s="1">
        <f t="shared" si="4"/>
        <v>7</v>
      </c>
      <c r="C10" s="51" t="s">
        <v>6</v>
      </c>
      <c r="D10" s="75">
        <f t="shared" si="0"/>
        <v>22140</v>
      </c>
      <c r="E10" s="75">
        <f t="shared" si="1"/>
        <v>23750</v>
      </c>
      <c r="F10" s="78" t="str">
        <f t="shared" si="3"/>
        <v>p</v>
      </c>
      <c r="G10" s="77">
        <f t="shared" si="2"/>
        <v>7.2719060523938575E-2</v>
      </c>
    </row>
    <row r="11" spans="2:7">
      <c r="B11" s="1">
        <f t="shared" si="4"/>
        <v>8</v>
      </c>
      <c r="C11" s="51" t="s">
        <v>34</v>
      </c>
      <c r="D11" s="75">
        <f t="shared" si="0"/>
        <v>19875</v>
      </c>
      <c r="E11" s="75">
        <f t="shared" si="1"/>
        <v>21500</v>
      </c>
      <c r="F11" s="78" t="str">
        <f t="shared" si="3"/>
        <v>p</v>
      </c>
      <c r="G11" s="77">
        <f t="shared" si="2"/>
        <v>8.1761006289308172E-2</v>
      </c>
    </row>
    <row r="12" spans="2:7">
      <c r="B12" s="1">
        <f t="shared" si="4"/>
        <v>9</v>
      </c>
      <c r="C12" s="51" t="s">
        <v>35</v>
      </c>
      <c r="D12" s="75">
        <f t="shared" si="0"/>
        <v>20500</v>
      </c>
      <c r="E12" s="75">
        <f t="shared" si="1"/>
        <v>22500</v>
      </c>
      <c r="F12" s="78" t="str">
        <f t="shared" si="3"/>
        <v>p</v>
      </c>
      <c r="G12" s="77">
        <f t="shared" si="2"/>
        <v>9.7560975609756101E-2</v>
      </c>
    </row>
    <row r="13" spans="2:7">
      <c r="B13" s="1">
        <f t="shared" si="4"/>
        <v>10</v>
      </c>
      <c r="C13" s="51" t="s">
        <v>36</v>
      </c>
      <c r="D13" s="75">
        <f t="shared" si="0"/>
        <v>21580</v>
      </c>
      <c r="E13" s="75">
        <f t="shared" si="1"/>
        <v>19750</v>
      </c>
      <c r="F13" s="78" t="str">
        <f t="shared" si="3"/>
        <v>q</v>
      </c>
      <c r="G13" s="77">
        <f t="shared" si="2"/>
        <v>8.4800741427247445E-2</v>
      </c>
    </row>
    <row r="14" spans="2:7">
      <c r="B14" s="1">
        <f t="shared" si="4"/>
        <v>11</v>
      </c>
      <c r="C14" s="51" t="s">
        <v>37</v>
      </c>
      <c r="D14" s="75">
        <f t="shared" si="0"/>
        <v>22870</v>
      </c>
      <c r="E14" s="75">
        <f t="shared" si="1"/>
        <v>23450</v>
      </c>
      <c r="F14" s="78" t="str">
        <f t="shared" si="3"/>
        <v>p</v>
      </c>
      <c r="G14" s="77">
        <f t="shared" si="2"/>
        <v>2.5360734586794928E-2</v>
      </c>
    </row>
    <row r="15" spans="2:7">
      <c r="B15" s="1">
        <f t="shared" si="4"/>
        <v>12</v>
      </c>
      <c r="C15" s="51" t="s">
        <v>38</v>
      </c>
      <c r="D15" s="75">
        <f t="shared" si="0"/>
        <v>16870</v>
      </c>
      <c r="E15" s="75">
        <f t="shared" si="1"/>
        <v>18570</v>
      </c>
      <c r="F15" s="78" t="str">
        <f t="shared" si="3"/>
        <v>p</v>
      </c>
      <c r="G15" s="77">
        <f t="shared" si="2"/>
        <v>0.1007705986959099</v>
      </c>
    </row>
    <row r="16" spans="2:7">
      <c r="B16" s="1">
        <f t="shared" si="4"/>
        <v>13</v>
      </c>
      <c r="C16" s="51" t="s">
        <v>39</v>
      </c>
      <c r="D16" s="75">
        <f t="shared" si="0"/>
        <v>13500</v>
      </c>
      <c r="E16" s="75">
        <f t="shared" si="1"/>
        <v>14500</v>
      </c>
      <c r="F16" s="78" t="str">
        <f t="shared" si="3"/>
        <v>p</v>
      </c>
      <c r="G16" s="77">
        <f t="shared" si="2"/>
        <v>7.407407407407407E-2</v>
      </c>
    </row>
    <row r="17" spans="2:7">
      <c r="B17" s="1">
        <f t="shared" si="4"/>
        <v>14</v>
      </c>
      <c r="C17" s="51" t="s">
        <v>40</v>
      </c>
      <c r="D17" s="75">
        <f t="shared" si="0"/>
        <v>11750</v>
      </c>
      <c r="E17" s="75">
        <f t="shared" si="1"/>
        <v>13005</v>
      </c>
      <c r="F17" s="78" t="str">
        <f t="shared" si="3"/>
        <v>p</v>
      </c>
      <c r="G17" s="77">
        <f t="shared" si="2"/>
        <v>0.10680851063829787</v>
      </c>
    </row>
    <row r="18" spans="2:7" ht="19.5" customHeight="1"/>
    <row r="22" spans="2:7" ht="19.5" customHeight="1"/>
  </sheetData>
  <mergeCells count="1">
    <mergeCell ref="F5:G5"/>
  </mergeCells>
  <conditionalFormatting sqref="F6:F17">
    <cfRule type="cellIs" dxfId="12" priority="1" operator="equal">
      <formula>"p"</formula>
    </cfRule>
    <cfRule type="cellIs" dxfId="11" priority="2" operator="equal">
      <formula>"q"</formula>
    </cfRule>
  </conditionalFormatting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1:G22"/>
  <sheetViews>
    <sheetView showGridLines="0" workbookViewId="0">
      <selection activeCell="D3" sqref="D3"/>
    </sheetView>
  </sheetViews>
  <sheetFormatPr defaultRowHeight="15"/>
  <cols>
    <col min="1" max="1" width="5.85546875" style="1" customWidth="1"/>
    <col min="2" max="2" width="6.7109375" style="1" customWidth="1"/>
    <col min="3" max="3" width="13.85546875" style="1" customWidth="1"/>
    <col min="4" max="5" width="9.140625" style="1"/>
    <col min="6" max="6" width="6" style="1" customWidth="1"/>
    <col min="7" max="7" width="8.85546875" style="1" customWidth="1"/>
    <col min="8" max="8" width="5.85546875" style="1" customWidth="1"/>
    <col min="9" max="17" width="9.140625" style="1"/>
    <col min="18" max="18" width="5.85546875" style="1" customWidth="1"/>
    <col min="19" max="16384" width="9.140625" style="1"/>
  </cols>
  <sheetData>
    <row r="1" spans="2:7" ht="19.5" customHeight="1"/>
    <row r="2" spans="2:7" ht="18.75">
      <c r="B2" s="49" t="s">
        <v>57</v>
      </c>
    </row>
    <row r="3" spans="2:7" ht="17.25" customHeight="1">
      <c r="B3" s="66" t="s">
        <v>1</v>
      </c>
      <c r="C3" s="67"/>
      <c r="D3" s="51" t="str">
        <f>VLOOKUP(B5,DATA20X1,2)</f>
        <v>Jepang</v>
      </c>
      <c r="E3" s="51"/>
    </row>
    <row r="4" spans="2:7" ht="11.25" customHeight="1">
      <c r="B4" s="64"/>
      <c r="C4" s="5"/>
      <c r="D4" s="65"/>
      <c r="E4" s="65"/>
      <c r="F4" s="7"/>
      <c r="G4" s="3" t="str">
        <f>UPPER(D3)</f>
        <v>JEPANG</v>
      </c>
    </row>
    <row r="5" spans="2:7">
      <c r="B5" s="1">
        <v>2</v>
      </c>
      <c r="C5" s="6" t="s">
        <v>29</v>
      </c>
      <c r="D5" s="76" t="s">
        <v>51</v>
      </c>
      <c r="E5" s="76" t="s">
        <v>52</v>
      </c>
      <c r="F5" s="117" t="s">
        <v>58</v>
      </c>
      <c r="G5" s="117"/>
    </row>
    <row r="6" spans="2:7">
      <c r="B6" s="1">
        <v>3</v>
      </c>
      <c r="C6" s="51" t="s">
        <v>30</v>
      </c>
      <c r="D6" s="75">
        <f t="shared" ref="D6:D17" si="0">VLOOKUP(B$5,DATA20X1,B6)</f>
        <v>14582</v>
      </c>
      <c r="E6" s="75">
        <f t="shared" ref="E6:E17" si="1">VLOOKUP(B$5,DATA20X2,B6)</f>
        <v>16580</v>
      </c>
      <c r="F6" s="78" t="str">
        <f>IF(D6&lt;E6,"p","q")</f>
        <v>p</v>
      </c>
      <c r="G6" s="77">
        <f t="shared" ref="G6:G17" si="2">IF(D6&gt;E6,(D6-E6)/D6,-(D6-E6)/D6)</f>
        <v>0.13701824166780963</v>
      </c>
    </row>
    <row r="7" spans="2:7">
      <c r="B7" s="1">
        <f>B6+1</f>
        <v>4</v>
      </c>
      <c r="C7" s="51" t="s">
        <v>31</v>
      </c>
      <c r="D7" s="75">
        <f t="shared" si="0"/>
        <v>10450</v>
      </c>
      <c r="E7" s="75">
        <f t="shared" si="1"/>
        <v>11250</v>
      </c>
      <c r="F7" s="78" t="str">
        <f t="shared" ref="F7:F17" si="3">IF(D7&lt;E7,"p","q")</f>
        <v>p</v>
      </c>
      <c r="G7" s="77">
        <f t="shared" si="2"/>
        <v>7.6555023923444973E-2</v>
      </c>
    </row>
    <row r="8" spans="2:7">
      <c r="B8" s="1">
        <f t="shared" ref="B8:B17" si="4">B7+1</f>
        <v>5</v>
      </c>
      <c r="C8" s="51" t="s">
        <v>32</v>
      </c>
      <c r="D8" s="75">
        <f t="shared" si="0"/>
        <v>13250</v>
      </c>
      <c r="E8" s="75">
        <f t="shared" si="1"/>
        <v>12750</v>
      </c>
      <c r="F8" s="78" t="str">
        <f t="shared" si="3"/>
        <v>q</v>
      </c>
      <c r="G8" s="77">
        <f t="shared" si="2"/>
        <v>3.7735849056603772E-2</v>
      </c>
    </row>
    <row r="9" spans="2:7">
      <c r="B9" s="1">
        <f t="shared" si="4"/>
        <v>6</v>
      </c>
      <c r="C9" s="51" t="s">
        <v>33</v>
      </c>
      <c r="D9" s="75">
        <f t="shared" si="0"/>
        <v>18750</v>
      </c>
      <c r="E9" s="75">
        <f t="shared" si="1"/>
        <v>17580</v>
      </c>
      <c r="F9" s="78" t="str">
        <f t="shared" si="3"/>
        <v>q</v>
      </c>
      <c r="G9" s="77">
        <f t="shared" si="2"/>
        <v>6.2399999999999997E-2</v>
      </c>
    </row>
    <row r="10" spans="2:7">
      <c r="B10" s="1">
        <f t="shared" si="4"/>
        <v>7</v>
      </c>
      <c r="C10" s="51" t="s">
        <v>6</v>
      </c>
      <c r="D10" s="75">
        <f t="shared" si="0"/>
        <v>22140</v>
      </c>
      <c r="E10" s="75">
        <f t="shared" si="1"/>
        <v>23750</v>
      </c>
      <c r="F10" s="78" t="str">
        <f t="shared" si="3"/>
        <v>p</v>
      </c>
      <c r="G10" s="77">
        <f t="shared" si="2"/>
        <v>7.2719060523938575E-2</v>
      </c>
    </row>
    <row r="11" spans="2:7">
      <c r="B11" s="1">
        <f t="shared" si="4"/>
        <v>8</v>
      </c>
      <c r="C11" s="51" t="s">
        <v>34</v>
      </c>
      <c r="D11" s="75">
        <f t="shared" si="0"/>
        <v>19875</v>
      </c>
      <c r="E11" s="75">
        <f t="shared" si="1"/>
        <v>21500</v>
      </c>
      <c r="F11" s="78" t="str">
        <f t="shared" si="3"/>
        <v>p</v>
      </c>
      <c r="G11" s="77">
        <f t="shared" si="2"/>
        <v>8.1761006289308172E-2</v>
      </c>
    </row>
    <row r="12" spans="2:7">
      <c r="B12" s="1">
        <f t="shared" si="4"/>
        <v>9</v>
      </c>
      <c r="C12" s="51" t="s">
        <v>35</v>
      </c>
      <c r="D12" s="75">
        <f t="shared" si="0"/>
        <v>20500</v>
      </c>
      <c r="E12" s="75">
        <f t="shared" si="1"/>
        <v>22500</v>
      </c>
      <c r="F12" s="78" t="str">
        <f t="shared" si="3"/>
        <v>p</v>
      </c>
      <c r="G12" s="77">
        <f t="shared" si="2"/>
        <v>9.7560975609756101E-2</v>
      </c>
    </row>
    <row r="13" spans="2:7">
      <c r="B13" s="1">
        <f t="shared" si="4"/>
        <v>10</v>
      </c>
      <c r="C13" s="51" t="s">
        <v>36</v>
      </c>
      <c r="D13" s="75">
        <f t="shared" si="0"/>
        <v>21580</v>
      </c>
      <c r="E13" s="75">
        <f t="shared" si="1"/>
        <v>19750</v>
      </c>
      <c r="F13" s="78" t="str">
        <f t="shared" si="3"/>
        <v>q</v>
      </c>
      <c r="G13" s="77">
        <f t="shared" si="2"/>
        <v>8.4800741427247445E-2</v>
      </c>
    </row>
    <row r="14" spans="2:7">
      <c r="B14" s="1">
        <f t="shared" si="4"/>
        <v>11</v>
      </c>
      <c r="C14" s="51" t="s">
        <v>37</v>
      </c>
      <c r="D14" s="75">
        <f t="shared" si="0"/>
        <v>22870</v>
      </c>
      <c r="E14" s="75">
        <f t="shared" si="1"/>
        <v>23450</v>
      </c>
      <c r="F14" s="78" t="str">
        <f t="shared" si="3"/>
        <v>p</v>
      </c>
      <c r="G14" s="77">
        <f t="shared" si="2"/>
        <v>2.5360734586794928E-2</v>
      </c>
    </row>
    <row r="15" spans="2:7">
      <c r="B15" s="1">
        <f t="shared" si="4"/>
        <v>12</v>
      </c>
      <c r="C15" s="51" t="s">
        <v>38</v>
      </c>
      <c r="D15" s="75">
        <f t="shared" si="0"/>
        <v>16870</v>
      </c>
      <c r="E15" s="75">
        <f t="shared" si="1"/>
        <v>18570</v>
      </c>
      <c r="F15" s="78" t="str">
        <f t="shared" si="3"/>
        <v>p</v>
      </c>
      <c r="G15" s="77">
        <f t="shared" si="2"/>
        <v>0.1007705986959099</v>
      </c>
    </row>
    <row r="16" spans="2:7">
      <c r="B16" s="1">
        <f t="shared" si="4"/>
        <v>13</v>
      </c>
      <c r="C16" s="51" t="s">
        <v>39</v>
      </c>
      <c r="D16" s="75">
        <f t="shared" si="0"/>
        <v>13500</v>
      </c>
      <c r="E16" s="75">
        <f t="shared" si="1"/>
        <v>14500</v>
      </c>
      <c r="F16" s="78" t="str">
        <f t="shared" si="3"/>
        <v>p</v>
      </c>
      <c r="G16" s="77">
        <f t="shared" si="2"/>
        <v>7.407407407407407E-2</v>
      </c>
    </row>
    <row r="17" spans="2:7">
      <c r="B17" s="1">
        <f t="shared" si="4"/>
        <v>14</v>
      </c>
      <c r="C17" s="51" t="s">
        <v>40</v>
      </c>
      <c r="D17" s="75">
        <f t="shared" si="0"/>
        <v>11750</v>
      </c>
      <c r="E17" s="75">
        <f t="shared" si="1"/>
        <v>13005</v>
      </c>
      <c r="F17" s="78" t="str">
        <f t="shared" si="3"/>
        <v>p</v>
      </c>
      <c r="G17" s="77">
        <f t="shared" si="2"/>
        <v>0.10680851063829787</v>
      </c>
    </row>
    <row r="18" spans="2:7" ht="19.5" customHeight="1"/>
    <row r="22" spans="2:7" ht="19.5" customHeight="1"/>
  </sheetData>
  <mergeCells count="1">
    <mergeCell ref="F5:G5"/>
  </mergeCells>
  <conditionalFormatting sqref="F6:F17">
    <cfRule type="cellIs" dxfId="10" priority="1" operator="equal">
      <formula>"p"</formula>
    </cfRule>
    <cfRule type="cellIs" dxfId="9" priority="2" operator="equal">
      <formula>"q"</formula>
    </cfRule>
  </conditionalFormatting>
  <pageMargins left="0.7" right="0.7" top="0.75" bottom="0.75" header="0.3" footer="0.3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B1:N19"/>
  <sheetViews>
    <sheetView showGridLines="0" workbookViewId="0">
      <selection activeCell="C3" sqref="C3"/>
    </sheetView>
  </sheetViews>
  <sheetFormatPr defaultRowHeight="15"/>
  <cols>
    <col min="1" max="1" width="5.85546875" style="8" customWidth="1"/>
    <col min="2" max="2" width="13.85546875" style="8" customWidth="1"/>
    <col min="3" max="3" width="13.42578125" style="8" customWidth="1"/>
    <col min="4" max="8" width="10.85546875" style="8" customWidth="1"/>
    <col min="9" max="9" width="7.28515625" style="8" bestFit="1" customWidth="1"/>
    <col min="10" max="10" width="8" style="8" bestFit="1" customWidth="1"/>
    <col min="11" max="11" width="10.85546875" style="8" bestFit="1" customWidth="1"/>
    <col min="12" max="12" width="8.28515625" style="8" bestFit="1" customWidth="1"/>
    <col min="13" max="13" width="10.5703125" style="8" bestFit="1" customWidth="1"/>
    <col min="14" max="14" width="10.85546875" style="8" customWidth="1"/>
    <col min="15" max="15" width="5.85546875" style="8" customWidth="1"/>
    <col min="16" max="16" width="9.140625" style="8"/>
    <col min="17" max="17" width="8.140625" style="8" customWidth="1"/>
    <col min="18" max="18" width="7" style="8" customWidth="1"/>
    <col min="19" max="19" width="12.140625" style="8" customWidth="1"/>
    <col min="20" max="20" width="7" style="8" customWidth="1"/>
    <col min="21" max="16384" width="9.140625" style="8"/>
  </cols>
  <sheetData>
    <row r="1" spans="2:14" ht="19.5" customHeight="1"/>
    <row r="2" spans="2:14" ht="18.75">
      <c r="B2" s="9" t="s">
        <v>68</v>
      </c>
    </row>
    <row r="3" spans="2:14">
      <c r="B3" s="10" t="s">
        <v>12</v>
      </c>
      <c r="C3" s="11" t="s">
        <v>13</v>
      </c>
      <c r="D3" s="14"/>
      <c r="E3" s="23"/>
      <c r="F3" s="12"/>
      <c r="G3" s="13"/>
      <c r="H3" s="14"/>
      <c r="I3" s="14"/>
      <c r="J3" s="14"/>
      <c r="K3" s="14"/>
      <c r="L3" s="14"/>
    </row>
    <row r="4" spans="2:14">
      <c r="B4" s="10" t="s">
        <v>14</v>
      </c>
      <c r="C4" s="11" t="s">
        <v>33</v>
      </c>
      <c r="D4" s="14"/>
      <c r="E4" s="23"/>
      <c r="F4" s="12"/>
      <c r="G4" s="13"/>
      <c r="H4" s="14"/>
      <c r="I4" s="14"/>
      <c r="J4" s="14"/>
      <c r="K4" s="14"/>
      <c r="L4" s="14"/>
    </row>
    <row r="5" spans="2:14">
      <c r="B5" s="15" t="s">
        <v>0</v>
      </c>
      <c r="C5" s="80">
        <f>INDEX(C7:N17,MATCH(C3,B7:B17,0),MATCH(C4,C6:N6,0))</f>
        <v>4875</v>
      </c>
      <c r="D5" s="47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2:14" ht="17.25" customHeight="1">
      <c r="B6" s="17" t="s">
        <v>1</v>
      </c>
      <c r="C6" s="18" t="s">
        <v>30</v>
      </c>
      <c r="D6" s="18" t="s">
        <v>31</v>
      </c>
      <c r="E6" s="18" t="s">
        <v>32</v>
      </c>
      <c r="F6" s="18" t="s">
        <v>33</v>
      </c>
      <c r="G6" s="18" t="s">
        <v>6</v>
      </c>
      <c r="H6" s="18" t="s">
        <v>34</v>
      </c>
      <c r="I6" s="18" t="s">
        <v>35</v>
      </c>
      <c r="J6" s="18" t="s">
        <v>36</v>
      </c>
      <c r="K6" s="18" t="s">
        <v>37</v>
      </c>
      <c r="L6" s="18" t="s">
        <v>38</v>
      </c>
      <c r="M6" s="18" t="s">
        <v>39</v>
      </c>
      <c r="N6" s="18" t="s">
        <v>40</v>
      </c>
    </row>
    <row r="7" spans="2:14">
      <c r="B7" s="20" t="s">
        <v>8</v>
      </c>
      <c r="C7" s="21">
        <v>7502</v>
      </c>
      <c r="D7" s="21">
        <v>6950</v>
      </c>
      <c r="E7" s="21">
        <v>8500</v>
      </c>
      <c r="F7" s="21">
        <v>7980</v>
      </c>
      <c r="G7" s="21">
        <v>6895</v>
      </c>
      <c r="H7" s="21">
        <v>12850</v>
      </c>
      <c r="I7" s="21">
        <v>8520</v>
      </c>
      <c r="J7" s="21">
        <v>8752</v>
      </c>
      <c r="K7" s="21">
        <v>6958</v>
      </c>
      <c r="L7" s="21">
        <v>7580</v>
      </c>
      <c r="M7" s="21">
        <v>9750</v>
      </c>
      <c r="N7" s="24">
        <v>10500</v>
      </c>
    </row>
    <row r="8" spans="2:14">
      <c r="B8" s="20" t="s">
        <v>9</v>
      </c>
      <c r="C8" s="21">
        <v>14582</v>
      </c>
      <c r="D8" s="21">
        <v>10450</v>
      </c>
      <c r="E8" s="21">
        <v>13250</v>
      </c>
      <c r="F8" s="21">
        <v>18750</v>
      </c>
      <c r="G8" s="21">
        <v>22140</v>
      </c>
      <c r="H8" s="21">
        <v>19875</v>
      </c>
      <c r="I8" s="21">
        <v>20500</v>
      </c>
      <c r="J8" s="21">
        <v>21580</v>
      </c>
      <c r="K8" s="21">
        <v>22870</v>
      </c>
      <c r="L8" s="21">
        <v>16870</v>
      </c>
      <c r="M8" s="21">
        <v>13500</v>
      </c>
      <c r="N8" s="24">
        <v>11750</v>
      </c>
    </row>
    <row r="9" spans="2:14">
      <c r="B9" s="20" t="s">
        <v>21</v>
      </c>
      <c r="C9" s="21">
        <v>6850</v>
      </c>
      <c r="D9" s="21">
        <v>6947</v>
      </c>
      <c r="E9" s="21">
        <v>10250</v>
      </c>
      <c r="F9" s="21">
        <v>11270</v>
      </c>
      <c r="G9" s="21">
        <v>9875</v>
      </c>
      <c r="H9" s="21">
        <v>10265</v>
      </c>
      <c r="I9" s="21">
        <v>12570</v>
      </c>
      <c r="J9" s="21">
        <v>13650</v>
      </c>
      <c r="K9" s="21">
        <v>11260</v>
      </c>
      <c r="L9" s="21">
        <v>12340</v>
      </c>
      <c r="M9" s="21">
        <v>12025</v>
      </c>
      <c r="N9" s="24">
        <v>10950</v>
      </c>
    </row>
    <row r="10" spans="2:14">
      <c r="B10" s="20" t="s">
        <v>22</v>
      </c>
      <c r="C10" s="21">
        <v>4585</v>
      </c>
      <c r="D10" s="21">
        <v>5110</v>
      </c>
      <c r="E10" s="21">
        <v>5725</v>
      </c>
      <c r="F10" s="21">
        <v>6023</v>
      </c>
      <c r="G10" s="21">
        <v>6969</v>
      </c>
      <c r="H10" s="21">
        <v>4450</v>
      </c>
      <c r="I10" s="21">
        <v>6230</v>
      </c>
      <c r="J10" s="21">
        <v>7500</v>
      </c>
      <c r="K10" s="21">
        <v>8150</v>
      </c>
      <c r="L10" s="21">
        <v>7540</v>
      </c>
      <c r="M10" s="21">
        <v>6962</v>
      </c>
      <c r="N10" s="24">
        <v>6625</v>
      </c>
    </row>
    <row r="11" spans="2:14">
      <c r="B11" s="20" t="s">
        <v>23</v>
      </c>
      <c r="C11" s="21">
        <v>6210</v>
      </c>
      <c r="D11" s="21">
        <v>5298</v>
      </c>
      <c r="E11" s="21">
        <v>4568</v>
      </c>
      <c r="F11" s="21">
        <v>3568</v>
      </c>
      <c r="G11" s="21">
        <v>5514</v>
      </c>
      <c r="H11" s="21">
        <v>5789</v>
      </c>
      <c r="I11" s="21">
        <v>6247</v>
      </c>
      <c r="J11" s="21">
        <v>7524</v>
      </c>
      <c r="K11" s="21">
        <v>8245</v>
      </c>
      <c r="L11" s="21">
        <v>6957</v>
      </c>
      <c r="M11" s="21">
        <v>8875</v>
      </c>
      <c r="N11" s="24">
        <v>6897</v>
      </c>
    </row>
    <row r="12" spans="2:14">
      <c r="B12" s="20" t="s">
        <v>24</v>
      </c>
      <c r="C12" s="21">
        <v>6025</v>
      </c>
      <c r="D12" s="21">
        <v>6579</v>
      </c>
      <c r="E12" s="21">
        <v>5982</v>
      </c>
      <c r="F12" s="21">
        <v>6842</v>
      </c>
      <c r="G12" s="21">
        <v>6924</v>
      </c>
      <c r="H12" s="21">
        <v>5478</v>
      </c>
      <c r="I12" s="21">
        <v>7214</v>
      </c>
      <c r="J12" s="21">
        <v>6578</v>
      </c>
      <c r="K12" s="21">
        <v>6628</v>
      </c>
      <c r="L12" s="21">
        <v>6983</v>
      </c>
      <c r="M12" s="21">
        <v>7026</v>
      </c>
      <c r="N12" s="24">
        <v>8246</v>
      </c>
    </row>
    <row r="13" spans="2:14">
      <c r="B13" s="20" t="s">
        <v>13</v>
      </c>
      <c r="C13" s="21">
        <v>4870</v>
      </c>
      <c r="D13" s="21">
        <v>4578</v>
      </c>
      <c r="E13" s="21">
        <v>3516</v>
      </c>
      <c r="F13" s="21">
        <v>4875</v>
      </c>
      <c r="G13" s="21">
        <v>5628</v>
      </c>
      <c r="H13" s="21">
        <v>6548</v>
      </c>
      <c r="I13" s="21">
        <v>6217</v>
      </c>
      <c r="J13" s="21">
        <v>6328</v>
      </c>
      <c r="K13" s="21">
        <v>5971</v>
      </c>
      <c r="L13" s="21">
        <v>6527</v>
      </c>
      <c r="M13" s="21">
        <v>6835</v>
      </c>
      <c r="N13" s="24">
        <v>6647</v>
      </c>
    </row>
    <row r="14" spans="2:14">
      <c r="B14" s="20" t="s">
        <v>25</v>
      </c>
      <c r="C14" s="21">
        <v>2956</v>
      </c>
      <c r="D14" s="21">
        <v>2987</v>
      </c>
      <c r="E14" s="21">
        <v>3054</v>
      </c>
      <c r="F14" s="21">
        <v>3965</v>
      </c>
      <c r="G14" s="21">
        <v>4024</v>
      </c>
      <c r="H14" s="21">
        <v>5127</v>
      </c>
      <c r="I14" s="21">
        <v>6347</v>
      </c>
      <c r="J14" s="21">
        <v>4218</v>
      </c>
      <c r="K14" s="21">
        <v>4521</v>
      </c>
      <c r="L14" s="21">
        <v>6324</v>
      </c>
      <c r="M14" s="21">
        <v>7513</v>
      </c>
      <c r="N14" s="24">
        <v>6854</v>
      </c>
    </row>
    <row r="15" spans="2:14">
      <c r="B15" s="20" t="s">
        <v>26</v>
      </c>
      <c r="C15" s="21">
        <v>2950</v>
      </c>
      <c r="D15" s="21">
        <v>1950</v>
      </c>
      <c r="E15" s="21">
        <v>2150</v>
      </c>
      <c r="F15" s="21">
        <v>3005</v>
      </c>
      <c r="G15" s="21">
        <v>4200</v>
      </c>
      <c r="H15" s="21">
        <v>3260</v>
      </c>
      <c r="I15" s="21">
        <v>4035</v>
      </c>
      <c r="J15" s="21">
        <v>5050</v>
      </c>
      <c r="K15" s="21">
        <v>5070</v>
      </c>
      <c r="L15" s="21">
        <v>6005</v>
      </c>
      <c r="M15" s="21">
        <v>4005</v>
      </c>
      <c r="N15" s="24">
        <v>5015</v>
      </c>
    </row>
    <row r="16" spans="2:14">
      <c r="B16" s="20" t="s">
        <v>10</v>
      </c>
      <c r="C16" s="21">
        <v>8750</v>
      </c>
      <c r="D16" s="21">
        <v>10253</v>
      </c>
      <c r="E16" s="21">
        <v>10400</v>
      </c>
      <c r="F16" s="21">
        <v>10750</v>
      </c>
      <c r="G16" s="21">
        <v>12220</v>
      </c>
      <c r="H16" s="21">
        <v>13205</v>
      </c>
      <c r="I16" s="21">
        <v>15305</v>
      </c>
      <c r="J16" s="21">
        <v>12954</v>
      </c>
      <c r="K16" s="21">
        <v>11845</v>
      </c>
      <c r="L16" s="21">
        <v>11025</v>
      </c>
      <c r="M16" s="21">
        <v>11500</v>
      </c>
      <c r="N16" s="24">
        <v>10800</v>
      </c>
    </row>
    <row r="17" spans="2:14">
      <c r="B17" s="20" t="s">
        <v>11</v>
      </c>
      <c r="C17" s="21">
        <v>12050</v>
      </c>
      <c r="D17" s="21">
        <v>14500</v>
      </c>
      <c r="E17" s="21">
        <v>16550</v>
      </c>
      <c r="F17" s="21">
        <v>12500</v>
      </c>
      <c r="G17" s="21">
        <v>16230</v>
      </c>
      <c r="H17" s="21">
        <v>14785</v>
      </c>
      <c r="I17" s="21">
        <v>16548</v>
      </c>
      <c r="J17" s="21">
        <v>19877</v>
      </c>
      <c r="K17" s="21">
        <v>21458</v>
      </c>
      <c r="L17" s="21">
        <v>14572</v>
      </c>
      <c r="M17" s="21">
        <v>12950</v>
      </c>
      <c r="N17" s="24">
        <v>14000</v>
      </c>
    </row>
    <row r="18" spans="2:14" ht="15" customHeight="1">
      <c r="B18" s="22" t="s">
        <v>27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</row>
    <row r="19" spans="2:14" ht="19.5" customHeight="1"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</row>
  </sheetData>
  <conditionalFormatting sqref="C6:N6">
    <cfRule type="cellIs" dxfId="8" priority="3" operator="equal">
      <formula>$C$4</formula>
    </cfRule>
  </conditionalFormatting>
  <conditionalFormatting sqref="B7:B17">
    <cfRule type="cellIs" dxfId="7" priority="2" operator="equal">
      <formula>$C$3</formula>
    </cfRule>
  </conditionalFormatting>
  <conditionalFormatting sqref="C7:N17">
    <cfRule type="cellIs" dxfId="6" priority="1" operator="equal">
      <formula>$C$5</formula>
    </cfRule>
  </conditionalFormatting>
  <dataValidations count="2">
    <dataValidation type="list" allowBlank="1" showInputMessage="1" showErrorMessage="1" sqref="C4">
      <formula1>$C$6:$N$6</formula1>
    </dataValidation>
    <dataValidation type="list" allowBlank="1" showInputMessage="1" showErrorMessage="1" sqref="C3">
      <formula1>$B$7:$B$17</formula1>
    </dataValidation>
  </dataValidation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1:N19"/>
  <sheetViews>
    <sheetView showGridLines="0" workbookViewId="0">
      <selection activeCell="C3" sqref="C3"/>
    </sheetView>
  </sheetViews>
  <sheetFormatPr defaultRowHeight="15"/>
  <cols>
    <col min="1" max="1" width="5.85546875" style="8" customWidth="1"/>
    <col min="2" max="2" width="13.85546875" style="8" customWidth="1"/>
    <col min="3" max="3" width="13.42578125" style="8" customWidth="1"/>
    <col min="4" max="8" width="10.85546875" style="8" customWidth="1"/>
    <col min="9" max="9" width="7.28515625" style="8" bestFit="1" customWidth="1"/>
    <col min="10" max="10" width="8" style="8" bestFit="1" customWidth="1"/>
    <col min="11" max="11" width="10.85546875" style="8" bestFit="1" customWidth="1"/>
    <col min="12" max="12" width="8.28515625" style="8" bestFit="1" customWidth="1"/>
    <col min="13" max="13" width="10.5703125" style="8" bestFit="1" customWidth="1"/>
    <col min="14" max="14" width="10.85546875" style="8" customWidth="1"/>
    <col min="15" max="15" width="5.85546875" style="8" customWidth="1"/>
    <col min="16" max="16" width="9.140625" style="8"/>
    <col min="17" max="17" width="8.140625" style="8" customWidth="1"/>
    <col min="18" max="18" width="7" style="8" customWidth="1"/>
    <col min="19" max="19" width="12.140625" style="8" customWidth="1"/>
    <col min="20" max="20" width="7" style="8" customWidth="1"/>
    <col min="21" max="16384" width="9.140625" style="8"/>
  </cols>
  <sheetData>
    <row r="1" spans="2:14" ht="19.5" customHeight="1"/>
    <row r="2" spans="2:14" ht="18.75">
      <c r="B2" s="9" t="s">
        <v>68</v>
      </c>
    </row>
    <row r="3" spans="2:14">
      <c r="B3" s="10" t="s">
        <v>12</v>
      </c>
      <c r="C3" s="11" t="s">
        <v>13</v>
      </c>
      <c r="D3" s="14"/>
      <c r="E3" s="23"/>
      <c r="F3" s="12"/>
      <c r="G3" s="13"/>
      <c r="H3" s="14"/>
      <c r="I3" s="14"/>
      <c r="J3" s="14"/>
      <c r="K3" s="14"/>
      <c r="L3" s="14"/>
    </row>
    <row r="4" spans="2:14">
      <c r="B4" s="10" t="s">
        <v>14</v>
      </c>
      <c r="C4" s="11" t="s">
        <v>33</v>
      </c>
      <c r="D4" s="14"/>
      <c r="E4" s="23"/>
      <c r="F4" s="12"/>
      <c r="G4" s="13"/>
      <c r="H4" s="14"/>
      <c r="I4" s="14"/>
      <c r="J4" s="14"/>
      <c r="K4" s="14"/>
      <c r="L4" s="14"/>
    </row>
    <row r="5" spans="2:14">
      <c r="B5" s="15" t="s">
        <v>0</v>
      </c>
      <c r="C5" s="80">
        <f>INDEX(C7:N17,MATCH(C3,B7:B17,0),MATCH(C4,C6:N6,0))</f>
        <v>4875</v>
      </c>
      <c r="D5" s="47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2:14" ht="17.25" customHeight="1">
      <c r="B6" s="17" t="s">
        <v>1</v>
      </c>
      <c r="C6" s="18" t="s">
        <v>30</v>
      </c>
      <c r="D6" s="18" t="s">
        <v>31</v>
      </c>
      <c r="E6" s="18" t="s">
        <v>32</v>
      </c>
      <c r="F6" s="18" t="s">
        <v>33</v>
      </c>
      <c r="G6" s="18" t="s">
        <v>6</v>
      </c>
      <c r="H6" s="18" t="s">
        <v>34</v>
      </c>
      <c r="I6" s="18" t="s">
        <v>35</v>
      </c>
      <c r="J6" s="18" t="s">
        <v>36</v>
      </c>
      <c r="K6" s="18" t="s">
        <v>37</v>
      </c>
      <c r="L6" s="18" t="s">
        <v>38</v>
      </c>
      <c r="M6" s="18" t="s">
        <v>39</v>
      </c>
      <c r="N6" s="18" t="s">
        <v>40</v>
      </c>
    </row>
    <row r="7" spans="2:14">
      <c r="B7" s="20" t="s">
        <v>8</v>
      </c>
      <c r="C7" s="21">
        <v>7502</v>
      </c>
      <c r="D7" s="21">
        <v>6950</v>
      </c>
      <c r="E7" s="21">
        <v>8500</v>
      </c>
      <c r="F7" s="21">
        <v>7980</v>
      </c>
      <c r="G7" s="21">
        <v>6895</v>
      </c>
      <c r="H7" s="21">
        <v>12850</v>
      </c>
      <c r="I7" s="21">
        <v>8520</v>
      </c>
      <c r="J7" s="21">
        <v>8752</v>
      </c>
      <c r="K7" s="21">
        <v>6958</v>
      </c>
      <c r="L7" s="21">
        <v>7580</v>
      </c>
      <c r="M7" s="21">
        <v>9750</v>
      </c>
      <c r="N7" s="24">
        <v>10500</v>
      </c>
    </row>
    <row r="8" spans="2:14">
      <c r="B8" s="20" t="s">
        <v>9</v>
      </c>
      <c r="C8" s="21">
        <v>14582</v>
      </c>
      <c r="D8" s="21">
        <v>10450</v>
      </c>
      <c r="E8" s="21">
        <v>13250</v>
      </c>
      <c r="F8" s="21">
        <v>18750</v>
      </c>
      <c r="G8" s="21">
        <v>22140</v>
      </c>
      <c r="H8" s="21">
        <v>19875</v>
      </c>
      <c r="I8" s="21">
        <v>20500</v>
      </c>
      <c r="J8" s="21">
        <v>21580</v>
      </c>
      <c r="K8" s="21">
        <v>22870</v>
      </c>
      <c r="L8" s="21">
        <v>16870</v>
      </c>
      <c r="M8" s="21">
        <v>13500</v>
      </c>
      <c r="N8" s="24">
        <v>11750</v>
      </c>
    </row>
    <row r="9" spans="2:14">
      <c r="B9" s="20" t="s">
        <v>21</v>
      </c>
      <c r="C9" s="21">
        <v>6850</v>
      </c>
      <c r="D9" s="21">
        <v>6947</v>
      </c>
      <c r="E9" s="21">
        <v>10250</v>
      </c>
      <c r="F9" s="21">
        <v>11270</v>
      </c>
      <c r="G9" s="21">
        <v>9875</v>
      </c>
      <c r="H9" s="21">
        <v>10265</v>
      </c>
      <c r="I9" s="21">
        <v>12570</v>
      </c>
      <c r="J9" s="21">
        <v>13650</v>
      </c>
      <c r="K9" s="21">
        <v>11260</v>
      </c>
      <c r="L9" s="21">
        <v>12340</v>
      </c>
      <c r="M9" s="21">
        <v>12025</v>
      </c>
      <c r="N9" s="24">
        <v>10950</v>
      </c>
    </row>
    <row r="10" spans="2:14">
      <c r="B10" s="20" t="s">
        <v>22</v>
      </c>
      <c r="C10" s="21">
        <v>4585</v>
      </c>
      <c r="D10" s="21">
        <v>5110</v>
      </c>
      <c r="E10" s="21">
        <v>5725</v>
      </c>
      <c r="F10" s="21">
        <v>6023</v>
      </c>
      <c r="G10" s="21">
        <v>6969</v>
      </c>
      <c r="H10" s="21">
        <v>4450</v>
      </c>
      <c r="I10" s="21">
        <v>6230</v>
      </c>
      <c r="J10" s="21">
        <v>7500</v>
      </c>
      <c r="K10" s="21">
        <v>8150</v>
      </c>
      <c r="L10" s="21">
        <v>7540</v>
      </c>
      <c r="M10" s="21">
        <v>6962</v>
      </c>
      <c r="N10" s="24">
        <v>6625</v>
      </c>
    </row>
    <row r="11" spans="2:14">
      <c r="B11" s="20" t="s">
        <v>23</v>
      </c>
      <c r="C11" s="21">
        <v>6210</v>
      </c>
      <c r="D11" s="21">
        <v>5298</v>
      </c>
      <c r="E11" s="21">
        <v>4568</v>
      </c>
      <c r="F11" s="21">
        <v>3568</v>
      </c>
      <c r="G11" s="21">
        <v>5514</v>
      </c>
      <c r="H11" s="21">
        <v>5789</v>
      </c>
      <c r="I11" s="21">
        <v>6247</v>
      </c>
      <c r="J11" s="21">
        <v>7524</v>
      </c>
      <c r="K11" s="21">
        <v>8245</v>
      </c>
      <c r="L11" s="21">
        <v>6957</v>
      </c>
      <c r="M11" s="21">
        <v>8875</v>
      </c>
      <c r="N11" s="24">
        <v>6897</v>
      </c>
    </row>
    <row r="12" spans="2:14">
      <c r="B12" s="20" t="s">
        <v>24</v>
      </c>
      <c r="C12" s="21">
        <v>6025</v>
      </c>
      <c r="D12" s="21">
        <v>6579</v>
      </c>
      <c r="E12" s="21">
        <v>5982</v>
      </c>
      <c r="F12" s="21">
        <v>6842</v>
      </c>
      <c r="G12" s="21">
        <v>6924</v>
      </c>
      <c r="H12" s="21">
        <v>5478</v>
      </c>
      <c r="I12" s="21">
        <v>7214</v>
      </c>
      <c r="J12" s="21">
        <v>6578</v>
      </c>
      <c r="K12" s="21">
        <v>6628</v>
      </c>
      <c r="L12" s="21">
        <v>6983</v>
      </c>
      <c r="M12" s="21">
        <v>7026</v>
      </c>
      <c r="N12" s="24">
        <v>8246</v>
      </c>
    </row>
    <row r="13" spans="2:14">
      <c r="B13" s="20" t="s">
        <v>13</v>
      </c>
      <c r="C13" s="21">
        <v>4870</v>
      </c>
      <c r="D13" s="21">
        <v>4578</v>
      </c>
      <c r="E13" s="21">
        <v>3516</v>
      </c>
      <c r="F13" s="21">
        <v>4875</v>
      </c>
      <c r="G13" s="21">
        <v>5628</v>
      </c>
      <c r="H13" s="21">
        <v>6548</v>
      </c>
      <c r="I13" s="21">
        <v>6217</v>
      </c>
      <c r="J13" s="21">
        <v>6328</v>
      </c>
      <c r="K13" s="21">
        <v>5971</v>
      </c>
      <c r="L13" s="21">
        <v>6527</v>
      </c>
      <c r="M13" s="21">
        <v>6835</v>
      </c>
      <c r="N13" s="24">
        <v>6647</v>
      </c>
    </row>
    <row r="14" spans="2:14">
      <c r="B14" s="20" t="s">
        <v>25</v>
      </c>
      <c r="C14" s="21">
        <v>2956</v>
      </c>
      <c r="D14" s="21">
        <v>2987</v>
      </c>
      <c r="E14" s="21">
        <v>3054</v>
      </c>
      <c r="F14" s="21">
        <v>3965</v>
      </c>
      <c r="G14" s="21">
        <v>4024</v>
      </c>
      <c r="H14" s="21">
        <v>5127</v>
      </c>
      <c r="I14" s="21">
        <v>6347</v>
      </c>
      <c r="J14" s="21">
        <v>4218</v>
      </c>
      <c r="K14" s="21">
        <v>4521</v>
      </c>
      <c r="L14" s="21">
        <v>6324</v>
      </c>
      <c r="M14" s="21">
        <v>7513</v>
      </c>
      <c r="N14" s="24">
        <v>6854</v>
      </c>
    </row>
    <row r="15" spans="2:14">
      <c r="B15" s="20" t="s">
        <v>26</v>
      </c>
      <c r="C15" s="21">
        <v>2950</v>
      </c>
      <c r="D15" s="21">
        <v>1950</v>
      </c>
      <c r="E15" s="21">
        <v>2150</v>
      </c>
      <c r="F15" s="21">
        <v>3005</v>
      </c>
      <c r="G15" s="21">
        <v>4200</v>
      </c>
      <c r="H15" s="21">
        <v>3260</v>
      </c>
      <c r="I15" s="21">
        <v>4035</v>
      </c>
      <c r="J15" s="21">
        <v>5050</v>
      </c>
      <c r="K15" s="21">
        <v>5070</v>
      </c>
      <c r="L15" s="21">
        <v>6005</v>
      </c>
      <c r="M15" s="21">
        <v>4005</v>
      </c>
      <c r="N15" s="24">
        <v>5015</v>
      </c>
    </row>
    <row r="16" spans="2:14">
      <c r="B16" s="20" t="s">
        <v>10</v>
      </c>
      <c r="C16" s="21">
        <v>8750</v>
      </c>
      <c r="D16" s="21">
        <v>10253</v>
      </c>
      <c r="E16" s="21">
        <v>10400</v>
      </c>
      <c r="F16" s="21">
        <v>10750</v>
      </c>
      <c r="G16" s="21">
        <v>12220</v>
      </c>
      <c r="H16" s="21">
        <v>13205</v>
      </c>
      <c r="I16" s="21">
        <v>15305</v>
      </c>
      <c r="J16" s="21">
        <v>12954</v>
      </c>
      <c r="K16" s="21">
        <v>11845</v>
      </c>
      <c r="L16" s="21">
        <v>11025</v>
      </c>
      <c r="M16" s="21">
        <v>11500</v>
      </c>
      <c r="N16" s="24">
        <v>10800</v>
      </c>
    </row>
    <row r="17" spans="2:14">
      <c r="B17" s="20" t="s">
        <v>11</v>
      </c>
      <c r="C17" s="21">
        <v>12050</v>
      </c>
      <c r="D17" s="21">
        <v>14500</v>
      </c>
      <c r="E17" s="21">
        <v>16550</v>
      </c>
      <c r="F17" s="21">
        <v>12500</v>
      </c>
      <c r="G17" s="21">
        <v>16230</v>
      </c>
      <c r="H17" s="21">
        <v>14785</v>
      </c>
      <c r="I17" s="21">
        <v>16548</v>
      </c>
      <c r="J17" s="21">
        <v>19877</v>
      </c>
      <c r="K17" s="21">
        <v>21458</v>
      </c>
      <c r="L17" s="21">
        <v>14572</v>
      </c>
      <c r="M17" s="21">
        <v>12950</v>
      </c>
      <c r="N17" s="24">
        <v>14000</v>
      </c>
    </row>
    <row r="18" spans="2:14" ht="15" customHeight="1">
      <c r="B18" s="22" t="s">
        <v>27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</row>
    <row r="19" spans="2:14" ht="19.5" customHeight="1"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</row>
  </sheetData>
  <dataValidations count="2">
    <dataValidation type="list" allowBlank="1" showInputMessage="1" showErrorMessage="1" sqref="C3">
      <formula1>$B$7:$B$17</formula1>
    </dataValidation>
    <dataValidation type="list" allowBlank="1" showInputMessage="1" showErrorMessage="1" sqref="C4">
      <formula1>$C$6:$N$6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N19"/>
  <sheetViews>
    <sheetView showGridLines="0" tabSelected="1" workbookViewId="0">
      <selection activeCell="C3" sqref="C3"/>
    </sheetView>
  </sheetViews>
  <sheetFormatPr defaultRowHeight="15"/>
  <cols>
    <col min="1" max="1" width="5.85546875" style="8" customWidth="1"/>
    <col min="2" max="2" width="13.85546875" style="8" customWidth="1"/>
    <col min="3" max="3" width="13.42578125" style="8" customWidth="1"/>
    <col min="4" max="8" width="10.85546875" style="8" customWidth="1"/>
    <col min="9" max="9" width="7.28515625" style="8" bestFit="1" customWidth="1"/>
    <col min="10" max="10" width="8" style="8" bestFit="1" customWidth="1"/>
    <col min="11" max="11" width="10.85546875" style="8" bestFit="1" customWidth="1"/>
    <col min="12" max="12" width="8.28515625" style="8" bestFit="1" customWidth="1"/>
    <col min="13" max="13" width="10.5703125" style="8" bestFit="1" customWidth="1"/>
    <col min="14" max="14" width="10.85546875" style="8" customWidth="1"/>
    <col min="15" max="15" width="5.85546875" style="8" customWidth="1"/>
    <col min="16" max="16" width="9.140625" style="8"/>
    <col min="17" max="17" width="8.140625" style="8" customWidth="1"/>
    <col min="18" max="18" width="7" style="8" customWidth="1"/>
    <col min="19" max="19" width="12.140625" style="8" customWidth="1"/>
    <col min="20" max="20" width="7" style="8" customWidth="1"/>
    <col min="21" max="16384" width="9.140625" style="8"/>
  </cols>
  <sheetData>
    <row r="1" spans="2:14" ht="19.5" customHeight="1"/>
    <row r="2" spans="2:14" ht="18.75">
      <c r="B2" s="9" t="s">
        <v>60</v>
      </c>
    </row>
    <row r="3" spans="2:14">
      <c r="B3" s="10" t="s">
        <v>12</v>
      </c>
      <c r="C3" s="11" t="s">
        <v>13</v>
      </c>
      <c r="D3" s="14"/>
      <c r="E3" s="23"/>
      <c r="F3" s="12"/>
      <c r="G3" s="13"/>
      <c r="H3" s="14"/>
      <c r="I3" s="14"/>
      <c r="J3" s="14"/>
      <c r="K3" s="14"/>
      <c r="L3" s="14"/>
    </row>
    <row r="4" spans="2:14">
      <c r="B4" s="10" t="s">
        <v>14</v>
      </c>
      <c r="C4" s="11" t="s">
        <v>33</v>
      </c>
      <c r="D4" s="14"/>
      <c r="E4" s="23"/>
      <c r="F4" s="12"/>
      <c r="G4" s="13"/>
      <c r="H4" s="14"/>
      <c r="I4" s="14"/>
      <c r="J4" s="14"/>
      <c r="K4" s="14"/>
      <c r="L4" s="14"/>
    </row>
    <row r="5" spans="2:14">
      <c r="B5" s="15" t="s">
        <v>0</v>
      </c>
      <c r="C5" s="80">
        <f>INDEX(C7:N17,MATCH(C3,B7:B17,0),MATCH(C4,C6:N6,0))</f>
        <v>4875</v>
      </c>
      <c r="D5" s="47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2:14" ht="17.25" customHeight="1">
      <c r="B6" s="17" t="s">
        <v>1</v>
      </c>
      <c r="C6" s="18" t="s">
        <v>30</v>
      </c>
      <c r="D6" s="18" t="s">
        <v>31</v>
      </c>
      <c r="E6" s="18" t="s">
        <v>32</v>
      </c>
      <c r="F6" s="18" t="s">
        <v>33</v>
      </c>
      <c r="G6" s="18" t="s">
        <v>6</v>
      </c>
      <c r="H6" s="18" t="s">
        <v>34</v>
      </c>
      <c r="I6" s="18" t="s">
        <v>35</v>
      </c>
      <c r="J6" s="18" t="s">
        <v>36</v>
      </c>
      <c r="K6" s="18" t="s">
        <v>37</v>
      </c>
      <c r="L6" s="18" t="s">
        <v>38</v>
      </c>
      <c r="M6" s="18" t="s">
        <v>39</v>
      </c>
      <c r="N6" s="18" t="s">
        <v>40</v>
      </c>
    </row>
    <row r="7" spans="2:14">
      <c r="B7" s="20" t="s">
        <v>8</v>
      </c>
      <c r="C7" s="21">
        <v>7502</v>
      </c>
      <c r="D7" s="21">
        <v>6950</v>
      </c>
      <c r="E7" s="21">
        <v>8500</v>
      </c>
      <c r="F7" s="21">
        <v>7980</v>
      </c>
      <c r="G7" s="21">
        <v>6895</v>
      </c>
      <c r="H7" s="21">
        <v>12850</v>
      </c>
      <c r="I7" s="21">
        <v>8520</v>
      </c>
      <c r="J7" s="21">
        <v>8752</v>
      </c>
      <c r="K7" s="21">
        <v>6958</v>
      </c>
      <c r="L7" s="21">
        <v>7580</v>
      </c>
      <c r="M7" s="21">
        <v>9750</v>
      </c>
      <c r="N7" s="24">
        <v>10500</v>
      </c>
    </row>
    <row r="8" spans="2:14">
      <c r="B8" s="20" t="s">
        <v>9</v>
      </c>
      <c r="C8" s="21">
        <v>14582</v>
      </c>
      <c r="D8" s="21">
        <v>10450</v>
      </c>
      <c r="E8" s="21">
        <v>13250</v>
      </c>
      <c r="F8" s="21">
        <v>18750</v>
      </c>
      <c r="G8" s="21">
        <v>22140</v>
      </c>
      <c r="H8" s="21">
        <v>19875</v>
      </c>
      <c r="I8" s="21">
        <v>20500</v>
      </c>
      <c r="J8" s="21">
        <v>21580</v>
      </c>
      <c r="K8" s="21">
        <v>22870</v>
      </c>
      <c r="L8" s="21">
        <v>16870</v>
      </c>
      <c r="M8" s="21">
        <v>13500</v>
      </c>
      <c r="N8" s="24">
        <v>11750</v>
      </c>
    </row>
    <row r="9" spans="2:14">
      <c r="B9" s="20" t="s">
        <v>21</v>
      </c>
      <c r="C9" s="21">
        <v>6850</v>
      </c>
      <c r="D9" s="21">
        <v>6947</v>
      </c>
      <c r="E9" s="21">
        <v>10250</v>
      </c>
      <c r="F9" s="21">
        <v>11270</v>
      </c>
      <c r="G9" s="21">
        <v>9875</v>
      </c>
      <c r="H9" s="21">
        <v>10265</v>
      </c>
      <c r="I9" s="21">
        <v>12570</v>
      </c>
      <c r="J9" s="21">
        <v>13650</v>
      </c>
      <c r="K9" s="21">
        <v>11260</v>
      </c>
      <c r="L9" s="21">
        <v>12340</v>
      </c>
      <c r="M9" s="21">
        <v>12025</v>
      </c>
      <c r="N9" s="24">
        <v>10950</v>
      </c>
    </row>
    <row r="10" spans="2:14">
      <c r="B10" s="20" t="s">
        <v>22</v>
      </c>
      <c r="C10" s="21">
        <v>4585</v>
      </c>
      <c r="D10" s="21">
        <v>5110</v>
      </c>
      <c r="E10" s="21">
        <v>5725</v>
      </c>
      <c r="F10" s="21">
        <v>6023</v>
      </c>
      <c r="G10" s="21">
        <v>6969</v>
      </c>
      <c r="H10" s="21">
        <v>4450</v>
      </c>
      <c r="I10" s="21">
        <v>6230</v>
      </c>
      <c r="J10" s="21">
        <v>7500</v>
      </c>
      <c r="K10" s="21">
        <v>8150</v>
      </c>
      <c r="L10" s="21">
        <v>7540</v>
      </c>
      <c r="M10" s="21">
        <v>6962</v>
      </c>
      <c r="N10" s="24">
        <v>6625</v>
      </c>
    </row>
    <row r="11" spans="2:14">
      <c r="B11" s="20" t="s">
        <v>23</v>
      </c>
      <c r="C11" s="21">
        <v>6210</v>
      </c>
      <c r="D11" s="21">
        <v>5298</v>
      </c>
      <c r="E11" s="21">
        <v>4568</v>
      </c>
      <c r="F11" s="21">
        <v>3568</v>
      </c>
      <c r="G11" s="21">
        <v>5514</v>
      </c>
      <c r="H11" s="21">
        <v>5789</v>
      </c>
      <c r="I11" s="21">
        <v>6247</v>
      </c>
      <c r="J11" s="21">
        <v>7524</v>
      </c>
      <c r="K11" s="21">
        <v>8245</v>
      </c>
      <c r="L11" s="21">
        <v>6957</v>
      </c>
      <c r="M11" s="21">
        <v>8875</v>
      </c>
      <c r="N11" s="24">
        <v>6897</v>
      </c>
    </row>
    <row r="12" spans="2:14">
      <c r="B12" s="20" t="s">
        <v>24</v>
      </c>
      <c r="C12" s="21">
        <v>6025</v>
      </c>
      <c r="D12" s="21">
        <v>6579</v>
      </c>
      <c r="E12" s="21">
        <v>5982</v>
      </c>
      <c r="F12" s="21">
        <v>6842</v>
      </c>
      <c r="G12" s="21">
        <v>6924</v>
      </c>
      <c r="H12" s="21">
        <v>5478</v>
      </c>
      <c r="I12" s="21">
        <v>7214</v>
      </c>
      <c r="J12" s="21">
        <v>6578</v>
      </c>
      <c r="K12" s="21">
        <v>6628</v>
      </c>
      <c r="L12" s="21">
        <v>6983</v>
      </c>
      <c r="M12" s="21">
        <v>7026</v>
      </c>
      <c r="N12" s="24">
        <v>8246</v>
      </c>
    </row>
    <row r="13" spans="2:14">
      <c r="B13" s="20" t="s">
        <v>13</v>
      </c>
      <c r="C13" s="21">
        <v>4870</v>
      </c>
      <c r="D13" s="21">
        <v>4578</v>
      </c>
      <c r="E13" s="21">
        <v>3516</v>
      </c>
      <c r="F13" s="21">
        <v>4875</v>
      </c>
      <c r="G13" s="21">
        <v>5628</v>
      </c>
      <c r="H13" s="21">
        <v>6548</v>
      </c>
      <c r="I13" s="21">
        <v>6217</v>
      </c>
      <c r="J13" s="21">
        <v>6328</v>
      </c>
      <c r="K13" s="21">
        <v>5971</v>
      </c>
      <c r="L13" s="21">
        <v>6527</v>
      </c>
      <c r="M13" s="21">
        <v>6835</v>
      </c>
      <c r="N13" s="24">
        <v>6647</v>
      </c>
    </row>
    <row r="14" spans="2:14">
      <c r="B14" s="20" t="s">
        <v>25</v>
      </c>
      <c r="C14" s="21">
        <v>2956</v>
      </c>
      <c r="D14" s="21">
        <v>2987</v>
      </c>
      <c r="E14" s="21">
        <v>3054</v>
      </c>
      <c r="F14" s="21">
        <v>3965</v>
      </c>
      <c r="G14" s="21">
        <v>4024</v>
      </c>
      <c r="H14" s="21">
        <v>5127</v>
      </c>
      <c r="I14" s="21">
        <v>6347</v>
      </c>
      <c r="J14" s="21">
        <v>4218</v>
      </c>
      <c r="K14" s="21">
        <v>4521</v>
      </c>
      <c r="L14" s="21">
        <v>6324</v>
      </c>
      <c r="M14" s="21">
        <v>7513</v>
      </c>
      <c r="N14" s="24">
        <v>6854</v>
      </c>
    </row>
    <row r="15" spans="2:14">
      <c r="B15" s="20" t="s">
        <v>26</v>
      </c>
      <c r="C15" s="21">
        <v>2950</v>
      </c>
      <c r="D15" s="21">
        <v>1950</v>
      </c>
      <c r="E15" s="21">
        <v>2150</v>
      </c>
      <c r="F15" s="21">
        <v>3005</v>
      </c>
      <c r="G15" s="21">
        <v>4200</v>
      </c>
      <c r="H15" s="21">
        <v>3260</v>
      </c>
      <c r="I15" s="21">
        <v>4035</v>
      </c>
      <c r="J15" s="21">
        <v>5050</v>
      </c>
      <c r="K15" s="21">
        <v>5070</v>
      </c>
      <c r="L15" s="21">
        <v>6005</v>
      </c>
      <c r="M15" s="21">
        <v>4005</v>
      </c>
      <c r="N15" s="24">
        <v>5015</v>
      </c>
    </row>
    <row r="16" spans="2:14">
      <c r="B16" s="20" t="s">
        <v>10</v>
      </c>
      <c r="C16" s="21">
        <v>8750</v>
      </c>
      <c r="D16" s="21">
        <v>10253</v>
      </c>
      <c r="E16" s="21">
        <v>10400</v>
      </c>
      <c r="F16" s="21">
        <v>10750</v>
      </c>
      <c r="G16" s="21">
        <v>12220</v>
      </c>
      <c r="H16" s="21">
        <v>13205</v>
      </c>
      <c r="I16" s="21">
        <v>15305</v>
      </c>
      <c r="J16" s="21">
        <v>12954</v>
      </c>
      <c r="K16" s="21">
        <v>11845</v>
      </c>
      <c r="L16" s="21">
        <v>11025</v>
      </c>
      <c r="M16" s="21">
        <v>11500</v>
      </c>
      <c r="N16" s="24">
        <v>10800</v>
      </c>
    </row>
    <row r="17" spans="2:14">
      <c r="B17" s="20" t="s">
        <v>11</v>
      </c>
      <c r="C17" s="21">
        <v>12050</v>
      </c>
      <c r="D17" s="21">
        <v>14500</v>
      </c>
      <c r="E17" s="21">
        <v>16550</v>
      </c>
      <c r="F17" s="21">
        <v>12500</v>
      </c>
      <c r="G17" s="21">
        <v>16230</v>
      </c>
      <c r="H17" s="21">
        <v>14785</v>
      </c>
      <c r="I17" s="21">
        <v>16548</v>
      </c>
      <c r="J17" s="21">
        <v>19877</v>
      </c>
      <c r="K17" s="21">
        <v>21458</v>
      </c>
      <c r="L17" s="21">
        <v>14572</v>
      </c>
      <c r="M17" s="21">
        <v>12950</v>
      </c>
      <c r="N17" s="24">
        <v>14000</v>
      </c>
    </row>
    <row r="18" spans="2:14" ht="15" customHeight="1">
      <c r="B18" s="22" t="s">
        <v>27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</row>
    <row r="19" spans="2:14" ht="19.5" customHeight="1"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</row>
  </sheetData>
  <conditionalFormatting sqref="C6:N6">
    <cfRule type="cellIs" dxfId="33" priority="3" operator="equal">
      <formula>$C$4</formula>
    </cfRule>
  </conditionalFormatting>
  <conditionalFormatting sqref="B7:B17">
    <cfRule type="cellIs" dxfId="32" priority="2" operator="equal">
      <formula>$C$3</formula>
    </cfRule>
  </conditionalFormatting>
  <conditionalFormatting sqref="C7:N17">
    <cfRule type="cellIs" dxfId="31" priority="1" operator="equal">
      <formula>$C$5</formula>
    </cfRule>
  </conditionalFormatting>
  <dataValidations count="2">
    <dataValidation type="list" allowBlank="1" showInputMessage="1" showErrorMessage="1" sqref="C3">
      <formula1>$B$7:$B$17</formula1>
    </dataValidation>
    <dataValidation type="list" allowBlank="1" showInputMessage="1" showErrorMessage="1" sqref="C4">
      <formula1>$C$6:$N$6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U18"/>
  <sheetViews>
    <sheetView showGridLines="0" workbookViewId="0">
      <selection activeCell="D3" sqref="D3:E3"/>
    </sheetView>
  </sheetViews>
  <sheetFormatPr defaultRowHeight="15"/>
  <cols>
    <col min="1" max="1" width="5.85546875" style="25" customWidth="1"/>
    <col min="2" max="2" width="14.5703125" style="25" customWidth="1"/>
    <col min="3" max="11" width="9.140625" style="25"/>
    <col min="12" max="13" width="0" style="25" hidden="1" customWidth="1"/>
    <col min="14" max="14" width="9.140625" style="25"/>
    <col min="15" max="16" width="5.85546875" style="25" customWidth="1"/>
    <col min="17" max="17" width="13.85546875" style="25" customWidth="1"/>
    <col min="18" max="18" width="6.42578125" style="25" customWidth="1"/>
    <col min="19" max="19" width="5.42578125" style="25" customWidth="1"/>
    <col min="20" max="20" width="9.140625" style="25"/>
    <col min="21" max="21" width="13.42578125" style="25" customWidth="1"/>
    <col min="22" max="16384" width="9.140625" style="25"/>
  </cols>
  <sheetData>
    <row r="1" spans="2:21" ht="19.5" customHeight="1"/>
    <row r="2" spans="2:21" ht="18.75">
      <c r="B2" s="9" t="s">
        <v>60</v>
      </c>
    </row>
    <row r="3" spans="2:21" ht="18" customHeight="1">
      <c r="B3" s="27" t="s">
        <v>1</v>
      </c>
      <c r="C3" s="26">
        <v>4</v>
      </c>
      <c r="D3" s="108" t="str">
        <f>VLOOKUP(C3,NEGARA,2)</f>
        <v>Belanda</v>
      </c>
      <c r="E3" s="109"/>
      <c r="F3" s="48" t="s">
        <v>29</v>
      </c>
      <c r="G3" s="28">
        <v>4</v>
      </c>
      <c r="H3" s="108" t="str">
        <f>VLOOKUP(G3,BULAN,3)</f>
        <v>April</v>
      </c>
      <c r="I3" s="109"/>
      <c r="J3" s="29" t="s">
        <v>0</v>
      </c>
      <c r="K3" s="30">
        <f>INDEX(C5:N15,C3,G3)</f>
        <v>6023</v>
      </c>
      <c r="L3" s="31"/>
      <c r="M3" s="31"/>
      <c r="N3" s="31"/>
    </row>
    <row r="4" spans="2:21" ht="15.75" thickBot="1">
      <c r="B4" s="17" t="s">
        <v>1</v>
      </c>
      <c r="C4" s="18" t="s">
        <v>2</v>
      </c>
      <c r="D4" s="18" t="s">
        <v>3</v>
      </c>
      <c r="E4" s="18" t="s">
        <v>4</v>
      </c>
      <c r="F4" s="18" t="s">
        <v>5</v>
      </c>
      <c r="G4" s="18" t="s">
        <v>6</v>
      </c>
      <c r="H4" s="18" t="s">
        <v>7</v>
      </c>
      <c r="I4" s="18" t="s">
        <v>15</v>
      </c>
      <c r="J4" s="18" t="s">
        <v>16</v>
      </c>
      <c r="K4" s="18" t="s">
        <v>17</v>
      </c>
      <c r="L4" s="18" t="s">
        <v>18</v>
      </c>
      <c r="M4" s="18" t="s">
        <v>19</v>
      </c>
      <c r="N4" s="19" t="s">
        <v>20</v>
      </c>
    </row>
    <row r="5" spans="2:21">
      <c r="B5" s="20" t="s">
        <v>8</v>
      </c>
      <c r="C5" s="21">
        <v>7502</v>
      </c>
      <c r="D5" s="21">
        <v>6950</v>
      </c>
      <c r="E5" s="21">
        <v>8500</v>
      </c>
      <c r="F5" s="21">
        <v>7980</v>
      </c>
      <c r="G5" s="21">
        <v>6895</v>
      </c>
      <c r="H5" s="21">
        <v>12850</v>
      </c>
      <c r="I5" s="21">
        <v>8520</v>
      </c>
      <c r="J5" s="21">
        <v>8752</v>
      </c>
      <c r="K5" s="21">
        <v>6958</v>
      </c>
      <c r="L5" s="21">
        <v>7580</v>
      </c>
      <c r="M5" s="21">
        <v>9750</v>
      </c>
      <c r="N5" s="24">
        <v>10500</v>
      </c>
      <c r="P5" s="32">
        <v>1</v>
      </c>
      <c r="Q5" s="33" t="s">
        <v>8</v>
      </c>
      <c r="S5" s="34">
        <v>1</v>
      </c>
      <c r="T5" s="35" t="s">
        <v>2</v>
      </c>
      <c r="U5" s="36" t="s">
        <v>30</v>
      </c>
    </row>
    <row r="6" spans="2:21">
      <c r="B6" s="20" t="s">
        <v>9</v>
      </c>
      <c r="C6" s="21">
        <v>14582</v>
      </c>
      <c r="D6" s="21">
        <v>10450</v>
      </c>
      <c r="E6" s="21">
        <v>13250</v>
      </c>
      <c r="F6" s="21">
        <v>18750</v>
      </c>
      <c r="G6" s="21">
        <v>22140</v>
      </c>
      <c r="H6" s="21">
        <v>19875</v>
      </c>
      <c r="I6" s="21">
        <v>20500</v>
      </c>
      <c r="J6" s="21">
        <v>21580</v>
      </c>
      <c r="K6" s="21">
        <v>22870</v>
      </c>
      <c r="L6" s="21">
        <v>16870</v>
      </c>
      <c r="M6" s="21">
        <v>13500</v>
      </c>
      <c r="N6" s="24">
        <v>11750</v>
      </c>
      <c r="P6" s="37">
        <v>2</v>
      </c>
      <c r="Q6" s="38" t="s">
        <v>9</v>
      </c>
      <c r="S6" s="39">
        <v>2</v>
      </c>
      <c r="T6" s="40" t="s">
        <v>3</v>
      </c>
      <c r="U6" s="41" t="s">
        <v>31</v>
      </c>
    </row>
    <row r="7" spans="2:21">
      <c r="B7" s="20" t="s">
        <v>21</v>
      </c>
      <c r="C7" s="21">
        <v>6850</v>
      </c>
      <c r="D7" s="21">
        <v>6947</v>
      </c>
      <c r="E7" s="21">
        <v>10250</v>
      </c>
      <c r="F7" s="21">
        <v>11270</v>
      </c>
      <c r="G7" s="21">
        <v>9875</v>
      </c>
      <c r="H7" s="21">
        <v>10265</v>
      </c>
      <c r="I7" s="21">
        <v>12570</v>
      </c>
      <c r="J7" s="21">
        <v>13650</v>
      </c>
      <c r="K7" s="21">
        <v>11260</v>
      </c>
      <c r="L7" s="21">
        <v>12340</v>
      </c>
      <c r="M7" s="21">
        <v>12025</v>
      </c>
      <c r="N7" s="24">
        <v>10950</v>
      </c>
      <c r="P7" s="37">
        <v>3</v>
      </c>
      <c r="Q7" s="38" t="s">
        <v>21</v>
      </c>
      <c r="S7" s="39">
        <v>3</v>
      </c>
      <c r="T7" s="40" t="s">
        <v>4</v>
      </c>
      <c r="U7" s="41" t="s">
        <v>32</v>
      </c>
    </row>
    <row r="8" spans="2:21">
      <c r="B8" s="20" t="s">
        <v>22</v>
      </c>
      <c r="C8" s="21">
        <v>4585</v>
      </c>
      <c r="D8" s="21">
        <v>5110</v>
      </c>
      <c r="E8" s="21">
        <v>5725</v>
      </c>
      <c r="F8" s="21">
        <v>6023</v>
      </c>
      <c r="G8" s="21">
        <v>6969</v>
      </c>
      <c r="H8" s="21">
        <v>4450</v>
      </c>
      <c r="I8" s="21">
        <v>6230</v>
      </c>
      <c r="J8" s="21">
        <v>7500</v>
      </c>
      <c r="K8" s="21">
        <v>8150</v>
      </c>
      <c r="L8" s="21">
        <v>7540</v>
      </c>
      <c r="M8" s="21">
        <v>6962</v>
      </c>
      <c r="N8" s="24">
        <v>6625</v>
      </c>
      <c r="P8" s="37">
        <v>4</v>
      </c>
      <c r="Q8" s="38" t="s">
        <v>22</v>
      </c>
      <c r="S8" s="39">
        <v>4</v>
      </c>
      <c r="T8" s="40" t="s">
        <v>5</v>
      </c>
      <c r="U8" s="41" t="s">
        <v>33</v>
      </c>
    </row>
    <row r="9" spans="2:21">
      <c r="B9" s="20" t="s">
        <v>23</v>
      </c>
      <c r="C9" s="21">
        <v>6210</v>
      </c>
      <c r="D9" s="21">
        <v>5298</v>
      </c>
      <c r="E9" s="21">
        <v>4568</v>
      </c>
      <c r="F9" s="21">
        <v>3568</v>
      </c>
      <c r="G9" s="21">
        <v>5514</v>
      </c>
      <c r="H9" s="21">
        <v>5789</v>
      </c>
      <c r="I9" s="21">
        <v>6247</v>
      </c>
      <c r="J9" s="21">
        <v>7524</v>
      </c>
      <c r="K9" s="21">
        <v>8245</v>
      </c>
      <c r="L9" s="21">
        <v>6957</v>
      </c>
      <c r="M9" s="21">
        <v>8875</v>
      </c>
      <c r="N9" s="24">
        <v>6897</v>
      </c>
      <c r="P9" s="37">
        <v>5</v>
      </c>
      <c r="Q9" s="38" t="s">
        <v>23</v>
      </c>
      <c r="S9" s="39">
        <v>5</v>
      </c>
      <c r="T9" s="40" t="s">
        <v>6</v>
      </c>
      <c r="U9" s="41" t="s">
        <v>6</v>
      </c>
    </row>
    <row r="10" spans="2:21">
      <c r="B10" s="20" t="s">
        <v>24</v>
      </c>
      <c r="C10" s="21">
        <v>6025</v>
      </c>
      <c r="D10" s="21">
        <v>6579</v>
      </c>
      <c r="E10" s="21">
        <v>5982</v>
      </c>
      <c r="F10" s="21">
        <v>6842</v>
      </c>
      <c r="G10" s="21">
        <v>6924</v>
      </c>
      <c r="H10" s="21">
        <v>5478</v>
      </c>
      <c r="I10" s="21">
        <v>7214</v>
      </c>
      <c r="J10" s="21">
        <v>6578</v>
      </c>
      <c r="K10" s="21">
        <v>6628</v>
      </c>
      <c r="L10" s="21">
        <v>6983</v>
      </c>
      <c r="M10" s="21">
        <v>7026</v>
      </c>
      <c r="N10" s="24">
        <v>8246</v>
      </c>
      <c r="P10" s="37">
        <v>6</v>
      </c>
      <c r="Q10" s="38" t="s">
        <v>24</v>
      </c>
      <c r="S10" s="39">
        <v>6</v>
      </c>
      <c r="T10" s="40" t="s">
        <v>7</v>
      </c>
      <c r="U10" s="41" t="s">
        <v>34</v>
      </c>
    </row>
    <row r="11" spans="2:21">
      <c r="B11" s="20" t="s">
        <v>13</v>
      </c>
      <c r="C11" s="21">
        <v>4870</v>
      </c>
      <c r="D11" s="21">
        <v>4578</v>
      </c>
      <c r="E11" s="21">
        <v>3516</v>
      </c>
      <c r="F11" s="21">
        <v>4875</v>
      </c>
      <c r="G11" s="21">
        <v>5628</v>
      </c>
      <c r="H11" s="21">
        <v>6548</v>
      </c>
      <c r="I11" s="21">
        <v>6217</v>
      </c>
      <c r="J11" s="21">
        <v>6328</v>
      </c>
      <c r="K11" s="21">
        <v>5971</v>
      </c>
      <c r="L11" s="21">
        <v>6527</v>
      </c>
      <c r="M11" s="21">
        <v>6835</v>
      </c>
      <c r="N11" s="24">
        <v>6647</v>
      </c>
      <c r="P11" s="37">
        <v>7</v>
      </c>
      <c r="Q11" s="38" t="s">
        <v>13</v>
      </c>
      <c r="S11" s="39">
        <v>7</v>
      </c>
      <c r="T11" s="40" t="s">
        <v>15</v>
      </c>
      <c r="U11" s="41" t="s">
        <v>35</v>
      </c>
    </row>
    <row r="12" spans="2:21">
      <c r="B12" s="20" t="s">
        <v>25</v>
      </c>
      <c r="C12" s="21">
        <v>2956</v>
      </c>
      <c r="D12" s="21">
        <v>2987</v>
      </c>
      <c r="E12" s="21">
        <v>3054</v>
      </c>
      <c r="F12" s="21">
        <v>3965</v>
      </c>
      <c r="G12" s="21">
        <v>4024</v>
      </c>
      <c r="H12" s="21">
        <v>5127</v>
      </c>
      <c r="I12" s="21">
        <v>6347</v>
      </c>
      <c r="J12" s="21">
        <v>4218</v>
      </c>
      <c r="K12" s="21">
        <v>4521</v>
      </c>
      <c r="L12" s="21">
        <v>6324</v>
      </c>
      <c r="M12" s="21">
        <v>7513</v>
      </c>
      <c r="N12" s="24">
        <v>6854</v>
      </c>
      <c r="P12" s="37">
        <v>8</v>
      </c>
      <c r="Q12" s="38" t="s">
        <v>25</v>
      </c>
      <c r="S12" s="39">
        <v>8</v>
      </c>
      <c r="T12" s="40" t="s">
        <v>16</v>
      </c>
      <c r="U12" s="41" t="s">
        <v>36</v>
      </c>
    </row>
    <row r="13" spans="2:21">
      <c r="B13" s="20" t="s">
        <v>26</v>
      </c>
      <c r="C13" s="21">
        <v>2950</v>
      </c>
      <c r="D13" s="21">
        <v>1950</v>
      </c>
      <c r="E13" s="21">
        <v>2150</v>
      </c>
      <c r="F13" s="21">
        <v>3005</v>
      </c>
      <c r="G13" s="21">
        <v>4200</v>
      </c>
      <c r="H13" s="21">
        <v>3260</v>
      </c>
      <c r="I13" s="21">
        <v>4035</v>
      </c>
      <c r="J13" s="21">
        <v>5050</v>
      </c>
      <c r="K13" s="21">
        <v>5070</v>
      </c>
      <c r="L13" s="21">
        <v>6005</v>
      </c>
      <c r="M13" s="21">
        <v>4005</v>
      </c>
      <c r="N13" s="24">
        <v>5015</v>
      </c>
      <c r="P13" s="37">
        <v>9</v>
      </c>
      <c r="Q13" s="38" t="s">
        <v>26</v>
      </c>
      <c r="S13" s="39">
        <v>9</v>
      </c>
      <c r="T13" s="40" t="s">
        <v>28</v>
      </c>
      <c r="U13" s="41" t="s">
        <v>37</v>
      </c>
    </row>
    <row r="14" spans="2:21">
      <c r="B14" s="20" t="s">
        <v>10</v>
      </c>
      <c r="C14" s="21">
        <v>8750</v>
      </c>
      <c r="D14" s="21">
        <v>10253</v>
      </c>
      <c r="E14" s="21">
        <v>10400</v>
      </c>
      <c r="F14" s="21">
        <v>10750</v>
      </c>
      <c r="G14" s="21">
        <v>12220</v>
      </c>
      <c r="H14" s="21">
        <v>13205</v>
      </c>
      <c r="I14" s="21">
        <v>15305</v>
      </c>
      <c r="J14" s="21">
        <v>12954</v>
      </c>
      <c r="K14" s="21">
        <v>11845</v>
      </c>
      <c r="L14" s="21">
        <v>11025</v>
      </c>
      <c r="M14" s="21">
        <v>11500</v>
      </c>
      <c r="N14" s="24">
        <v>10800</v>
      </c>
      <c r="P14" s="37">
        <v>10</v>
      </c>
      <c r="Q14" s="38" t="s">
        <v>10</v>
      </c>
      <c r="S14" s="39">
        <v>10</v>
      </c>
      <c r="T14" s="40" t="s">
        <v>18</v>
      </c>
      <c r="U14" s="41" t="s">
        <v>38</v>
      </c>
    </row>
    <row r="15" spans="2:21" ht="15.75" thickBot="1">
      <c r="B15" s="20" t="s">
        <v>11</v>
      </c>
      <c r="C15" s="21">
        <v>12050</v>
      </c>
      <c r="D15" s="21">
        <v>14500</v>
      </c>
      <c r="E15" s="21">
        <v>16550</v>
      </c>
      <c r="F15" s="21">
        <v>12500</v>
      </c>
      <c r="G15" s="21">
        <v>16230</v>
      </c>
      <c r="H15" s="21">
        <v>14785</v>
      </c>
      <c r="I15" s="21">
        <v>16548</v>
      </c>
      <c r="J15" s="21">
        <v>19877</v>
      </c>
      <c r="K15" s="21">
        <v>21458</v>
      </c>
      <c r="L15" s="21">
        <v>14572</v>
      </c>
      <c r="M15" s="21">
        <v>12950</v>
      </c>
      <c r="N15" s="24">
        <v>14000</v>
      </c>
      <c r="P15" s="42">
        <v>11</v>
      </c>
      <c r="Q15" s="43" t="s">
        <v>11</v>
      </c>
      <c r="S15" s="39">
        <v>11</v>
      </c>
      <c r="T15" s="40" t="s">
        <v>19</v>
      </c>
      <c r="U15" s="41" t="s">
        <v>39</v>
      </c>
    </row>
    <row r="16" spans="2:21" ht="15.75" thickBot="1">
      <c r="B16" s="22" t="s">
        <v>27</v>
      </c>
      <c r="P16" s="73" t="s">
        <v>53</v>
      </c>
      <c r="S16" s="44">
        <v>12</v>
      </c>
      <c r="T16" s="45" t="s">
        <v>20</v>
      </c>
      <c r="U16" s="46" t="s">
        <v>40</v>
      </c>
    </row>
    <row r="17" spans="19:21" ht="15" customHeight="1">
      <c r="S17" s="110" t="s">
        <v>61</v>
      </c>
      <c r="T17" s="111"/>
      <c r="U17" s="111"/>
    </row>
    <row r="18" spans="19:21" ht="19.5" customHeight="1"/>
  </sheetData>
  <mergeCells count="3">
    <mergeCell ref="D3:E3"/>
    <mergeCell ref="H3:I3"/>
    <mergeCell ref="S17:U17"/>
  </mergeCells>
  <conditionalFormatting sqref="C4:N4">
    <cfRule type="cellIs" dxfId="30" priority="3" operator="equal">
      <formula>$C$8</formula>
    </cfRule>
  </conditionalFormatting>
  <conditionalFormatting sqref="Q5:Q15 B3 B5:B15">
    <cfRule type="cellIs" dxfId="29" priority="2" operator="equal">
      <formula>$C$7</formula>
    </cfRule>
  </conditionalFormatting>
  <conditionalFormatting sqref="C5:N15">
    <cfRule type="cellIs" dxfId="28" priority="1" operator="equal">
      <formula>$K$3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5"/>
  <sheetViews>
    <sheetView showGridLines="0" workbookViewId="0">
      <selection activeCell="D3" sqref="D3"/>
    </sheetView>
  </sheetViews>
  <sheetFormatPr defaultRowHeight="15"/>
  <cols>
    <col min="1" max="1" width="5.85546875" style="1" customWidth="1"/>
    <col min="2" max="2" width="11.5703125" style="1" customWidth="1"/>
    <col min="3" max="14" width="9.140625" style="1"/>
    <col min="15" max="15" width="5.85546875" style="1" customWidth="1"/>
    <col min="16" max="16384" width="9.140625" style="1"/>
  </cols>
  <sheetData>
    <row r="1" spans="1:14" ht="19.5" customHeight="1"/>
    <row r="2" spans="1:14" ht="18.75">
      <c r="B2" s="49" t="s">
        <v>62</v>
      </c>
    </row>
    <row r="3" spans="1:14" ht="17.25" customHeight="1" thickBot="1">
      <c r="A3" s="1">
        <v>2</v>
      </c>
      <c r="B3" s="60" t="s">
        <v>1</v>
      </c>
      <c r="C3" s="61"/>
      <c r="D3" s="50" t="str">
        <f>VLOOKUP(A3,DATA,2)</f>
        <v>Jepang</v>
      </c>
      <c r="E3" s="59"/>
    </row>
    <row r="4" spans="1:14">
      <c r="A4" s="1">
        <v>6</v>
      </c>
      <c r="B4" s="52" t="s">
        <v>5</v>
      </c>
      <c r="C4" s="53">
        <f>VLOOKUP(A$3,DATA,A4)</f>
        <v>18750</v>
      </c>
      <c r="D4" s="52" t="s">
        <v>15</v>
      </c>
      <c r="E4" s="53">
        <f>VLOOKUP(A$3,DATA,F4)</f>
        <v>20500</v>
      </c>
      <c r="F4" s="1">
        <v>9</v>
      </c>
    </row>
    <row r="5" spans="1:14">
      <c r="A5" s="1">
        <v>7</v>
      </c>
      <c r="B5" s="54" t="s">
        <v>6</v>
      </c>
      <c r="C5" s="55">
        <f>VLOOKUP(A$3,DATA,A5)</f>
        <v>22140</v>
      </c>
      <c r="D5" s="54" t="s">
        <v>16</v>
      </c>
      <c r="E5" s="55">
        <f>VLOOKUP(A$3,DATA,F5)</f>
        <v>21580</v>
      </c>
      <c r="F5" s="1">
        <v>10</v>
      </c>
    </row>
    <row r="6" spans="1:14">
      <c r="A6" s="1">
        <v>8</v>
      </c>
      <c r="B6" s="54" t="s">
        <v>7</v>
      </c>
      <c r="C6" s="55">
        <f>VLOOKUP(A$3,DATA,A6)</f>
        <v>19875</v>
      </c>
      <c r="D6" s="54" t="s">
        <v>17</v>
      </c>
      <c r="E6" s="55">
        <f>VLOOKUP(A$3,DATA,F6)</f>
        <v>22870</v>
      </c>
      <c r="F6" s="1">
        <v>11</v>
      </c>
    </row>
    <row r="7" spans="1:14" ht="15.75" thickBot="1">
      <c r="B7" s="56"/>
      <c r="C7" s="57">
        <f>SUM(C4:C6)</f>
        <v>60765</v>
      </c>
      <c r="D7" s="56"/>
      <c r="E7" s="57">
        <f>SUM(E4:E6)</f>
        <v>64950</v>
      </c>
    </row>
    <row r="8" spans="1:14">
      <c r="A8" s="1">
        <v>3</v>
      </c>
      <c r="B8" s="52" t="s">
        <v>2</v>
      </c>
      <c r="C8" s="53">
        <f>VLOOKUP(A$3,DATA,A8)</f>
        <v>14582</v>
      </c>
      <c r="D8" s="52" t="s">
        <v>18</v>
      </c>
      <c r="E8" s="53">
        <f>VLOOKUP(A$3,DATA,F8)</f>
        <v>16870</v>
      </c>
      <c r="F8" s="1">
        <v>12</v>
      </c>
    </row>
    <row r="9" spans="1:14">
      <c r="A9" s="1">
        <v>4</v>
      </c>
      <c r="B9" s="54" t="s">
        <v>3</v>
      </c>
      <c r="C9" s="55">
        <f>VLOOKUP(A$3,DATA,A9)</f>
        <v>10450</v>
      </c>
      <c r="D9" s="54" t="s">
        <v>19</v>
      </c>
      <c r="E9" s="55">
        <f>VLOOKUP(A$3,DATA,F9)</f>
        <v>13500</v>
      </c>
      <c r="F9" s="1">
        <v>13</v>
      </c>
    </row>
    <row r="10" spans="1:14">
      <c r="A10" s="1">
        <v>5</v>
      </c>
      <c r="B10" s="54" t="s">
        <v>4</v>
      </c>
      <c r="C10" s="55">
        <f>VLOOKUP(A$3,DATA,A10)</f>
        <v>13250</v>
      </c>
      <c r="D10" s="54" t="s">
        <v>20</v>
      </c>
      <c r="E10" s="55">
        <f>VLOOKUP(A$3,DATA,F10)</f>
        <v>11750</v>
      </c>
      <c r="F10" s="1">
        <v>14</v>
      </c>
    </row>
    <row r="11" spans="1:14" ht="15.75" thickBot="1">
      <c r="B11" s="58"/>
      <c r="C11" s="57">
        <f>SUM(C8:C10)</f>
        <v>38282</v>
      </c>
      <c r="D11" s="58"/>
      <c r="E11" s="57">
        <f>SUM(E8:E10)</f>
        <v>42120</v>
      </c>
    </row>
    <row r="12" spans="1:14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9</v>
      </c>
      <c r="J12" s="1">
        <v>10</v>
      </c>
      <c r="K12" s="1">
        <v>11</v>
      </c>
      <c r="L12" s="1">
        <v>12</v>
      </c>
      <c r="M12" s="1">
        <v>13</v>
      </c>
      <c r="N12" s="1">
        <v>14</v>
      </c>
    </row>
    <row r="13" spans="1:14">
      <c r="B13" s="17" t="s">
        <v>1</v>
      </c>
      <c r="C13" s="18" t="s">
        <v>2</v>
      </c>
      <c r="D13" s="18" t="s">
        <v>3</v>
      </c>
      <c r="E13" s="18" t="s">
        <v>4</v>
      </c>
      <c r="F13" s="18" t="s">
        <v>5</v>
      </c>
      <c r="G13" s="18" t="s">
        <v>6</v>
      </c>
      <c r="H13" s="18" t="s">
        <v>7</v>
      </c>
      <c r="I13" s="18" t="s">
        <v>15</v>
      </c>
      <c r="J13" s="18" t="s">
        <v>16</v>
      </c>
      <c r="K13" s="18" t="s">
        <v>17</v>
      </c>
      <c r="L13" s="18" t="s">
        <v>18</v>
      </c>
      <c r="M13" s="18" t="s">
        <v>19</v>
      </c>
      <c r="N13" s="19" t="s">
        <v>20</v>
      </c>
    </row>
    <row r="14" spans="1:14">
      <c r="A14" s="1">
        <v>1</v>
      </c>
      <c r="B14" s="20" t="s">
        <v>8</v>
      </c>
      <c r="C14" s="21">
        <v>7502</v>
      </c>
      <c r="D14" s="21">
        <v>6950</v>
      </c>
      <c r="E14" s="21">
        <v>8500</v>
      </c>
      <c r="F14" s="21">
        <v>7980</v>
      </c>
      <c r="G14" s="21">
        <v>6895</v>
      </c>
      <c r="H14" s="21">
        <v>12850</v>
      </c>
      <c r="I14" s="21">
        <v>8520</v>
      </c>
      <c r="J14" s="21">
        <v>8752</v>
      </c>
      <c r="K14" s="21">
        <v>6958</v>
      </c>
      <c r="L14" s="21">
        <v>7580</v>
      </c>
      <c r="M14" s="21">
        <v>9750</v>
      </c>
      <c r="N14" s="24">
        <v>10500</v>
      </c>
    </row>
    <row r="15" spans="1:14">
      <c r="A15" s="1">
        <v>2</v>
      </c>
      <c r="B15" s="20" t="s">
        <v>9</v>
      </c>
      <c r="C15" s="21">
        <v>14582</v>
      </c>
      <c r="D15" s="21">
        <v>10450</v>
      </c>
      <c r="E15" s="21">
        <v>13250</v>
      </c>
      <c r="F15" s="21">
        <v>18750</v>
      </c>
      <c r="G15" s="21">
        <v>22140</v>
      </c>
      <c r="H15" s="21">
        <v>19875</v>
      </c>
      <c r="I15" s="21">
        <v>20500</v>
      </c>
      <c r="J15" s="21">
        <v>21580</v>
      </c>
      <c r="K15" s="21">
        <v>22870</v>
      </c>
      <c r="L15" s="21">
        <v>16870</v>
      </c>
      <c r="M15" s="21">
        <v>13500</v>
      </c>
      <c r="N15" s="24">
        <v>11750</v>
      </c>
    </row>
    <row r="16" spans="1:14">
      <c r="A16" s="1">
        <v>3</v>
      </c>
      <c r="B16" s="20" t="s">
        <v>21</v>
      </c>
      <c r="C16" s="21">
        <v>6850</v>
      </c>
      <c r="D16" s="21">
        <v>6947</v>
      </c>
      <c r="E16" s="21">
        <v>10250</v>
      </c>
      <c r="F16" s="21">
        <v>11270</v>
      </c>
      <c r="G16" s="21">
        <v>9875</v>
      </c>
      <c r="H16" s="21">
        <v>10265</v>
      </c>
      <c r="I16" s="21">
        <v>12570</v>
      </c>
      <c r="J16" s="21">
        <v>13650</v>
      </c>
      <c r="K16" s="21">
        <v>11260</v>
      </c>
      <c r="L16" s="21">
        <v>12340</v>
      </c>
      <c r="M16" s="21">
        <v>12025</v>
      </c>
      <c r="N16" s="24">
        <v>10950</v>
      </c>
    </row>
    <row r="17" spans="1:14">
      <c r="A17" s="1">
        <v>4</v>
      </c>
      <c r="B17" s="20" t="s">
        <v>22</v>
      </c>
      <c r="C17" s="21">
        <v>4585</v>
      </c>
      <c r="D17" s="21">
        <v>5110</v>
      </c>
      <c r="E17" s="21">
        <v>5725</v>
      </c>
      <c r="F17" s="21">
        <v>6023</v>
      </c>
      <c r="G17" s="21">
        <v>6969</v>
      </c>
      <c r="H17" s="21">
        <v>4450</v>
      </c>
      <c r="I17" s="21">
        <v>6230</v>
      </c>
      <c r="J17" s="21">
        <v>7500</v>
      </c>
      <c r="K17" s="21">
        <v>8150</v>
      </c>
      <c r="L17" s="21">
        <v>7540</v>
      </c>
      <c r="M17" s="21">
        <v>6962</v>
      </c>
      <c r="N17" s="24">
        <v>6625</v>
      </c>
    </row>
    <row r="18" spans="1:14">
      <c r="A18" s="1">
        <v>5</v>
      </c>
      <c r="B18" s="20" t="s">
        <v>23</v>
      </c>
      <c r="C18" s="21">
        <v>6210</v>
      </c>
      <c r="D18" s="21">
        <v>5298</v>
      </c>
      <c r="E18" s="21">
        <v>4568</v>
      </c>
      <c r="F18" s="21">
        <v>3568</v>
      </c>
      <c r="G18" s="21">
        <v>5514</v>
      </c>
      <c r="H18" s="21">
        <v>5789</v>
      </c>
      <c r="I18" s="21">
        <v>6247</v>
      </c>
      <c r="J18" s="21">
        <v>7524</v>
      </c>
      <c r="K18" s="21">
        <v>8245</v>
      </c>
      <c r="L18" s="21">
        <v>6957</v>
      </c>
      <c r="M18" s="21">
        <v>8875</v>
      </c>
      <c r="N18" s="24">
        <v>6897</v>
      </c>
    </row>
    <row r="19" spans="1:14">
      <c r="A19" s="1">
        <v>6</v>
      </c>
      <c r="B19" s="20" t="s">
        <v>24</v>
      </c>
      <c r="C19" s="21">
        <v>6025</v>
      </c>
      <c r="D19" s="21">
        <v>6579</v>
      </c>
      <c r="E19" s="21">
        <v>5982</v>
      </c>
      <c r="F19" s="21">
        <v>6842</v>
      </c>
      <c r="G19" s="21">
        <v>6924</v>
      </c>
      <c r="H19" s="21">
        <v>5478</v>
      </c>
      <c r="I19" s="21">
        <v>7214</v>
      </c>
      <c r="J19" s="21">
        <v>6578</v>
      </c>
      <c r="K19" s="21">
        <v>6628</v>
      </c>
      <c r="L19" s="21">
        <v>6983</v>
      </c>
      <c r="M19" s="21">
        <v>7026</v>
      </c>
      <c r="N19" s="24">
        <v>8246</v>
      </c>
    </row>
    <row r="20" spans="1:14">
      <c r="A20" s="1">
        <v>7</v>
      </c>
      <c r="B20" s="20" t="s">
        <v>13</v>
      </c>
      <c r="C20" s="21">
        <v>4870</v>
      </c>
      <c r="D20" s="21">
        <v>4578</v>
      </c>
      <c r="E20" s="21">
        <v>3516</v>
      </c>
      <c r="F20" s="21">
        <v>4875</v>
      </c>
      <c r="G20" s="21">
        <v>5628</v>
      </c>
      <c r="H20" s="21">
        <v>6548</v>
      </c>
      <c r="I20" s="21">
        <v>6217</v>
      </c>
      <c r="J20" s="21">
        <v>6328</v>
      </c>
      <c r="K20" s="21">
        <v>5971</v>
      </c>
      <c r="L20" s="21">
        <v>6527</v>
      </c>
      <c r="M20" s="21">
        <v>6835</v>
      </c>
      <c r="N20" s="24">
        <v>6647</v>
      </c>
    </row>
    <row r="21" spans="1:14">
      <c r="A21" s="1">
        <v>8</v>
      </c>
      <c r="B21" s="20" t="s">
        <v>25</v>
      </c>
      <c r="C21" s="21">
        <v>2956</v>
      </c>
      <c r="D21" s="21">
        <v>2987</v>
      </c>
      <c r="E21" s="21">
        <v>3054</v>
      </c>
      <c r="F21" s="21">
        <v>3965</v>
      </c>
      <c r="G21" s="21">
        <v>4024</v>
      </c>
      <c r="H21" s="21">
        <v>5127</v>
      </c>
      <c r="I21" s="21">
        <v>6347</v>
      </c>
      <c r="J21" s="21">
        <v>4218</v>
      </c>
      <c r="K21" s="21">
        <v>4521</v>
      </c>
      <c r="L21" s="21">
        <v>6324</v>
      </c>
      <c r="M21" s="21">
        <v>7513</v>
      </c>
      <c r="N21" s="24">
        <v>6854</v>
      </c>
    </row>
    <row r="22" spans="1:14">
      <c r="A22" s="1">
        <v>9</v>
      </c>
      <c r="B22" s="20" t="s">
        <v>26</v>
      </c>
      <c r="C22" s="21">
        <v>2950</v>
      </c>
      <c r="D22" s="21">
        <v>1950</v>
      </c>
      <c r="E22" s="21">
        <v>2150</v>
      </c>
      <c r="F22" s="21">
        <v>3005</v>
      </c>
      <c r="G22" s="21">
        <v>4200</v>
      </c>
      <c r="H22" s="21">
        <v>3260</v>
      </c>
      <c r="I22" s="21">
        <v>4035</v>
      </c>
      <c r="J22" s="21">
        <v>5050</v>
      </c>
      <c r="K22" s="21">
        <v>5070</v>
      </c>
      <c r="L22" s="21">
        <v>6005</v>
      </c>
      <c r="M22" s="21">
        <v>4005</v>
      </c>
      <c r="N22" s="24">
        <v>5015</v>
      </c>
    </row>
    <row r="23" spans="1:14">
      <c r="A23" s="1">
        <v>10</v>
      </c>
      <c r="B23" s="20" t="s">
        <v>10</v>
      </c>
      <c r="C23" s="21">
        <v>8750</v>
      </c>
      <c r="D23" s="21">
        <v>10253</v>
      </c>
      <c r="E23" s="21">
        <v>10400</v>
      </c>
      <c r="F23" s="21">
        <v>10750</v>
      </c>
      <c r="G23" s="21">
        <v>12220</v>
      </c>
      <c r="H23" s="21">
        <v>13205</v>
      </c>
      <c r="I23" s="21">
        <v>15305</v>
      </c>
      <c r="J23" s="21">
        <v>12954</v>
      </c>
      <c r="K23" s="21">
        <v>11845</v>
      </c>
      <c r="L23" s="21">
        <v>11025</v>
      </c>
      <c r="M23" s="21">
        <v>11500</v>
      </c>
      <c r="N23" s="24">
        <v>10800</v>
      </c>
    </row>
    <row r="24" spans="1:14">
      <c r="A24" s="1">
        <v>11</v>
      </c>
      <c r="B24" s="20" t="s">
        <v>11</v>
      </c>
      <c r="C24" s="21">
        <v>12050</v>
      </c>
      <c r="D24" s="21">
        <v>14500</v>
      </c>
      <c r="E24" s="21">
        <v>16550</v>
      </c>
      <c r="F24" s="21">
        <v>12500</v>
      </c>
      <c r="G24" s="21">
        <v>16230</v>
      </c>
      <c r="H24" s="21">
        <v>14785</v>
      </c>
      <c r="I24" s="21">
        <v>16548</v>
      </c>
      <c r="J24" s="21">
        <v>19877</v>
      </c>
      <c r="K24" s="21">
        <v>21458</v>
      </c>
      <c r="L24" s="21">
        <v>14572</v>
      </c>
      <c r="M24" s="21">
        <v>12950</v>
      </c>
      <c r="N24" s="24">
        <v>14000</v>
      </c>
    </row>
    <row r="25" spans="1:14" ht="19.5" customHeight="1"/>
  </sheetData>
  <pageMargins left="0.7" right="0.7" top="0.75" bottom="0.75" header="0.3" footer="0.3"/>
  <ignoredErrors>
    <ignoredError sqref="C7 E7" formula="1"/>
  </ignoredError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4"/>
  <sheetViews>
    <sheetView showGridLines="0" workbookViewId="0">
      <selection activeCell="D3" sqref="D3"/>
    </sheetView>
  </sheetViews>
  <sheetFormatPr defaultRowHeight="15"/>
  <cols>
    <col min="1" max="1" width="5.85546875" style="1" customWidth="1"/>
    <col min="2" max="7" width="9.140625" style="1"/>
    <col min="8" max="8" width="6.5703125" style="1" customWidth="1"/>
    <col min="9" max="9" width="11.28515625" style="1" customWidth="1"/>
    <col min="10" max="10" width="5.85546875" style="1" customWidth="1"/>
    <col min="11" max="16384" width="9.140625" style="1"/>
  </cols>
  <sheetData>
    <row r="1" spans="1:9" ht="19.5" customHeight="1"/>
    <row r="2" spans="1:9" ht="18.75">
      <c r="B2" s="49" t="s">
        <v>45</v>
      </c>
    </row>
    <row r="3" spans="1:9" ht="16.5" customHeight="1">
      <c r="A3" s="1">
        <v>1</v>
      </c>
      <c r="B3" s="69" t="s">
        <v>46</v>
      </c>
      <c r="C3" s="67"/>
      <c r="D3" s="4" t="str">
        <f>VLOOKUP(A3,TRIWULAN,2)</f>
        <v>Pertama</v>
      </c>
      <c r="E3" s="68"/>
    </row>
    <row r="4" spans="1:9">
      <c r="A4" s="1">
        <v>6</v>
      </c>
      <c r="B4" s="69" t="s">
        <v>47</v>
      </c>
      <c r="C4" s="67"/>
      <c r="D4" s="4" t="str">
        <f>VLOOKUP(A4,DATA,2)</f>
        <v>Inggris</v>
      </c>
      <c r="E4" s="68"/>
    </row>
    <row r="5" spans="1:9" ht="15.75" thickBot="1">
      <c r="A5" s="65" t="str">
        <f>IF(A3=2,A3,"")</f>
        <v/>
      </c>
      <c r="B5" s="7"/>
      <c r="C5" s="5" t="str">
        <f>IF(A5="","",VLOOKUP(A5,SEMESTER,2))</f>
        <v/>
      </c>
      <c r="D5" s="7"/>
      <c r="E5" s="63"/>
      <c r="F5" s="65" t="str">
        <f>IF(A3=3,A3,"")</f>
        <v/>
      </c>
    </row>
    <row r="6" spans="1:9">
      <c r="A6" s="1">
        <v>6</v>
      </c>
      <c r="B6" s="52" t="s">
        <v>5</v>
      </c>
      <c r="C6" s="53">
        <f>VLOOKUP(A$4,DATA,A6)</f>
        <v>6842</v>
      </c>
      <c r="D6" s="52" t="s">
        <v>15</v>
      </c>
      <c r="E6" s="53">
        <f>VLOOKUP(A$4,DATA,F6)</f>
        <v>7214</v>
      </c>
      <c r="F6" s="1">
        <v>9</v>
      </c>
      <c r="H6" s="81">
        <v>1</v>
      </c>
      <c r="I6" s="82" t="s">
        <v>41</v>
      </c>
    </row>
    <row r="7" spans="1:9">
      <c r="A7" s="1">
        <v>7</v>
      </c>
      <c r="B7" s="54" t="s">
        <v>6</v>
      </c>
      <c r="C7" s="55">
        <f>VLOOKUP(A$4,DATA,A7)</f>
        <v>6924</v>
      </c>
      <c r="D7" s="54" t="s">
        <v>16</v>
      </c>
      <c r="E7" s="55">
        <f>VLOOKUP(A$4,DATA,F7)</f>
        <v>6578</v>
      </c>
      <c r="F7" s="1">
        <v>10</v>
      </c>
      <c r="H7" s="83">
        <v>2</v>
      </c>
      <c r="I7" s="84" t="s">
        <v>42</v>
      </c>
    </row>
    <row r="8" spans="1:9">
      <c r="A8" s="1">
        <v>8</v>
      </c>
      <c r="B8" s="54" t="s">
        <v>7</v>
      </c>
      <c r="C8" s="55">
        <f>VLOOKUP(A$4,DATA,A8)</f>
        <v>5478</v>
      </c>
      <c r="D8" s="54" t="s">
        <v>17</v>
      </c>
      <c r="E8" s="55">
        <f>VLOOKUP(A$4,DATA,F8)</f>
        <v>6628</v>
      </c>
      <c r="F8" s="1">
        <v>11</v>
      </c>
      <c r="H8" s="83">
        <v>3</v>
      </c>
      <c r="I8" s="84" t="s">
        <v>43</v>
      </c>
    </row>
    <row r="9" spans="1:9" ht="15.75" thickBot="1">
      <c r="A9" s="62">
        <f>IF(A3=1,A3,"")</f>
        <v>1</v>
      </c>
      <c r="B9" s="56"/>
      <c r="C9" s="57">
        <f>SUM(C6:C8)</f>
        <v>19244</v>
      </c>
      <c r="D9" s="56"/>
      <c r="E9" s="57">
        <f>SUM(E6:E8)</f>
        <v>20420</v>
      </c>
      <c r="F9" s="62" t="str">
        <f>IF(A3=4,A3,"")</f>
        <v/>
      </c>
      <c r="H9" s="85">
        <v>4</v>
      </c>
      <c r="I9" s="86" t="s">
        <v>44</v>
      </c>
    </row>
    <row r="10" spans="1:9">
      <c r="A10" s="1">
        <v>3</v>
      </c>
      <c r="B10" s="52" t="s">
        <v>2</v>
      </c>
      <c r="C10" s="53">
        <f>VLOOKUP(A$4,DATA,A10)</f>
        <v>6025</v>
      </c>
      <c r="D10" s="52" t="s">
        <v>18</v>
      </c>
      <c r="E10" s="53">
        <f>VLOOKUP(A$4,DATA,F10)</f>
        <v>6983</v>
      </c>
      <c r="F10" s="1">
        <v>12</v>
      </c>
      <c r="H10" s="112" t="s">
        <v>63</v>
      </c>
      <c r="I10" s="112"/>
    </row>
    <row r="11" spans="1:9">
      <c r="A11" s="1">
        <v>4</v>
      </c>
      <c r="B11" s="54" t="s">
        <v>3</v>
      </c>
      <c r="C11" s="55">
        <f>VLOOKUP(A$4,DATA,A11)</f>
        <v>6579</v>
      </c>
      <c r="D11" s="54" t="s">
        <v>19</v>
      </c>
      <c r="E11" s="55">
        <f>VLOOKUP(A$4,DATA,F11)</f>
        <v>7026</v>
      </c>
      <c r="F11" s="1">
        <v>13</v>
      </c>
      <c r="H11" s="113" t="s">
        <v>64</v>
      </c>
      <c r="I11" s="113"/>
    </row>
    <row r="12" spans="1:9">
      <c r="A12" s="1">
        <v>5</v>
      </c>
      <c r="B12" s="54" t="s">
        <v>4</v>
      </c>
      <c r="C12" s="55">
        <f>VLOOKUP(A$4,DATA,A12)</f>
        <v>5982</v>
      </c>
      <c r="D12" s="54" t="s">
        <v>20</v>
      </c>
      <c r="E12" s="55">
        <f>VLOOKUP(A$4,DATA,F12)</f>
        <v>8246</v>
      </c>
      <c r="F12" s="1">
        <v>14</v>
      </c>
    </row>
    <row r="13" spans="1:9" ht="15.75" thickBot="1">
      <c r="B13" s="58"/>
      <c r="C13" s="57">
        <f>SUM(C10:C12)</f>
        <v>18586</v>
      </c>
      <c r="D13" s="58"/>
      <c r="E13" s="57">
        <f>SUM(E10:E12)</f>
        <v>22255</v>
      </c>
    </row>
    <row r="14" spans="1:9" ht="19.5" customHeight="1"/>
  </sheetData>
  <mergeCells count="2">
    <mergeCell ref="H10:I10"/>
    <mergeCell ref="H11:I11"/>
  </mergeCells>
  <conditionalFormatting sqref="C10:C12">
    <cfRule type="expression" dxfId="27" priority="4">
      <formula>$A$9=1</formula>
    </cfRule>
  </conditionalFormatting>
  <conditionalFormatting sqref="C6:C8">
    <cfRule type="expression" dxfId="26" priority="3">
      <formula>$A$5=2</formula>
    </cfRule>
  </conditionalFormatting>
  <conditionalFormatting sqref="E6:E8">
    <cfRule type="expression" dxfId="25" priority="2">
      <formula>$F$5=3</formula>
    </cfRule>
  </conditionalFormatting>
  <conditionalFormatting sqref="E10:E12">
    <cfRule type="expression" dxfId="24" priority="1">
      <formula>$F$9=4</formula>
    </cfRule>
  </conditionalFormatting>
  <pageMargins left="0.7" right="0.7" top="0.75" bottom="0.75" header="0.3" footer="0.3"/>
  <ignoredErrors>
    <ignoredError sqref="E9 C9" formula="1"/>
  </ignoredErrors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5"/>
  <sheetViews>
    <sheetView showGridLines="0" workbookViewId="0">
      <selection activeCell="D3" sqref="D3"/>
    </sheetView>
  </sheetViews>
  <sheetFormatPr defaultRowHeight="15"/>
  <cols>
    <col min="1" max="1" width="5.85546875" style="1" customWidth="1"/>
    <col min="2" max="6" width="9.140625" style="1"/>
    <col min="7" max="7" width="5.85546875" style="1" customWidth="1"/>
    <col min="8" max="16384" width="9.140625" style="1"/>
  </cols>
  <sheetData>
    <row r="1" spans="1:6" ht="19.5" customHeight="1"/>
    <row r="2" spans="1:6" ht="18.75">
      <c r="B2" s="49" t="s">
        <v>48</v>
      </c>
    </row>
    <row r="3" spans="1:6" ht="16.5" customHeight="1">
      <c r="A3" s="1">
        <v>5</v>
      </c>
      <c r="B3" s="69" t="s">
        <v>47</v>
      </c>
      <c r="C3" s="67"/>
      <c r="D3" s="4" t="str">
        <f>VLOOKUP(A3,DATA,2)</f>
        <v>Perancis</v>
      </c>
      <c r="E3" s="68"/>
    </row>
    <row r="4" spans="1:6" ht="16.5" customHeight="1">
      <c r="A4" s="1">
        <v>2</v>
      </c>
      <c r="B4" s="69" t="s">
        <v>46</v>
      </c>
      <c r="C4" s="67"/>
      <c r="D4" s="4" t="str">
        <f>VLOOKUP(A4,TRIWULAN,2)</f>
        <v>Kedua</v>
      </c>
      <c r="E4" s="68"/>
    </row>
    <row r="5" spans="1:6" ht="16.5" customHeight="1">
      <c r="A5" s="1">
        <v>3</v>
      </c>
      <c r="B5" s="69" t="s">
        <v>46</v>
      </c>
      <c r="C5" s="67"/>
      <c r="D5" s="4" t="str">
        <f>VLOOKUP(A5,TRIWULAN,2)</f>
        <v>Ketiga</v>
      </c>
      <c r="E5" s="68"/>
    </row>
    <row r="6" spans="1:6" ht="15.75" thickBot="1">
      <c r="A6" s="64">
        <f>IF(A4=2,A4,IF(A5=2,A5,""))</f>
        <v>2</v>
      </c>
      <c r="B6" s="7"/>
      <c r="C6" s="5"/>
      <c r="D6" s="7"/>
      <c r="E6" s="63"/>
      <c r="F6" s="65">
        <f>IF(A4=3,A4,IF(A5=3,A5,""))</f>
        <v>3</v>
      </c>
    </row>
    <row r="7" spans="1:6">
      <c r="A7" s="1">
        <v>6</v>
      </c>
      <c r="B7" s="52" t="s">
        <v>5</v>
      </c>
      <c r="C7" s="53">
        <f>VLOOKUP(A$3,DATA,A7)</f>
        <v>3568</v>
      </c>
      <c r="D7" s="52" t="s">
        <v>15</v>
      </c>
      <c r="E7" s="53">
        <f>VLOOKUP(A$3,DATA,F7)</f>
        <v>6247</v>
      </c>
      <c r="F7" s="1">
        <v>9</v>
      </c>
    </row>
    <row r="8" spans="1:6">
      <c r="A8" s="1">
        <v>7</v>
      </c>
      <c r="B8" s="54" t="s">
        <v>6</v>
      </c>
      <c r="C8" s="55">
        <f>VLOOKUP(A$3,DATA,A8)</f>
        <v>5514</v>
      </c>
      <c r="D8" s="54" t="s">
        <v>16</v>
      </c>
      <c r="E8" s="55">
        <f>VLOOKUP(A$3,DATA,F8)</f>
        <v>7524</v>
      </c>
      <c r="F8" s="1">
        <v>10</v>
      </c>
    </row>
    <row r="9" spans="1:6">
      <c r="A9" s="1">
        <v>8</v>
      </c>
      <c r="B9" s="54" t="s">
        <v>7</v>
      </c>
      <c r="C9" s="55">
        <f>VLOOKUP(A$3,DATA,A9)</f>
        <v>5789</v>
      </c>
      <c r="D9" s="54" t="s">
        <v>17</v>
      </c>
      <c r="E9" s="55">
        <f>VLOOKUP(A$3,DATA,F9)</f>
        <v>8245</v>
      </c>
      <c r="F9" s="1">
        <v>11</v>
      </c>
    </row>
    <row r="10" spans="1:6" ht="15.75" thickBot="1">
      <c r="A10" s="62" t="str">
        <f>IF(A4=1,A4,IF(A5=1,A5,""))</f>
        <v/>
      </c>
      <c r="B10" s="56"/>
      <c r="C10" s="57">
        <f>SUM(C7:C9)</f>
        <v>14871</v>
      </c>
      <c r="D10" s="56"/>
      <c r="E10" s="57">
        <f>SUM(E7:E9)</f>
        <v>22016</v>
      </c>
      <c r="F10" s="62" t="str">
        <f>IF(A4=4,A4,IF(A5=4,A5,""))</f>
        <v/>
      </c>
    </row>
    <row r="11" spans="1:6">
      <c r="A11" s="1">
        <v>3</v>
      </c>
      <c r="B11" s="52" t="s">
        <v>2</v>
      </c>
      <c r="C11" s="53">
        <f>VLOOKUP(A$3,DATA,A11)</f>
        <v>6210</v>
      </c>
      <c r="D11" s="52" t="s">
        <v>18</v>
      </c>
      <c r="E11" s="53">
        <f>VLOOKUP(A$3,DATA,F11)</f>
        <v>6957</v>
      </c>
      <c r="F11" s="1">
        <v>12</v>
      </c>
    </row>
    <row r="12" spans="1:6">
      <c r="A12" s="1">
        <v>4</v>
      </c>
      <c r="B12" s="54" t="s">
        <v>3</v>
      </c>
      <c r="C12" s="55">
        <f>VLOOKUP(A$3,DATA,A12)</f>
        <v>5298</v>
      </c>
      <c r="D12" s="54" t="s">
        <v>19</v>
      </c>
      <c r="E12" s="55">
        <f>VLOOKUP(A$3,DATA,F12)</f>
        <v>8875</v>
      </c>
      <c r="F12" s="1">
        <v>13</v>
      </c>
    </row>
    <row r="13" spans="1:6">
      <c r="A13" s="1">
        <v>5</v>
      </c>
      <c r="B13" s="54" t="s">
        <v>4</v>
      </c>
      <c r="C13" s="55">
        <f>VLOOKUP(A$3,DATA,A13)</f>
        <v>4568</v>
      </c>
      <c r="D13" s="54" t="s">
        <v>20</v>
      </c>
      <c r="E13" s="55">
        <f>VLOOKUP(A$3,DATA,F13)</f>
        <v>6897</v>
      </c>
      <c r="F13" s="1">
        <v>14</v>
      </c>
    </row>
    <row r="14" spans="1:6" ht="15.75" thickBot="1">
      <c r="B14" s="58"/>
      <c r="C14" s="57">
        <f>SUM(C11:C13)</f>
        <v>16076</v>
      </c>
      <c r="D14" s="58"/>
      <c r="E14" s="57">
        <f>SUM(E11:E13)</f>
        <v>22729</v>
      </c>
    </row>
    <row r="15" spans="1:6" ht="19.5" customHeight="1"/>
  </sheetData>
  <conditionalFormatting sqref="C11:C13">
    <cfRule type="expression" dxfId="23" priority="4">
      <formula>$A$10=1</formula>
    </cfRule>
  </conditionalFormatting>
  <conditionalFormatting sqref="C7:C9">
    <cfRule type="expression" dxfId="22" priority="3">
      <formula>$A$6=2</formula>
    </cfRule>
  </conditionalFormatting>
  <conditionalFormatting sqref="E7:E9">
    <cfRule type="expression" dxfId="21" priority="2">
      <formula>$F$6=3</formula>
    </cfRule>
  </conditionalFormatting>
  <conditionalFormatting sqref="E11:E13">
    <cfRule type="expression" dxfId="20" priority="1">
      <formula>$F$10=4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U24"/>
  <sheetViews>
    <sheetView showGridLines="0" workbookViewId="0">
      <selection activeCell="E7" sqref="E7"/>
    </sheetView>
  </sheetViews>
  <sheetFormatPr defaultRowHeight="15"/>
  <cols>
    <col min="1" max="1" width="5.85546875" style="1" customWidth="1"/>
    <col min="2" max="5" width="9.140625" style="1"/>
    <col min="6" max="6" width="5.5703125" style="1" customWidth="1"/>
    <col min="7" max="7" width="4.28515625" style="1" customWidth="1"/>
    <col min="8" max="8" width="4" style="1" customWidth="1"/>
    <col min="9" max="10" width="9.140625" style="1"/>
    <col min="11" max="12" width="6.5703125" style="1" customWidth="1"/>
    <col min="13" max="14" width="9.140625" style="1"/>
    <col min="15" max="15" width="4.28515625" style="1" customWidth="1"/>
    <col min="16" max="16" width="3.42578125" style="1" customWidth="1"/>
    <col min="17" max="17" width="9.140625" style="1"/>
    <col min="18" max="18" width="5.140625" style="1" customWidth="1"/>
    <col min="19" max="20" width="9.140625" style="1"/>
    <col min="21" max="21" width="11.85546875" style="1" customWidth="1"/>
    <col min="22" max="22" width="5.85546875" style="1" customWidth="1"/>
    <col min="23" max="16384" width="9.140625" style="1"/>
  </cols>
  <sheetData>
    <row r="1" spans="1:21" ht="19.5" customHeight="1"/>
    <row r="2" spans="1:21" ht="18.75">
      <c r="B2" s="49" t="s">
        <v>48</v>
      </c>
    </row>
    <row r="3" spans="1:21" ht="16.5" customHeight="1">
      <c r="A3" s="1">
        <v>8</v>
      </c>
      <c r="B3" s="69" t="s">
        <v>47</v>
      </c>
      <c r="C3" s="67"/>
      <c r="D3" s="4" t="str">
        <f>VLOOKUP(A3,DATA,2)</f>
        <v>Argentina</v>
      </c>
      <c r="E3" s="68"/>
    </row>
    <row r="4" spans="1:21" ht="16.5" customHeight="1">
      <c r="A4" s="1">
        <v>4</v>
      </c>
      <c r="B4" s="69" t="s">
        <v>46</v>
      </c>
      <c r="C4" s="67"/>
      <c r="D4" s="4" t="str">
        <f>VLOOKUP(A4,TRIWULAN,2)</f>
        <v>Keempat</v>
      </c>
      <c r="E4" s="68"/>
    </row>
    <row r="5" spans="1:21" ht="16.5" customHeight="1" thickBot="1">
      <c r="A5" s="1">
        <v>1</v>
      </c>
      <c r="B5" s="69" t="s">
        <v>46</v>
      </c>
      <c r="C5" s="67"/>
      <c r="D5" s="4" t="str">
        <f>VLOOKUP(A5,TRIWULAN,2)</f>
        <v>Pertama</v>
      </c>
      <c r="E5" s="68"/>
    </row>
    <row r="6" spans="1:21" ht="15.75" thickBot="1">
      <c r="A6" s="64" t="str">
        <f>IF(A4=2,A4,IF(A5=2,A5,""))</f>
        <v/>
      </c>
      <c r="B6" s="114" t="str">
        <f>IF(A4=A5,"Silakan ulangi lagi!","")</f>
        <v/>
      </c>
      <c r="C6" s="114"/>
      <c r="D6" s="114"/>
      <c r="E6" s="114"/>
      <c r="F6" s="65" t="str">
        <f>IF(A4=3,A4,IF(A5=3,A5,""))</f>
        <v/>
      </c>
      <c r="H6" s="70">
        <f>IF(B6="",MIN(A4:A5),"")</f>
        <v>1</v>
      </c>
      <c r="I6" s="115" t="s">
        <v>66</v>
      </c>
      <c r="J6" s="115"/>
      <c r="K6" s="115"/>
      <c r="L6" s="115"/>
      <c r="M6" s="115"/>
      <c r="N6" s="115"/>
      <c r="O6" s="70">
        <f>IF(B6="",MAX(A4:A5),"")</f>
        <v>4</v>
      </c>
      <c r="S6" s="89">
        <v>1</v>
      </c>
      <c r="T6" s="90">
        <v>3</v>
      </c>
    </row>
    <row r="7" spans="1:21">
      <c r="A7" s="1">
        <v>6</v>
      </c>
      <c r="B7" s="52" t="s">
        <v>5</v>
      </c>
      <c r="C7" s="53">
        <f>VLOOKUP(A$3,DATA,A7)</f>
        <v>3965</v>
      </c>
      <c r="D7" s="52" t="s">
        <v>15</v>
      </c>
      <c r="E7" s="53">
        <f>VLOOKUP(A$3,DATA,F7)</f>
        <v>6347</v>
      </c>
      <c r="F7" s="1">
        <v>9</v>
      </c>
      <c r="H7" s="1">
        <f>IF(H6="","",VLOOKUP(H$6,TRIWULAN2,2))</f>
        <v>3</v>
      </c>
      <c r="I7" s="1" t="str">
        <f>IF(H7="","",HLOOKUP(H7,BULAN2,2))</f>
        <v>Jan</v>
      </c>
      <c r="J7" s="104">
        <f>IF(H7="","",VLOOKUP(H7,DATA2,3))</f>
        <v>2956</v>
      </c>
      <c r="L7" s="1">
        <f>IF(O6="","",VLOOKUP(O6,TRIWULAN2,2))</f>
        <v>12</v>
      </c>
      <c r="M7" s="1" t="str">
        <f>IF(L7="","",HLOOKUP(L7,BULAN2,2))</f>
        <v>Okt</v>
      </c>
      <c r="N7" s="104">
        <f>IF(L7="","",VLOOKUP(L7,DATA2,3))</f>
        <v>6324</v>
      </c>
      <c r="P7" s="71" t="s">
        <v>49</v>
      </c>
      <c r="Q7" s="71" t="s">
        <v>50</v>
      </c>
      <c r="R7" s="71"/>
      <c r="S7" s="91">
        <v>2</v>
      </c>
      <c r="T7" s="92">
        <v>6</v>
      </c>
      <c r="U7" s="1" t="s">
        <v>63</v>
      </c>
    </row>
    <row r="8" spans="1:21">
      <c r="A8" s="1">
        <v>7</v>
      </c>
      <c r="B8" s="54" t="s">
        <v>6</v>
      </c>
      <c r="C8" s="55">
        <f>VLOOKUP(A$3,DATA,A8)</f>
        <v>4024</v>
      </c>
      <c r="D8" s="54" t="s">
        <v>16</v>
      </c>
      <c r="E8" s="55">
        <f>VLOOKUP(A$3,DATA,F8)</f>
        <v>4218</v>
      </c>
      <c r="F8" s="1">
        <v>10</v>
      </c>
      <c r="H8" s="1">
        <f>IF(H7="","",H7+1)</f>
        <v>4</v>
      </c>
      <c r="I8" s="1" t="str">
        <f>IF(H8="","",HLOOKUP(H8,BULAN2,2))</f>
        <v>Feb</v>
      </c>
      <c r="J8" s="104">
        <f>IF(H8="","",VLOOKUP(H8,DATA2,3))</f>
        <v>2987</v>
      </c>
      <c r="L8" s="1">
        <f t="shared" ref="L8:L9" si="0">IF(L7="","",L7+1)</f>
        <v>13</v>
      </c>
      <c r="M8" s="1" t="str">
        <f>IF(L8="","",HLOOKUP(L8,BULAN2,2))</f>
        <v>Nop</v>
      </c>
      <c r="N8" s="104">
        <f>IF(L8="","",VLOOKUP(L8,DATA2,3))</f>
        <v>7513</v>
      </c>
      <c r="S8" s="91">
        <v>3</v>
      </c>
      <c r="T8" s="92">
        <v>9</v>
      </c>
      <c r="U8" s="87" t="s">
        <v>65</v>
      </c>
    </row>
    <row r="9" spans="1:21" ht="15.75" thickBot="1">
      <c r="A9" s="1">
        <v>8</v>
      </c>
      <c r="B9" s="54" t="s">
        <v>7</v>
      </c>
      <c r="C9" s="55">
        <f>VLOOKUP(A$3,DATA,A9)</f>
        <v>5127</v>
      </c>
      <c r="D9" s="54" t="s">
        <v>17</v>
      </c>
      <c r="E9" s="55">
        <f>VLOOKUP(A$3,DATA,F9)</f>
        <v>4521</v>
      </c>
      <c r="F9" s="1">
        <v>11</v>
      </c>
      <c r="H9" s="1">
        <f>IF(H8="","",H8+1)</f>
        <v>5</v>
      </c>
      <c r="I9" s="1" t="str">
        <f>IF(H9="","",HLOOKUP(H9,BULAN2,2))</f>
        <v>Mar</v>
      </c>
      <c r="J9" s="104">
        <f>IF(H9="","",VLOOKUP(H9,DATA2,3))</f>
        <v>3054</v>
      </c>
      <c r="L9" s="1">
        <f t="shared" si="0"/>
        <v>14</v>
      </c>
      <c r="M9" s="1" t="str">
        <f>IF(L9="","",HLOOKUP(L9,BULAN2,2))</f>
        <v>Des</v>
      </c>
      <c r="N9" s="104">
        <f>IF(L9="","",VLOOKUP(L9,DATA2,3))</f>
        <v>6854</v>
      </c>
      <c r="S9" s="93">
        <v>4</v>
      </c>
      <c r="T9" s="94">
        <v>12</v>
      </c>
    </row>
    <row r="10" spans="1:21" ht="15.75" thickBot="1">
      <c r="A10" s="88">
        <f>IF(A4=1,A4,IF(A5=1,A5,""))</f>
        <v>1</v>
      </c>
      <c r="B10" s="56"/>
      <c r="C10" s="57">
        <f>SUM(C7:C9)</f>
        <v>13116</v>
      </c>
      <c r="D10" s="56"/>
      <c r="E10" s="57">
        <f>SUM(E7:E9)</f>
        <v>15086</v>
      </c>
      <c r="F10" s="88">
        <f>IF(A4=4,A4,IF(A5=4,A5,""))</f>
        <v>4</v>
      </c>
    </row>
    <row r="11" spans="1:21">
      <c r="A11" s="1">
        <v>3</v>
      </c>
      <c r="B11" s="52" t="s">
        <v>2</v>
      </c>
      <c r="C11" s="53">
        <f>VLOOKUP(A$3,DATA,A11)</f>
        <v>2956</v>
      </c>
      <c r="D11" s="52" t="s">
        <v>18</v>
      </c>
      <c r="E11" s="53">
        <f>VLOOKUP(A$3,DATA,F11)</f>
        <v>6324</v>
      </c>
      <c r="F11" s="1">
        <v>12</v>
      </c>
      <c r="J11" s="72" t="str">
        <f>IF(K11="","",REPT(P$7,J7/MAX(J$7:J$9)*10))</f>
        <v>█████████</v>
      </c>
      <c r="K11" s="1" t="str">
        <f>I7</f>
        <v>Jan</v>
      </c>
      <c r="L11" s="1" t="str">
        <f>M7</f>
        <v>Okt</v>
      </c>
      <c r="M11" s="70" t="str">
        <f>IF(L11="","",REPT(P$7,N7/MAX(N$7:N$9)*10))</f>
        <v>████████</v>
      </c>
      <c r="S11" s="95">
        <v>3</v>
      </c>
      <c r="T11" s="96" t="str">
        <f t="shared" ref="T11:U13" si="1">B11</f>
        <v>Jan</v>
      </c>
      <c r="U11" s="97">
        <f t="shared" si="1"/>
        <v>2956</v>
      </c>
    </row>
    <row r="12" spans="1:21">
      <c r="A12" s="1">
        <v>4</v>
      </c>
      <c r="B12" s="54" t="s">
        <v>3</v>
      </c>
      <c r="C12" s="55">
        <f>VLOOKUP(A$3,DATA,A12)</f>
        <v>2987</v>
      </c>
      <c r="D12" s="54" t="s">
        <v>19</v>
      </c>
      <c r="E12" s="55">
        <f>VLOOKUP(A$3,DATA,F12)</f>
        <v>7513</v>
      </c>
      <c r="F12" s="1">
        <v>13</v>
      </c>
      <c r="J12" s="72" t="str">
        <f t="shared" ref="J12:J13" si="2">IF(K12="","",REPT(P$7,J8/MAX(J$7:J$9)*10))</f>
        <v>█████████</v>
      </c>
      <c r="K12" s="1" t="str">
        <f t="shared" ref="K12:K13" si="3">I8</f>
        <v>Feb</v>
      </c>
      <c r="L12" s="1" t="str">
        <f>M8</f>
        <v>Nop</v>
      </c>
      <c r="M12" s="70" t="str">
        <f>IF(L12="","",REPT(P$7,N8/MAX(N$7:N$9)*10))</f>
        <v>██████████</v>
      </c>
      <c r="S12" s="98">
        <v>4</v>
      </c>
      <c r="T12" s="99" t="str">
        <f t="shared" si="1"/>
        <v>Feb</v>
      </c>
      <c r="U12" s="100">
        <f t="shared" si="1"/>
        <v>2987</v>
      </c>
    </row>
    <row r="13" spans="1:21">
      <c r="A13" s="1">
        <v>5</v>
      </c>
      <c r="B13" s="54" t="s">
        <v>4</v>
      </c>
      <c r="C13" s="55">
        <f>VLOOKUP(A$3,DATA,A13)</f>
        <v>3054</v>
      </c>
      <c r="D13" s="54" t="s">
        <v>20</v>
      </c>
      <c r="E13" s="55">
        <f>VLOOKUP(A$3,DATA,F13)</f>
        <v>6854</v>
      </c>
      <c r="F13" s="1">
        <v>14</v>
      </c>
      <c r="J13" s="72" t="str">
        <f t="shared" si="2"/>
        <v>██████████</v>
      </c>
      <c r="K13" s="1" t="str">
        <f t="shared" si="3"/>
        <v>Mar</v>
      </c>
      <c r="L13" s="1" t="str">
        <f>M9</f>
        <v>Des</v>
      </c>
      <c r="M13" s="70" t="str">
        <f>IF(L13="","",REPT(P$7,N9/MAX(N$7:N$9)*10))</f>
        <v>█████████</v>
      </c>
      <c r="S13" s="98">
        <v>5</v>
      </c>
      <c r="T13" s="99" t="str">
        <f t="shared" si="1"/>
        <v>Mar</v>
      </c>
      <c r="U13" s="100">
        <f t="shared" si="1"/>
        <v>3054</v>
      </c>
    </row>
    <row r="14" spans="1:21" ht="15.75" thickBot="1">
      <c r="B14" s="58"/>
      <c r="C14" s="57">
        <f>SUM(C11:C13)</f>
        <v>8997</v>
      </c>
      <c r="D14" s="58"/>
      <c r="E14" s="57">
        <f>SUM(E11:E13)</f>
        <v>20691</v>
      </c>
      <c r="S14" s="98">
        <v>6</v>
      </c>
      <c r="T14" s="99" t="str">
        <f t="shared" ref="T14:U16" si="4">B7</f>
        <v>Apr</v>
      </c>
      <c r="U14" s="100">
        <f t="shared" si="4"/>
        <v>3965</v>
      </c>
    </row>
    <row r="15" spans="1:21">
      <c r="S15" s="98">
        <v>7</v>
      </c>
      <c r="T15" s="99" t="str">
        <f t="shared" si="4"/>
        <v>Mei</v>
      </c>
      <c r="U15" s="100">
        <f t="shared" si="4"/>
        <v>4024</v>
      </c>
    </row>
    <row r="16" spans="1:21">
      <c r="S16" s="98">
        <v>8</v>
      </c>
      <c r="T16" s="99" t="str">
        <f t="shared" si="4"/>
        <v>Jun</v>
      </c>
      <c r="U16" s="100">
        <f t="shared" si="4"/>
        <v>5127</v>
      </c>
    </row>
    <row r="17" spans="19:21">
      <c r="S17" s="98">
        <v>9</v>
      </c>
      <c r="T17" s="99" t="str">
        <f t="shared" ref="T17:U19" si="5">D7</f>
        <v>Jul</v>
      </c>
      <c r="U17" s="100">
        <f t="shared" si="5"/>
        <v>6347</v>
      </c>
    </row>
    <row r="18" spans="19:21">
      <c r="S18" s="98">
        <v>10</v>
      </c>
      <c r="T18" s="99" t="str">
        <f t="shared" si="5"/>
        <v>Agust</v>
      </c>
      <c r="U18" s="100">
        <f t="shared" si="5"/>
        <v>4218</v>
      </c>
    </row>
    <row r="19" spans="19:21">
      <c r="S19" s="98">
        <v>11</v>
      </c>
      <c r="T19" s="99" t="str">
        <f t="shared" si="5"/>
        <v>Sept</v>
      </c>
      <c r="U19" s="100">
        <f t="shared" si="5"/>
        <v>4521</v>
      </c>
    </row>
    <row r="20" spans="19:21">
      <c r="S20" s="98">
        <v>12</v>
      </c>
      <c r="T20" s="99" t="str">
        <f t="shared" ref="T20:U22" si="6">D11</f>
        <v>Okt</v>
      </c>
      <c r="U20" s="100">
        <f t="shared" si="6"/>
        <v>6324</v>
      </c>
    </row>
    <row r="21" spans="19:21">
      <c r="S21" s="98">
        <v>13</v>
      </c>
      <c r="T21" s="99" t="str">
        <f t="shared" si="6"/>
        <v>Nop</v>
      </c>
      <c r="U21" s="100">
        <f t="shared" si="6"/>
        <v>7513</v>
      </c>
    </row>
    <row r="22" spans="19:21" ht="15.75" thickBot="1">
      <c r="S22" s="101">
        <v>14</v>
      </c>
      <c r="T22" s="102" t="str">
        <f t="shared" si="6"/>
        <v>Des</v>
      </c>
      <c r="U22" s="103">
        <f t="shared" si="6"/>
        <v>6854</v>
      </c>
    </row>
    <row r="23" spans="19:21">
      <c r="S23" s="116" t="s">
        <v>67</v>
      </c>
      <c r="T23" s="116"/>
      <c r="U23" s="116"/>
    </row>
    <row r="24" spans="19:21" ht="19.5" customHeight="1"/>
  </sheetData>
  <mergeCells count="3">
    <mergeCell ref="B6:E6"/>
    <mergeCell ref="I6:N6"/>
    <mergeCell ref="S23:U23"/>
  </mergeCells>
  <conditionalFormatting sqref="C11:C13">
    <cfRule type="expression" dxfId="19" priority="4">
      <formula>$A$10=1</formula>
    </cfRule>
  </conditionalFormatting>
  <conditionalFormatting sqref="C7:C9">
    <cfRule type="expression" dxfId="18" priority="3">
      <formula>$A$6=2</formula>
    </cfRule>
  </conditionalFormatting>
  <conditionalFormatting sqref="E7:E9">
    <cfRule type="expression" dxfId="17" priority="2">
      <formula>$F$6=3</formula>
    </cfRule>
  </conditionalFormatting>
  <conditionalFormatting sqref="E11:E13">
    <cfRule type="expression" dxfId="16" priority="1">
      <formula>$F$10=4</formula>
    </cfRule>
  </conditionalFormatting>
  <pageMargins left="0.7" right="0.7" top="0.75" bottom="0.75" header="0.3" footer="0.3"/>
  <ignoredErrors>
    <ignoredError sqref="C10:E10" formula="1"/>
    <ignoredError sqref="H6 O6" formulaRange="1"/>
  </ignoredErrors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S30"/>
  <sheetViews>
    <sheetView showGridLines="0" topLeftCell="E1" zoomScaleNormal="100" workbookViewId="0">
      <selection activeCell="R6" sqref="R6"/>
    </sheetView>
  </sheetViews>
  <sheetFormatPr defaultRowHeight="15"/>
  <cols>
    <col min="1" max="1" width="5.85546875" style="1" customWidth="1"/>
    <col min="2" max="2" width="12.42578125" style="1" customWidth="1"/>
    <col min="3" max="14" width="9.140625" style="1"/>
    <col min="15" max="15" width="5.5703125" style="1" customWidth="1"/>
    <col min="16" max="16" width="7.28515625" style="1" customWidth="1"/>
    <col min="17" max="17" width="13" style="1" customWidth="1"/>
    <col min="18" max="19" width="9.140625" style="1"/>
    <col min="20" max="20" width="5.85546875" style="1" customWidth="1"/>
    <col min="21" max="16384" width="9.140625" style="1"/>
  </cols>
  <sheetData>
    <row r="1" spans="1:19" ht="19.5" customHeight="1"/>
    <row r="2" spans="1:19" ht="18.75">
      <c r="B2" s="49" t="s">
        <v>56</v>
      </c>
    </row>
    <row r="3" spans="1:19">
      <c r="B3" s="1" t="s">
        <v>54</v>
      </c>
    </row>
    <row r="4" spans="1:19" ht="16.5" customHeight="1">
      <c r="B4" s="17" t="s">
        <v>1</v>
      </c>
      <c r="C4" s="18" t="s">
        <v>2</v>
      </c>
      <c r="D4" s="18" t="s">
        <v>3</v>
      </c>
      <c r="E4" s="18" t="s">
        <v>4</v>
      </c>
      <c r="F4" s="18" t="s">
        <v>5</v>
      </c>
      <c r="G4" s="18" t="s">
        <v>6</v>
      </c>
      <c r="H4" s="18" t="s">
        <v>7</v>
      </c>
      <c r="I4" s="18" t="s">
        <v>15</v>
      </c>
      <c r="J4" s="18" t="s">
        <v>16</v>
      </c>
      <c r="K4" s="18" t="s">
        <v>17</v>
      </c>
      <c r="L4" s="18" t="s">
        <v>18</v>
      </c>
      <c r="M4" s="18" t="s">
        <v>19</v>
      </c>
      <c r="N4" s="19" t="s">
        <v>20</v>
      </c>
      <c r="P4" s="2" t="s">
        <v>1</v>
      </c>
      <c r="R4" s="1" t="str">
        <f>VLOOKUP(P$5,DATA20X1,2)</f>
        <v>India</v>
      </c>
    </row>
    <row r="5" spans="1:19">
      <c r="A5" s="1">
        <v>1</v>
      </c>
      <c r="B5" s="20" t="s">
        <v>8</v>
      </c>
      <c r="C5" s="21">
        <v>7502</v>
      </c>
      <c r="D5" s="21">
        <v>6950</v>
      </c>
      <c r="E5" s="21">
        <v>8500</v>
      </c>
      <c r="F5" s="21">
        <v>7980</v>
      </c>
      <c r="G5" s="21">
        <v>6895</v>
      </c>
      <c r="H5" s="21">
        <v>12850</v>
      </c>
      <c r="I5" s="21">
        <v>8520</v>
      </c>
      <c r="J5" s="21">
        <v>8752</v>
      </c>
      <c r="K5" s="21">
        <v>6958</v>
      </c>
      <c r="L5" s="21">
        <v>7580</v>
      </c>
      <c r="M5" s="21">
        <v>9750</v>
      </c>
      <c r="N5" s="24">
        <v>10500</v>
      </c>
      <c r="P5" s="1">
        <v>3</v>
      </c>
      <c r="Q5" s="106" t="s">
        <v>29</v>
      </c>
      <c r="R5" s="107" t="s">
        <v>51</v>
      </c>
      <c r="S5" s="106" t="s">
        <v>52</v>
      </c>
    </row>
    <row r="6" spans="1:19">
      <c r="A6" s="1">
        <v>2</v>
      </c>
      <c r="B6" s="20" t="s">
        <v>9</v>
      </c>
      <c r="C6" s="21">
        <v>14582</v>
      </c>
      <c r="D6" s="21">
        <v>10450</v>
      </c>
      <c r="E6" s="21">
        <v>13250</v>
      </c>
      <c r="F6" s="21">
        <v>18750</v>
      </c>
      <c r="G6" s="21">
        <v>22140</v>
      </c>
      <c r="H6" s="21">
        <v>19875</v>
      </c>
      <c r="I6" s="21">
        <v>20500</v>
      </c>
      <c r="J6" s="21">
        <v>21580</v>
      </c>
      <c r="K6" s="21">
        <v>22870</v>
      </c>
      <c r="L6" s="21">
        <v>16870</v>
      </c>
      <c r="M6" s="21">
        <v>13500</v>
      </c>
      <c r="N6" s="24">
        <v>11750</v>
      </c>
      <c r="Q6" s="66" t="s">
        <v>30</v>
      </c>
      <c r="R6" s="75">
        <f>VLOOKUP(P$5,DATA20X1,3)</f>
        <v>6850</v>
      </c>
      <c r="S6" s="105">
        <f>VLOOKUP(P$5,DATA20X2,3)</f>
        <v>5875</v>
      </c>
    </row>
    <row r="7" spans="1:19">
      <c r="A7" s="1">
        <v>3</v>
      </c>
      <c r="B7" s="20" t="s">
        <v>21</v>
      </c>
      <c r="C7" s="21">
        <v>6850</v>
      </c>
      <c r="D7" s="21">
        <v>6947</v>
      </c>
      <c r="E7" s="21">
        <v>10250</v>
      </c>
      <c r="F7" s="21">
        <v>11270</v>
      </c>
      <c r="G7" s="21">
        <v>9875</v>
      </c>
      <c r="H7" s="21">
        <v>10265</v>
      </c>
      <c r="I7" s="21">
        <v>12570</v>
      </c>
      <c r="J7" s="21">
        <v>13650</v>
      </c>
      <c r="K7" s="21">
        <v>11260</v>
      </c>
      <c r="L7" s="21">
        <v>12340</v>
      </c>
      <c r="M7" s="21">
        <v>12025</v>
      </c>
      <c r="N7" s="24">
        <v>10950</v>
      </c>
      <c r="Q7" s="66" t="s">
        <v>31</v>
      </c>
      <c r="R7" s="75">
        <f>VLOOKUP(P$5,DATA20X1,4)</f>
        <v>6947</v>
      </c>
      <c r="S7" s="105">
        <f>VLOOKUP(P$5,DATA20X2,4)</f>
        <v>6250</v>
      </c>
    </row>
    <row r="8" spans="1:19">
      <c r="A8" s="1">
        <v>4</v>
      </c>
      <c r="B8" s="20" t="s">
        <v>22</v>
      </c>
      <c r="C8" s="21">
        <v>4585</v>
      </c>
      <c r="D8" s="21">
        <v>5110</v>
      </c>
      <c r="E8" s="21">
        <v>5725</v>
      </c>
      <c r="F8" s="21">
        <v>6023</v>
      </c>
      <c r="G8" s="21">
        <v>6969</v>
      </c>
      <c r="H8" s="21">
        <v>4450</v>
      </c>
      <c r="I8" s="21">
        <v>6230</v>
      </c>
      <c r="J8" s="21">
        <v>7500</v>
      </c>
      <c r="K8" s="21">
        <v>8150</v>
      </c>
      <c r="L8" s="21">
        <v>7540</v>
      </c>
      <c r="M8" s="21">
        <v>6962</v>
      </c>
      <c r="N8" s="24">
        <v>6625</v>
      </c>
      <c r="Q8" s="66" t="s">
        <v>32</v>
      </c>
      <c r="R8" s="75">
        <f>VLOOKUP(P$5,DATA20X1,5)</f>
        <v>10250</v>
      </c>
      <c r="S8" s="105">
        <f>VLOOKUP(P$5,DATA20X2,5)</f>
        <v>8500</v>
      </c>
    </row>
    <row r="9" spans="1:19">
      <c r="A9" s="1">
        <v>5</v>
      </c>
      <c r="B9" s="20" t="s">
        <v>23</v>
      </c>
      <c r="C9" s="21">
        <v>6210</v>
      </c>
      <c r="D9" s="21">
        <v>5298</v>
      </c>
      <c r="E9" s="21">
        <v>4568</v>
      </c>
      <c r="F9" s="21">
        <v>3568</v>
      </c>
      <c r="G9" s="21">
        <v>5514</v>
      </c>
      <c r="H9" s="21">
        <v>5789</v>
      </c>
      <c r="I9" s="21">
        <v>6247</v>
      </c>
      <c r="J9" s="21">
        <v>7524</v>
      </c>
      <c r="K9" s="21">
        <v>8245</v>
      </c>
      <c r="L9" s="21">
        <v>6957</v>
      </c>
      <c r="M9" s="21">
        <v>8875</v>
      </c>
      <c r="N9" s="24">
        <v>6897</v>
      </c>
      <c r="Q9" s="66" t="s">
        <v>33</v>
      </c>
      <c r="R9" s="75">
        <f>VLOOKUP(P$5,DATA20X1,6)</f>
        <v>11270</v>
      </c>
      <c r="S9" s="105">
        <f>VLOOKUP(P$5,DATA20X2,6)</f>
        <v>9750</v>
      </c>
    </row>
    <row r="10" spans="1:19">
      <c r="A10" s="1">
        <v>6</v>
      </c>
      <c r="B10" s="20" t="s">
        <v>24</v>
      </c>
      <c r="C10" s="21">
        <v>6025</v>
      </c>
      <c r="D10" s="21">
        <v>6579</v>
      </c>
      <c r="E10" s="21">
        <v>5982</v>
      </c>
      <c r="F10" s="21">
        <v>6842</v>
      </c>
      <c r="G10" s="21">
        <v>6924</v>
      </c>
      <c r="H10" s="21">
        <v>5478</v>
      </c>
      <c r="I10" s="21">
        <v>7214</v>
      </c>
      <c r="J10" s="21">
        <v>6578</v>
      </c>
      <c r="K10" s="21">
        <v>6628</v>
      </c>
      <c r="L10" s="21">
        <v>6983</v>
      </c>
      <c r="M10" s="21">
        <v>7026</v>
      </c>
      <c r="N10" s="24">
        <v>8246</v>
      </c>
      <c r="Q10" s="66" t="s">
        <v>6</v>
      </c>
      <c r="R10" s="75">
        <f>VLOOKUP(P$5,DATA20X1,7)</f>
        <v>9875</v>
      </c>
      <c r="S10" s="105">
        <f>VLOOKUP(P$5,DATA20X2,7)</f>
        <v>11250</v>
      </c>
    </row>
    <row r="11" spans="1:19">
      <c r="A11" s="1">
        <v>7</v>
      </c>
      <c r="B11" s="20" t="s">
        <v>13</v>
      </c>
      <c r="C11" s="21">
        <v>4870</v>
      </c>
      <c r="D11" s="21">
        <v>4578</v>
      </c>
      <c r="E11" s="21">
        <v>3516</v>
      </c>
      <c r="F11" s="21">
        <v>4875</v>
      </c>
      <c r="G11" s="21">
        <v>5628</v>
      </c>
      <c r="H11" s="21">
        <v>6548</v>
      </c>
      <c r="I11" s="21">
        <v>6217</v>
      </c>
      <c r="J11" s="21">
        <v>6328</v>
      </c>
      <c r="K11" s="21">
        <v>5971</v>
      </c>
      <c r="L11" s="21">
        <v>6527</v>
      </c>
      <c r="M11" s="21">
        <v>6835</v>
      </c>
      <c r="N11" s="24">
        <v>6647</v>
      </c>
      <c r="Q11" s="66" t="s">
        <v>34</v>
      </c>
      <c r="R11" s="75">
        <f>VLOOKUP(P$5,DATA20X1,8)</f>
        <v>10265</v>
      </c>
      <c r="S11" s="105">
        <f>VLOOKUP(P$5,DATA20X2,8)</f>
        <v>11150</v>
      </c>
    </row>
    <row r="12" spans="1:19">
      <c r="A12" s="1">
        <v>8</v>
      </c>
      <c r="B12" s="20" t="s">
        <v>25</v>
      </c>
      <c r="C12" s="21">
        <v>2956</v>
      </c>
      <c r="D12" s="21">
        <v>2987</v>
      </c>
      <c r="E12" s="21">
        <v>3054</v>
      </c>
      <c r="F12" s="21">
        <v>3965</v>
      </c>
      <c r="G12" s="21">
        <v>4024</v>
      </c>
      <c r="H12" s="21">
        <v>5127</v>
      </c>
      <c r="I12" s="21">
        <v>6347</v>
      </c>
      <c r="J12" s="21">
        <v>4218</v>
      </c>
      <c r="K12" s="21">
        <v>4521</v>
      </c>
      <c r="L12" s="21">
        <v>6324</v>
      </c>
      <c r="M12" s="21">
        <v>7513</v>
      </c>
      <c r="N12" s="24">
        <v>6854</v>
      </c>
      <c r="Q12" s="66" t="s">
        <v>35</v>
      </c>
      <c r="R12" s="75">
        <f>VLOOKUP(P$5,DATA20X1,9)</f>
        <v>12570</v>
      </c>
      <c r="S12" s="105">
        <f>VLOOKUP(P$5,DATA20X2,9)</f>
        <v>13250</v>
      </c>
    </row>
    <row r="13" spans="1:19">
      <c r="A13" s="1">
        <v>9</v>
      </c>
      <c r="B13" s="20" t="s">
        <v>26</v>
      </c>
      <c r="C13" s="21">
        <v>2950</v>
      </c>
      <c r="D13" s="21">
        <v>1950</v>
      </c>
      <c r="E13" s="21">
        <v>2150</v>
      </c>
      <c r="F13" s="21">
        <v>3005</v>
      </c>
      <c r="G13" s="21">
        <v>4200</v>
      </c>
      <c r="H13" s="21">
        <v>3260</v>
      </c>
      <c r="I13" s="21">
        <v>4035</v>
      </c>
      <c r="J13" s="21">
        <v>5050</v>
      </c>
      <c r="K13" s="21">
        <v>5070</v>
      </c>
      <c r="L13" s="21">
        <v>6005</v>
      </c>
      <c r="M13" s="21">
        <v>4005</v>
      </c>
      <c r="N13" s="24">
        <v>5015</v>
      </c>
      <c r="Q13" s="66" t="s">
        <v>36</v>
      </c>
      <c r="R13" s="75">
        <f>VLOOKUP(P$5,DATA20X1,10)</f>
        <v>13650</v>
      </c>
      <c r="S13" s="105">
        <f>VLOOKUP(P$5,DATA20X2,10)</f>
        <v>14500</v>
      </c>
    </row>
    <row r="14" spans="1:19">
      <c r="A14" s="1">
        <v>10</v>
      </c>
      <c r="B14" s="20" t="s">
        <v>10</v>
      </c>
      <c r="C14" s="21">
        <v>8750</v>
      </c>
      <c r="D14" s="21">
        <v>10253</v>
      </c>
      <c r="E14" s="21">
        <v>10400</v>
      </c>
      <c r="F14" s="21">
        <v>10750</v>
      </c>
      <c r="G14" s="21">
        <v>12220</v>
      </c>
      <c r="H14" s="21">
        <v>13205</v>
      </c>
      <c r="I14" s="21">
        <v>15305</v>
      </c>
      <c r="J14" s="21">
        <v>12954</v>
      </c>
      <c r="K14" s="21">
        <v>11845</v>
      </c>
      <c r="L14" s="21">
        <v>11025</v>
      </c>
      <c r="M14" s="21">
        <v>11500</v>
      </c>
      <c r="N14" s="24">
        <v>10800</v>
      </c>
      <c r="Q14" s="66" t="s">
        <v>37</v>
      </c>
      <c r="R14" s="75">
        <f>VLOOKUP(P$5,DATA20X1,11)</f>
        <v>11260</v>
      </c>
      <c r="S14" s="105">
        <f>VLOOKUP(P$5,DATA20X2,11)</f>
        <v>12500</v>
      </c>
    </row>
    <row r="15" spans="1:19">
      <c r="A15" s="1">
        <v>11</v>
      </c>
      <c r="B15" s="20" t="s">
        <v>11</v>
      </c>
      <c r="C15" s="21">
        <v>12050</v>
      </c>
      <c r="D15" s="21">
        <v>14500</v>
      </c>
      <c r="E15" s="21">
        <v>16550</v>
      </c>
      <c r="F15" s="21">
        <v>12500</v>
      </c>
      <c r="G15" s="21">
        <v>16230</v>
      </c>
      <c r="H15" s="21">
        <v>14785</v>
      </c>
      <c r="I15" s="21">
        <v>16548</v>
      </c>
      <c r="J15" s="21">
        <v>19877</v>
      </c>
      <c r="K15" s="21">
        <v>21458</v>
      </c>
      <c r="L15" s="21">
        <v>14572</v>
      </c>
      <c r="M15" s="21">
        <v>12950</v>
      </c>
      <c r="N15" s="24">
        <v>14000</v>
      </c>
      <c r="Q15" s="66" t="s">
        <v>38</v>
      </c>
      <c r="R15" s="75">
        <f>VLOOKUP(P$5,DATA20X1,12)</f>
        <v>12340</v>
      </c>
      <c r="S15" s="105">
        <f>VLOOKUP(P$5,DATA20X2,12)</f>
        <v>11750</v>
      </c>
    </row>
    <row r="16" spans="1:19">
      <c r="Q16" s="66" t="s">
        <v>39</v>
      </c>
      <c r="R16" s="75">
        <f>VLOOKUP(P$5,DATA20X1,13)</f>
        <v>12025</v>
      </c>
      <c r="S16" s="105">
        <f>VLOOKUP(P$5,DATA20X2,13)</f>
        <v>11950</v>
      </c>
    </row>
    <row r="17" spans="1:19">
      <c r="B17" s="1" t="s">
        <v>55</v>
      </c>
      <c r="Q17" s="66" t="s">
        <v>40</v>
      </c>
      <c r="R17" s="75">
        <f>VLOOKUP(P$5,DATA20X1,14)</f>
        <v>10950</v>
      </c>
      <c r="S17" s="105">
        <f>VLOOKUP(P$5,DATA20X2,14)</f>
        <v>10850</v>
      </c>
    </row>
    <row r="18" spans="1:19">
      <c r="B18" s="17" t="s">
        <v>1</v>
      </c>
      <c r="C18" s="18" t="s">
        <v>2</v>
      </c>
      <c r="D18" s="18" t="s">
        <v>3</v>
      </c>
      <c r="E18" s="18" t="s">
        <v>4</v>
      </c>
      <c r="F18" s="18" t="s">
        <v>5</v>
      </c>
      <c r="G18" s="18" t="s">
        <v>6</v>
      </c>
      <c r="H18" s="18" t="s">
        <v>7</v>
      </c>
      <c r="I18" s="18" t="s">
        <v>15</v>
      </c>
      <c r="J18" s="18" t="s">
        <v>16</v>
      </c>
      <c r="K18" s="18" t="s">
        <v>17</v>
      </c>
      <c r="L18" s="18" t="s">
        <v>18</v>
      </c>
      <c r="M18" s="18" t="s">
        <v>19</v>
      </c>
      <c r="N18" s="19" t="s">
        <v>20</v>
      </c>
    </row>
    <row r="19" spans="1:19">
      <c r="A19" s="1">
        <v>1</v>
      </c>
      <c r="B19" s="20" t="s">
        <v>8</v>
      </c>
      <c r="C19" s="21">
        <v>8150</v>
      </c>
      <c r="D19" s="21">
        <v>6580</v>
      </c>
      <c r="E19" s="21">
        <v>9875</v>
      </c>
      <c r="F19" s="21">
        <v>8780</v>
      </c>
      <c r="G19" s="21">
        <v>5985</v>
      </c>
      <c r="H19" s="21">
        <v>11250</v>
      </c>
      <c r="I19" s="21">
        <v>9750</v>
      </c>
      <c r="J19" s="21">
        <v>9100</v>
      </c>
      <c r="K19" s="21">
        <v>7568</v>
      </c>
      <c r="L19" s="21">
        <v>8150</v>
      </c>
      <c r="M19" s="21">
        <v>10250</v>
      </c>
      <c r="N19" s="24">
        <v>12500</v>
      </c>
    </row>
    <row r="20" spans="1:19">
      <c r="A20" s="1">
        <v>2</v>
      </c>
      <c r="B20" s="20" t="s">
        <v>9</v>
      </c>
      <c r="C20" s="21">
        <v>16580</v>
      </c>
      <c r="D20" s="21">
        <v>11250</v>
      </c>
      <c r="E20" s="21">
        <v>12750</v>
      </c>
      <c r="F20" s="21">
        <v>17580</v>
      </c>
      <c r="G20" s="21">
        <v>23750</v>
      </c>
      <c r="H20" s="21">
        <v>21500</v>
      </c>
      <c r="I20" s="21">
        <v>22500</v>
      </c>
      <c r="J20" s="21">
        <v>19750</v>
      </c>
      <c r="K20" s="21">
        <v>23450</v>
      </c>
      <c r="L20" s="21">
        <v>18570</v>
      </c>
      <c r="M20" s="21">
        <v>14500</v>
      </c>
      <c r="N20" s="24">
        <v>13005</v>
      </c>
    </row>
    <row r="21" spans="1:19">
      <c r="A21" s="1">
        <v>3</v>
      </c>
      <c r="B21" s="20" t="s">
        <v>21</v>
      </c>
      <c r="C21" s="21">
        <v>5875</v>
      </c>
      <c r="D21" s="21">
        <v>6250</v>
      </c>
      <c r="E21" s="21">
        <v>8500</v>
      </c>
      <c r="F21" s="21">
        <v>9750</v>
      </c>
      <c r="G21" s="21">
        <v>11250</v>
      </c>
      <c r="H21" s="21">
        <v>11150</v>
      </c>
      <c r="I21" s="21">
        <v>13250</v>
      </c>
      <c r="J21" s="21">
        <v>14500</v>
      </c>
      <c r="K21" s="21">
        <v>12500</v>
      </c>
      <c r="L21" s="21">
        <v>11750</v>
      </c>
      <c r="M21" s="21">
        <v>11950</v>
      </c>
      <c r="N21" s="24">
        <v>10850</v>
      </c>
    </row>
    <row r="22" spans="1:19">
      <c r="A22" s="1">
        <v>4</v>
      </c>
      <c r="B22" s="20" t="s">
        <v>22</v>
      </c>
      <c r="C22" s="21">
        <v>5050</v>
      </c>
      <c r="D22" s="21">
        <v>5150</v>
      </c>
      <c r="E22" s="21">
        <v>6025</v>
      </c>
      <c r="F22" s="21">
        <v>5975</v>
      </c>
      <c r="G22" s="21">
        <v>6250</v>
      </c>
      <c r="H22" s="21">
        <v>5750</v>
      </c>
      <c r="I22" s="21">
        <v>6750</v>
      </c>
      <c r="J22" s="21">
        <v>7985</v>
      </c>
      <c r="K22" s="21">
        <v>8250</v>
      </c>
      <c r="L22" s="21">
        <v>6950</v>
      </c>
      <c r="M22" s="21">
        <v>8800</v>
      </c>
      <c r="N22" s="24">
        <v>7950</v>
      </c>
    </row>
    <row r="23" spans="1:19">
      <c r="A23" s="1">
        <v>5</v>
      </c>
      <c r="B23" s="20" t="s">
        <v>23</v>
      </c>
      <c r="C23" s="21">
        <v>6850</v>
      </c>
      <c r="D23" s="21">
        <v>6625</v>
      </c>
      <c r="E23" s="21">
        <v>5780</v>
      </c>
      <c r="F23" s="21">
        <v>4750</v>
      </c>
      <c r="G23" s="21">
        <v>6050</v>
      </c>
      <c r="H23" s="21">
        <v>6250</v>
      </c>
      <c r="I23" s="21">
        <v>7500</v>
      </c>
      <c r="J23" s="21">
        <v>7250</v>
      </c>
      <c r="K23" s="21">
        <v>8150</v>
      </c>
      <c r="L23" s="21">
        <v>8570</v>
      </c>
      <c r="M23" s="21">
        <v>8950</v>
      </c>
      <c r="N23" s="24">
        <v>7500</v>
      </c>
    </row>
    <row r="24" spans="1:19">
      <c r="A24" s="1">
        <v>6</v>
      </c>
      <c r="B24" s="20" t="s">
        <v>24</v>
      </c>
      <c r="C24" s="21">
        <v>6850</v>
      </c>
      <c r="D24" s="21">
        <v>6850</v>
      </c>
      <c r="E24" s="21">
        <v>7520</v>
      </c>
      <c r="F24" s="21">
        <v>7500</v>
      </c>
      <c r="G24" s="21">
        <v>6890</v>
      </c>
      <c r="H24" s="21">
        <v>5850</v>
      </c>
      <c r="I24" s="21">
        <v>6250</v>
      </c>
      <c r="J24" s="21">
        <v>7500</v>
      </c>
      <c r="K24" s="21">
        <v>7850</v>
      </c>
      <c r="L24" s="21">
        <v>8205</v>
      </c>
      <c r="M24" s="21">
        <v>8245</v>
      </c>
      <c r="N24" s="24">
        <v>8500</v>
      </c>
    </row>
    <row r="25" spans="1:19">
      <c r="A25" s="1">
        <v>7</v>
      </c>
      <c r="B25" s="20" t="s">
        <v>13</v>
      </c>
      <c r="C25" s="21">
        <v>4250</v>
      </c>
      <c r="D25" s="21">
        <v>4450</v>
      </c>
      <c r="E25" s="21">
        <v>4025</v>
      </c>
      <c r="F25" s="21">
        <v>4750</v>
      </c>
      <c r="G25" s="21">
        <v>5250</v>
      </c>
      <c r="H25" s="21">
        <v>6975</v>
      </c>
      <c r="I25" s="21">
        <v>6850</v>
      </c>
      <c r="J25" s="21">
        <v>7250</v>
      </c>
      <c r="K25" s="21">
        <v>5475</v>
      </c>
      <c r="L25" s="21">
        <v>6250</v>
      </c>
      <c r="M25" s="21">
        <v>6690</v>
      </c>
      <c r="N25" s="24">
        <v>7025</v>
      </c>
    </row>
    <row r="26" spans="1:19">
      <c r="A26" s="1">
        <v>8</v>
      </c>
      <c r="B26" s="20" t="s">
        <v>25</v>
      </c>
      <c r="C26" s="21">
        <v>3025</v>
      </c>
      <c r="D26" s="21">
        <v>3750</v>
      </c>
      <c r="E26" s="21">
        <v>3350</v>
      </c>
      <c r="F26" s="21">
        <v>3950</v>
      </c>
      <c r="G26" s="21">
        <v>4250</v>
      </c>
      <c r="H26" s="21">
        <v>5250</v>
      </c>
      <c r="I26" s="21">
        <v>6350</v>
      </c>
      <c r="J26" s="21">
        <v>4850</v>
      </c>
      <c r="K26" s="21">
        <v>5025</v>
      </c>
      <c r="L26" s="21">
        <v>6750</v>
      </c>
      <c r="M26" s="21">
        <v>8050</v>
      </c>
      <c r="N26" s="24">
        <v>8850</v>
      </c>
    </row>
    <row r="27" spans="1:19">
      <c r="A27" s="1">
        <v>9</v>
      </c>
      <c r="B27" s="20" t="s">
        <v>26</v>
      </c>
      <c r="C27" s="21">
        <v>3250</v>
      </c>
      <c r="D27" s="21">
        <v>2985</v>
      </c>
      <c r="E27" s="21">
        <v>3025</v>
      </c>
      <c r="F27" s="21">
        <v>3300</v>
      </c>
      <c r="G27" s="21">
        <v>3950</v>
      </c>
      <c r="H27" s="21">
        <v>4025</v>
      </c>
      <c r="I27" s="21">
        <v>4400</v>
      </c>
      <c r="J27" s="21">
        <v>5025</v>
      </c>
      <c r="K27" s="21">
        <v>5950</v>
      </c>
      <c r="L27" s="21">
        <v>6025</v>
      </c>
      <c r="M27" s="21">
        <v>4580</v>
      </c>
      <c r="N27" s="24">
        <v>6520</v>
      </c>
    </row>
    <row r="28" spans="1:19">
      <c r="A28" s="1">
        <v>10</v>
      </c>
      <c r="B28" s="20" t="s">
        <v>10</v>
      </c>
      <c r="C28" s="21">
        <v>9000</v>
      </c>
      <c r="D28" s="21">
        <v>10500</v>
      </c>
      <c r="E28" s="21">
        <v>11250</v>
      </c>
      <c r="F28" s="21">
        <v>12500</v>
      </c>
      <c r="G28" s="21">
        <v>14500</v>
      </c>
      <c r="H28" s="21">
        <v>16750</v>
      </c>
      <c r="I28" s="21">
        <v>17500</v>
      </c>
      <c r="J28" s="21">
        <v>14500</v>
      </c>
      <c r="K28" s="21">
        <v>20950</v>
      </c>
      <c r="L28" s="21">
        <v>17500</v>
      </c>
      <c r="M28" s="21">
        <v>15250</v>
      </c>
      <c r="N28" s="24">
        <v>12500</v>
      </c>
    </row>
    <row r="29" spans="1:19">
      <c r="A29" s="1">
        <v>11</v>
      </c>
      <c r="B29" s="20" t="s">
        <v>11</v>
      </c>
      <c r="C29" s="21">
        <v>12500</v>
      </c>
      <c r="D29" s="21">
        <v>12540</v>
      </c>
      <c r="E29" s="21">
        <v>15275</v>
      </c>
      <c r="F29" s="21">
        <v>13450</v>
      </c>
      <c r="G29" s="21">
        <v>18500</v>
      </c>
      <c r="H29" s="21">
        <v>17500</v>
      </c>
      <c r="I29" s="21">
        <v>16580</v>
      </c>
      <c r="J29" s="21">
        <v>21500</v>
      </c>
      <c r="K29" s="21">
        <v>22500</v>
      </c>
      <c r="L29" s="21">
        <v>17500</v>
      </c>
      <c r="M29" s="21">
        <v>18500</v>
      </c>
      <c r="N29" s="24">
        <v>15750</v>
      </c>
    </row>
    <row r="30" spans="1:19" ht="19.5" customHeight="1"/>
  </sheetData>
  <conditionalFormatting sqref="C4:N4 C18:N18">
    <cfRule type="cellIs" dxfId="15" priority="6" operator="equal">
      <formula>#REF!</formula>
    </cfRule>
  </conditionalFormatting>
  <conditionalFormatting sqref="B5:B15 B19:B29">
    <cfRule type="cellIs" dxfId="14" priority="5" operator="equal">
      <formula>#REF!</formula>
    </cfRule>
  </conditionalFormatting>
  <conditionalFormatting sqref="C5:N15 C19:N29">
    <cfRule type="cellIs" dxfId="13" priority="4" operator="equal">
      <formula>#REF!</formula>
    </cfRule>
  </conditionalFormatting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P18"/>
  <sheetViews>
    <sheetView showGridLines="0" workbookViewId="0">
      <selection activeCell="G6" sqref="G6"/>
    </sheetView>
  </sheetViews>
  <sheetFormatPr defaultRowHeight="15"/>
  <cols>
    <col min="1" max="1" width="5.85546875" style="1" customWidth="1"/>
    <col min="2" max="2" width="6.7109375" style="1" customWidth="1"/>
    <col min="3" max="3" width="13.85546875" style="1" customWidth="1"/>
    <col min="4" max="5" width="9.140625" style="1"/>
    <col min="6" max="6" width="6" style="1" customWidth="1"/>
    <col min="7" max="7" width="10.140625" style="1" customWidth="1"/>
    <col min="8" max="8" width="5.85546875" style="1" customWidth="1"/>
    <col min="9" max="16384" width="9.140625" style="1"/>
  </cols>
  <sheetData>
    <row r="1" spans="2:16" ht="19.5" customHeight="1"/>
    <row r="2" spans="2:16" ht="18.75">
      <c r="B2" s="49" t="s">
        <v>57</v>
      </c>
    </row>
    <row r="3" spans="2:16" ht="17.25" customHeight="1">
      <c r="B3" s="66" t="s">
        <v>1</v>
      </c>
      <c r="C3" s="67"/>
      <c r="D3" s="51" t="str">
        <f>VLOOKUP(B5,DATA20X1,2)</f>
        <v>Australia</v>
      </c>
      <c r="E3" s="51"/>
    </row>
    <row r="4" spans="2:16" ht="11.25" customHeight="1">
      <c r="B4" s="64"/>
      <c r="C4" s="5"/>
      <c r="D4" s="65"/>
      <c r="E4" s="65"/>
      <c r="F4" s="7"/>
    </row>
    <row r="5" spans="2:16">
      <c r="B5" s="1">
        <v>1</v>
      </c>
      <c r="C5" s="6" t="s">
        <v>29</v>
      </c>
      <c r="D5" s="76" t="s">
        <v>51</v>
      </c>
      <c r="E5" s="76" t="s">
        <v>52</v>
      </c>
      <c r="F5" s="117" t="s">
        <v>58</v>
      </c>
      <c r="G5" s="117"/>
    </row>
    <row r="6" spans="2:16">
      <c r="B6" s="1">
        <v>3</v>
      </c>
      <c r="C6" s="51" t="s">
        <v>30</v>
      </c>
      <c r="D6" s="75">
        <f t="shared" ref="D6:D17" si="0">VLOOKUP(B$5,DATA20X1,B6)</f>
        <v>7502</v>
      </c>
      <c r="E6" s="75">
        <f t="shared" ref="E6:E17" si="1">VLOOKUP(B$5,DATA20X2,B6)</f>
        <v>8150</v>
      </c>
      <c r="F6" s="74" t="str">
        <f>IF(D6&lt;E6,"p","q")</f>
        <v>p</v>
      </c>
      <c r="G6" s="77">
        <f>(E6-D6)/D6</f>
        <v>8.6376966142362038E-2</v>
      </c>
      <c r="P6" s="1">
        <v>1</v>
      </c>
    </row>
    <row r="7" spans="2:16">
      <c r="B7" s="1">
        <f>B6+1</f>
        <v>4</v>
      </c>
      <c r="C7" s="51" t="s">
        <v>31</v>
      </c>
      <c r="D7" s="75">
        <f t="shared" si="0"/>
        <v>6950</v>
      </c>
      <c r="E7" s="75">
        <f t="shared" si="1"/>
        <v>6580</v>
      </c>
      <c r="F7" s="74" t="str">
        <f t="shared" ref="F7:F17" si="2">IF(D7&lt;E7,"p","q")</f>
        <v>q</v>
      </c>
      <c r="G7" s="77">
        <f t="shared" ref="G7:G17" si="3">(E7-D7)/D7</f>
        <v>-5.3237410071942444E-2</v>
      </c>
    </row>
    <row r="8" spans="2:16">
      <c r="B8" s="1">
        <f t="shared" ref="B8:B17" si="4">B7+1</f>
        <v>5</v>
      </c>
      <c r="C8" s="51" t="s">
        <v>32</v>
      </c>
      <c r="D8" s="75">
        <f t="shared" si="0"/>
        <v>8500</v>
      </c>
      <c r="E8" s="75">
        <f t="shared" si="1"/>
        <v>9875</v>
      </c>
      <c r="F8" s="74" t="str">
        <f t="shared" si="2"/>
        <v>p</v>
      </c>
      <c r="G8" s="77">
        <f t="shared" si="3"/>
        <v>0.16176470588235295</v>
      </c>
    </row>
    <row r="9" spans="2:16">
      <c r="B9" s="1">
        <f t="shared" si="4"/>
        <v>6</v>
      </c>
      <c r="C9" s="51" t="s">
        <v>33</v>
      </c>
      <c r="D9" s="75">
        <f t="shared" si="0"/>
        <v>7980</v>
      </c>
      <c r="E9" s="75">
        <f t="shared" si="1"/>
        <v>8780</v>
      </c>
      <c r="F9" s="74" t="str">
        <f t="shared" si="2"/>
        <v>p</v>
      </c>
      <c r="G9" s="77">
        <f t="shared" si="3"/>
        <v>0.10025062656641603</v>
      </c>
    </row>
    <row r="10" spans="2:16">
      <c r="B10" s="1">
        <f t="shared" si="4"/>
        <v>7</v>
      </c>
      <c r="C10" s="51" t="s">
        <v>6</v>
      </c>
      <c r="D10" s="75">
        <f t="shared" si="0"/>
        <v>6895</v>
      </c>
      <c r="E10" s="75">
        <f t="shared" si="1"/>
        <v>5985</v>
      </c>
      <c r="F10" s="74" t="str">
        <f t="shared" si="2"/>
        <v>q</v>
      </c>
      <c r="G10" s="77">
        <f t="shared" si="3"/>
        <v>-0.13197969543147209</v>
      </c>
    </row>
    <row r="11" spans="2:16">
      <c r="B11" s="1">
        <f t="shared" si="4"/>
        <v>8</v>
      </c>
      <c r="C11" s="51" t="s">
        <v>34</v>
      </c>
      <c r="D11" s="75">
        <f t="shared" si="0"/>
        <v>12850</v>
      </c>
      <c r="E11" s="75">
        <f t="shared" si="1"/>
        <v>11250</v>
      </c>
      <c r="F11" s="74" t="str">
        <f t="shared" si="2"/>
        <v>q</v>
      </c>
      <c r="G11" s="77">
        <f t="shared" si="3"/>
        <v>-0.1245136186770428</v>
      </c>
    </row>
    <row r="12" spans="2:16">
      <c r="B12" s="1">
        <f t="shared" si="4"/>
        <v>9</v>
      </c>
      <c r="C12" s="51" t="s">
        <v>35</v>
      </c>
      <c r="D12" s="75">
        <f t="shared" si="0"/>
        <v>8520</v>
      </c>
      <c r="E12" s="75">
        <f t="shared" si="1"/>
        <v>9750</v>
      </c>
      <c r="F12" s="74" t="str">
        <f t="shared" si="2"/>
        <v>p</v>
      </c>
      <c r="G12" s="77">
        <f t="shared" si="3"/>
        <v>0.14436619718309859</v>
      </c>
    </row>
    <row r="13" spans="2:16">
      <c r="B13" s="1">
        <f t="shared" si="4"/>
        <v>10</v>
      </c>
      <c r="C13" s="51" t="s">
        <v>36</v>
      </c>
      <c r="D13" s="75">
        <f t="shared" si="0"/>
        <v>8752</v>
      </c>
      <c r="E13" s="75">
        <f t="shared" si="1"/>
        <v>9100</v>
      </c>
      <c r="F13" s="74" t="str">
        <f t="shared" si="2"/>
        <v>p</v>
      </c>
      <c r="G13" s="77">
        <f t="shared" si="3"/>
        <v>3.9762340036563072E-2</v>
      </c>
    </row>
    <row r="14" spans="2:16">
      <c r="B14" s="1">
        <f t="shared" si="4"/>
        <v>11</v>
      </c>
      <c r="C14" s="51" t="s">
        <v>37</v>
      </c>
      <c r="D14" s="75">
        <f t="shared" si="0"/>
        <v>6958</v>
      </c>
      <c r="E14" s="75">
        <f t="shared" si="1"/>
        <v>7568</v>
      </c>
      <c r="F14" s="74" t="str">
        <f t="shared" si="2"/>
        <v>p</v>
      </c>
      <c r="G14" s="77">
        <f t="shared" si="3"/>
        <v>8.7668870365047433E-2</v>
      </c>
    </row>
    <row r="15" spans="2:16">
      <c r="B15" s="1">
        <f t="shared" si="4"/>
        <v>12</v>
      </c>
      <c r="C15" s="51" t="s">
        <v>38</v>
      </c>
      <c r="D15" s="75">
        <f t="shared" si="0"/>
        <v>7580</v>
      </c>
      <c r="E15" s="75">
        <f t="shared" si="1"/>
        <v>8150</v>
      </c>
      <c r="F15" s="74" t="str">
        <f t="shared" si="2"/>
        <v>p</v>
      </c>
      <c r="G15" s="77">
        <f t="shared" si="3"/>
        <v>7.5197889182058053E-2</v>
      </c>
    </row>
    <row r="16" spans="2:16">
      <c r="B16" s="1">
        <f t="shared" si="4"/>
        <v>13</v>
      </c>
      <c r="C16" s="51" t="s">
        <v>39</v>
      </c>
      <c r="D16" s="75">
        <f t="shared" si="0"/>
        <v>9750</v>
      </c>
      <c r="E16" s="75">
        <f t="shared" si="1"/>
        <v>10250</v>
      </c>
      <c r="F16" s="74" t="str">
        <f t="shared" si="2"/>
        <v>p</v>
      </c>
      <c r="G16" s="77">
        <f t="shared" si="3"/>
        <v>5.128205128205128E-2</v>
      </c>
    </row>
    <row r="17" spans="2:7">
      <c r="B17" s="1">
        <f t="shared" si="4"/>
        <v>14</v>
      </c>
      <c r="C17" s="51" t="s">
        <v>40</v>
      </c>
      <c r="D17" s="75">
        <f t="shared" si="0"/>
        <v>10500</v>
      </c>
      <c r="E17" s="75">
        <f t="shared" si="1"/>
        <v>12500</v>
      </c>
      <c r="F17" s="74" t="str">
        <f t="shared" si="2"/>
        <v>p</v>
      </c>
      <c r="G17" s="77">
        <f t="shared" si="3"/>
        <v>0.19047619047619047</v>
      </c>
    </row>
    <row r="18" spans="2:7" ht="19.5" customHeight="1"/>
  </sheetData>
  <mergeCells count="1">
    <mergeCell ref="F5:G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9</vt:i4>
      </vt:variant>
    </vt:vector>
  </HeadingPairs>
  <TitlesOfParts>
    <vt:vector size="22" baseType="lpstr">
      <vt:lpstr>DATA</vt:lpstr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FORMAT KONDISIONAL</vt:lpstr>
      <vt:lpstr>LATIH</vt:lpstr>
      <vt:lpstr>BULAN</vt:lpstr>
      <vt:lpstr>BULAN2</vt:lpstr>
      <vt:lpstr>DATA</vt:lpstr>
      <vt:lpstr>DATA2</vt:lpstr>
      <vt:lpstr>DATA20X1</vt:lpstr>
      <vt:lpstr>DATA20X2</vt:lpstr>
      <vt:lpstr>NEGARA</vt:lpstr>
      <vt:lpstr>TRIWULAN</vt:lpstr>
      <vt:lpstr>TRIWULAN2</vt:lpstr>
    </vt:vector>
  </TitlesOfParts>
  <Company>C I 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ALAN PRATAMA</dc:creator>
  <cp:lastModifiedBy>user</cp:lastModifiedBy>
  <dcterms:created xsi:type="dcterms:W3CDTF">2004-08-24T23:53:22Z</dcterms:created>
  <dcterms:modified xsi:type="dcterms:W3CDTF">2016-03-04T00:53:27Z</dcterms:modified>
</cp:coreProperties>
</file>