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marques\Desktop\BACKUP - ARQ JOSÉ MARIA\THOMPSOM GALPÕES\4° MEDIÇÃO\"/>
    </mc:Choice>
  </mc:AlternateContent>
  <xr:revisionPtr revIDLastSave="0" documentId="13_ncr:1_{AD97D7E3-461D-4927-9607-85BDE6B4525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 x1" sheetId="1" r:id="rId1"/>
    <sheet name="Memória de cálculo" sheetId="2" r:id="rId2"/>
  </sheets>
  <externalReferences>
    <externalReference r:id="rId3"/>
    <externalReference r:id="rId4"/>
  </externalReferences>
  <definedNames>
    <definedName name="_xlnm._FilterDatabase" localSheetId="0" hidden="1">'PLANILHA x1'!$A$1:$A$27</definedName>
    <definedName name="_xlnm.Print_Area" localSheetId="0">'PLANILHA x1'!$A$1:$U$23</definedName>
    <definedName name="Print_Titles_0" localSheetId="0">'PLANILHA x1'!$B:$Z,'PLANILHA x1'!$1:$11</definedName>
    <definedName name="Print_Titles_0_0" localSheetId="0">'PLANILHA x1'!$B:$Z,'PLANILHA x1'!$1:$11</definedName>
    <definedName name="Print_Titles_0_0_0" localSheetId="0">'PLANILHA x1'!$B:$Z,'PLANILHA x1'!$1:$11</definedName>
    <definedName name="Print_Titles_0_0_0_0" localSheetId="0">'PLANILHA x1'!$A:$T,'PLANILHA x1'!$1:$11</definedName>
    <definedName name="Print_Titles_0_0_0_0_0" localSheetId="0">'PLANILHA x1'!$B:$Z,'PLANILHA x1'!$1:$11</definedName>
    <definedName name="_xlnm.Print_Titles" localSheetId="0">'PLANILHA x1'!$1:$11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5" i="1" l="1"/>
  <c r="M13" i="1"/>
  <c r="B29" i="1"/>
  <c r="X21" i="1"/>
  <c r="L11" i="1" l="1"/>
  <c r="X23" i="1" l="1"/>
  <c r="X22" i="1"/>
  <c r="X24" i="1" l="1"/>
  <c r="Q21" i="2" l="1"/>
  <c r="Q20" i="2"/>
  <c r="Q19" i="2"/>
  <c r="Q17" i="2"/>
  <c r="Q16" i="2"/>
  <c r="Q15" i="2"/>
  <c r="Q14" i="2"/>
  <c r="Q13" i="2"/>
  <c r="Q12" i="2"/>
  <c r="Q11" i="2"/>
  <c r="Q10" i="2"/>
  <c r="Q9" i="2"/>
  <c r="M7" i="2"/>
  <c r="Q7" i="2" s="1"/>
  <c r="Q6" i="2"/>
  <c r="R15" i="1"/>
  <c r="O14" i="1"/>
  <c r="J14" i="1"/>
  <c r="O13" i="1"/>
  <c r="R14" i="1" l="1"/>
  <c r="T14" i="1" s="1"/>
  <c r="P13" i="1"/>
  <c r="S13" i="1" s="1"/>
  <c r="R13" i="1"/>
  <c r="T13" i="1" s="1"/>
  <c r="P14" i="1"/>
  <c r="J13" i="1"/>
  <c r="M14" i="1"/>
  <c r="I15" i="1" l="1"/>
  <c r="P12" i="1"/>
  <c r="P15" i="1" s="1"/>
  <c r="G12" i="1"/>
  <c r="N13" i="1"/>
  <c r="S14" i="1"/>
  <c r="N14" i="1"/>
  <c r="Q14" i="1"/>
  <c r="Q13" i="1"/>
  <c r="M15" i="1" l="1"/>
  <c r="G29" i="1"/>
  <c r="G15" i="1"/>
  <c r="B18" i="1" s="1"/>
  <c r="I19" i="1" l="1"/>
  <c r="G30" i="1"/>
  <c r="Q20" i="1"/>
  <c r="Q21" i="1" s="1"/>
  <c r="Q19" i="1"/>
  <c r="I20" i="1"/>
  <c r="Q15" i="1"/>
  <c r="S15" i="1"/>
  <c r="T15" i="1" s="1"/>
  <c r="Z20" i="1"/>
  <c r="Z15" i="1"/>
  <c r="N15" i="1"/>
</calcChain>
</file>

<file path=xl/sharedStrings.xml><?xml version="1.0" encoding="utf-8"?>
<sst xmlns="http://schemas.openxmlformats.org/spreadsheetml/2006/main" count="158" uniqueCount="124">
  <si>
    <t>PREFEITURA MUNCIPAL DE PRESIDENTE KENNEDY</t>
  </si>
  <si>
    <t>ESTADO DO ESPIRITO SANTO</t>
  </si>
  <si>
    <t>SECRETARIA MUNICIPAL DE OBRAS E HABITAÇÃO</t>
  </si>
  <si>
    <t>Contrato:</t>
  </si>
  <si>
    <t>Inicio:</t>
  </si>
  <si>
    <t>Data do Contrato:</t>
  </si>
  <si>
    <t>Data da Medição:</t>
  </si>
  <si>
    <t>Prazo de Execução:</t>
  </si>
  <si>
    <t>Periodo da Medição:</t>
  </si>
  <si>
    <t>ITEM</t>
  </si>
  <si>
    <t>REFERÊNCIAS</t>
  </si>
  <si>
    <t>DESCRIÇÃO</t>
  </si>
  <si>
    <t>UND.</t>
  </si>
  <si>
    <t>QUANT.</t>
  </si>
  <si>
    <t>PREÇOS</t>
  </si>
  <si>
    <t>ACUMULADO ANTERIOR</t>
  </si>
  <si>
    <t>QUANT. ACUM. ANTERIOR</t>
  </si>
  <si>
    <t>ACUMULADO MEDIDO</t>
  </si>
  <si>
    <t>SALDO</t>
  </si>
  <si>
    <t>TOTAL</t>
  </si>
  <si>
    <t xml:space="preserve">QUANT.   </t>
  </si>
  <si>
    <t>%</t>
  </si>
  <si>
    <t>Unid.</t>
  </si>
  <si>
    <t>Qtde</t>
  </si>
  <si>
    <t>$ UNIT. COM BDI</t>
  </si>
  <si>
    <t>Preço total</t>
  </si>
  <si>
    <t>01.01</t>
  </si>
  <si>
    <t>Tapume madeira compensada resinada e= 12mm h=2,20m, estr. c/ mad reflorest., incl mont, pintura esmalte sint, adesivo "IOPES" 60x60cm a cada 10m e faixas c/ pintura esmalte sintético nas cores azul c/h=30cm e rosa c/ h=10cm</t>
  </si>
  <si>
    <t>m</t>
  </si>
  <si>
    <t>Placa de obra nas dimensões de 2.0 x 4.0 m, padrão IOPES</t>
  </si>
  <si>
    <t>m2</t>
  </si>
  <si>
    <t>01.02</t>
  </si>
  <si>
    <t>Barracão para escritório com sanitário área de 14.50m2, de chapa de compens. 12mm e pontalete 8x8cm, piso cimentado e cobertura de telha de fibroc. 6mm, incl. ponto de luz e cx. de inspeção, conf. projeto (1 utilização)</t>
  </si>
  <si>
    <t>Barracão para depósito de cimento área de 10.90m2, de chapa de compensado 12mm e pontaletes 8x8cm, piso cimentado e cobertura de telhas de fibrocimento de 6mm, incl. ponto de luz, conf. projeto (1 utilização)</t>
  </si>
  <si>
    <t>Refeitório com paredes de chapa de compens. 12mm e pontaletes 8x8cm, piso ciment. e cobert.de telhas fibroc. 6mm, incl. ponto de luz e cx. de inspeção (cons. 1.21 m2/func/turno), conf. projeto (1  utilização)</t>
  </si>
  <si>
    <t>Unidade de sanitário e vestiário para até 20 func. área 18.15m2, paredes de chapa compens. 12mm e pontaletes 8x8cm, piso cimentado, cobert. telha fibroc. 6mm, incl. inst. de luz e cx.de inspeção, conf. projeto (1 utilização)</t>
  </si>
  <si>
    <t>und</t>
  </si>
  <si>
    <t>Galpão para serraria e carpintaria área 12.00m2, de peças de madeira 8x8cm e contraventamento de 5x7cm, cobertura de telhas de fibroc. de 6mm, inclusive ponto e cabo de alimentação da máquina, conf. projeto (1 utilização)</t>
  </si>
  <si>
    <t>Reservatório de fibra de vidro de 500 L, incl. suporte em madeira de 7x12cm e 5x7cm, elevado de 4m, conf. projeto (1 utilização)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</si>
  <si>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</si>
  <si>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</si>
  <si>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Rede de esgoto, contendo fossa e filtro, inclusive tubos e conexões de ligação entre caixas, considerando distância de 25m, conforme projeto (1 utilização)</t>
  </si>
  <si>
    <t>01.03</t>
  </si>
  <si>
    <t>Sondagem de simples reconhecimento tipo SPT.</t>
  </si>
  <si>
    <t>Sondagem à Percussão SPT - Instalação de tubo de revestimento</t>
  </si>
  <si>
    <t>Mobilização e desmobilização de equipes/equipamentos para sondagem SPT, inclusive deslocamento na Grande Vitória</t>
  </si>
  <si>
    <t xml:space="preserve">TOTAL                                                                                                                                                        </t>
  </si>
  <si>
    <t>Valor do Contrato:</t>
  </si>
  <si>
    <t>POSIÇÃO FISICA DO CONTRATO</t>
  </si>
  <si>
    <t>POSIÇÃO FINANCEIRA DO CONTRATO</t>
  </si>
  <si>
    <t>% Acumulado</t>
  </si>
  <si>
    <t>ACUMULADO</t>
  </si>
  <si>
    <t>MEMÓRIA DE CÁLCULO - PRAÇA SAUDÁVEL SÃO SALVADOR</t>
  </si>
  <si>
    <t>CÓDIGO</t>
  </si>
  <si>
    <t>DESCRIÇÃO SERVIÇO</t>
  </si>
  <si>
    <t>Localização</t>
  </si>
  <si>
    <t>Observação</t>
  </si>
  <si>
    <t>Quantidade</t>
  </si>
  <si>
    <t>Comprimento</t>
  </si>
  <si>
    <t>Largura</t>
  </si>
  <si>
    <t>Altura</t>
  </si>
  <si>
    <t>Espessura</t>
  </si>
  <si>
    <t>Perímetro</t>
  </si>
  <si>
    <t>Área</t>
  </si>
  <si>
    <t>Volume</t>
  </si>
  <si>
    <t>Peso</t>
  </si>
  <si>
    <t>Coefic.</t>
  </si>
  <si>
    <t>Total</t>
  </si>
  <si>
    <t>unidade</t>
  </si>
  <si>
    <t>Projeto</t>
  </si>
  <si>
    <t>Ambiente</t>
  </si>
  <si>
    <t>(m)</t>
  </si>
  <si>
    <t>(m2)</t>
  </si>
  <si>
    <t>(m3)</t>
  </si>
  <si>
    <t>(kg)</t>
  </si>
  <si>
    <t>1.0</t>
  </si>
  <si>
    <t>INSTALAÇÃO DO CANTEIRO DE OBRAS / SONDAGEM</t>
  </si>
  <si>
    <t>TAPUMES, BARRACÕES E COBERTURAS</t>
  </si>
  <si>
    <t>01.01.01</t>
  </si>
  <si>
    <t>01.01.02</t>
  </si>
  <si>
    <t>INSTALAÇÃO DO CANTEIRO DE OBRAS (UTILIZAÇÃO 1 VEZ), PROJETO PADRÃO LABOR - NR.18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</si>
  <si>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</si>
  <si>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</si>
  <si>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</si>
  <si>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</si>
  <si>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</si>
  <si>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</si>
  <si>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</si>
  <si>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</si>
  <si>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</si>
  <si>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SERVIÇOS DE SONDAGEM</t>
  </si>
  <si>
    <t>01.03.01</t>
  </si>
  <si>
    <t>DER ROD 99587</t>
  </si>
  <si>
    <t>Serão executados 5 furos, distribuídos pela área da praça, com profundidade máxima de 20m por furo, para verificação da resistência do solo na área da praça</t>
  </si>
  <si>
    <t>01.03.02</t>
  </si>
  <si>
    <t>DER  ROD 99582</t>
  </si>
  <si>
    <t>01.03.03</t>
  </si>
  <si>
    <t>DER  ROD 99579</t>
  </si>
  <si>
    <t/>
  </si>
  <si>
    <t>8ª</t>
  </si>
  <si>
    <t>9ª</t>
  </si>
  <si>
    <t>7ª</t>
  </si>
  <si>
    <t>SALDO EMPENHO</t>
  </si>
  <si>
    <t>VALORES EMPENHO</t>
  </si>
  <si>
    <r>
      <t>UNIT.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C/BDI</t>
    </r>
  </si>
  <si>
    <t>Emp. 000560/2023</t>
  </si>
  <si>
    <t>Emp. 001476/2024</t>
  </si>
  <si>
    <r>
      <t>EMPRESA:</t>
    </r>
    <r>
      <rPr>
        <b/>
        <sz val="10"/>
        <rFont val="Arial"/>
        <family val="2"/>
      </rPr>
      <t xml:space="preserve"> THOMPSON E DUARTE ENGENHARIA LTDA</t>
    </r>
  </si>
  <si>
    <r>
      <t>OBRA: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CONTRATAÇÃO DE EMPRESA PARA CONSTRUÇÃO DE SUPERESTRUTURA E COBERTURA DE GALPÃO EM CONCRETO PRÉ MOLDADO EM DOIS TIPOS: TIPO I (150M² - 10X15M) E TIPO II (300M² - 20X15M) </t>
    </r>
  </si>
  <si>
    <t>0784/2023</t>
  </si>
  <si>
    <t>270 DIAS</t>
  </si>
  <si>
    <t>GALPÃO RURAL PRÉ-MOLDADO</t>
  </si>
  <si>
    <t>1.1</t>
  </si>
  <si>
    <t>SEAG</t>
  </si>
  <si>
    <t>1.2</t>
  </si>
  <si>
    <t>CONSTRUÇÃO DE SUPERESTRUTURA E COBERTURA DE GALPÃO PRÉ-MOLDADO COM ÁREA DE 150M² - 10X15M TIPO I</t>
  </si>
  <si>
    <t>UNID</t>
  </si>
  <si>
    <t>CONSTRUÇÃO DE SUPERESTRUTURA E COBERTURA DE GALPÃO PRÉ-MOLDADO COM ÁREA DE 300M² - 20X15M TIPO II</t>
  </si>
  <si>
    <t>4° MEDIÇÃO</t>
  </si>
  <si>
    <t>4° Boletim de Medição</t>
  </si>
  <si>
    <t>% da 4ª Medição</t>
  </si>
  <si>
    <t>4ª MEDIÇÃO</t>
  </si>
  <si>
    <t>EMP. Nº 0028/2024</t>
  </si>
  <si>
    <t>15/02/2025 a 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</si>
</sst>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"/>
    <numFmt numFmtId="165" formatCode="&quot;R$ &quot;#,##0.00"/>
    <numFmt numFmtId="166" formatCode="00"/>
    <numFmt numFmtId="167" formatCode="_-&quot;R$ &quot;* #,##0.00_-;&quot;-R$ &quot;* #,##0.00_-;_-&quot;R$ &quot;* \-??_-;_-@"/>
    <numFmt numFmtId="168" formatCode="dd\.mm\.yy"/>
    <numFmt numFmtId="169" formatCode="_(* #,##0.00_);_(* \(#,##0.00\);_(* \-??_);_(@_)"/>
    <numFmt numFmtId="170" formatCode="[$R$-416]\ #,##0.00;[Red]\-[$R$-416]\ #,##0.00"/>
    <numFmt numFmtId="171" formatCode="&quot;R$&quot;\ #,##0.00"/>
  </numFmts>
  <fonts count="28" x14ac:knownFonts="1">
    <font>
      <sz val="10"/>
      <color rgb="FF000000"/>
      <name val="Arial"/>
      <charset val="1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b/>
      <sz val="10"/>
      <color rgb="FF000000"/>
      <name val="Times New Roman"/>
      <family val="1"/>
    </font>
    <font>
      <b/>
      <sz val="18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10202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0"/>
      <color rgb="FF4C4D4F"/>
      <name val="Arial"/>
      <family val="2"/>
    </font>
    <font>
      <sz val="10"/>
      <color rgb="FF010202"/>
      <name val="Arial"/>
      <family val="2"/>
    </font>
    <font>
      <sz val="10"/>
      <color rgb="FFF15741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charset val="1"/>
    </font>
    <font>
      <b/>
      <sz val="7"/>
      <name val="Arial"/>
      <family val="2"/>
    </font>
    <font>
      <sz val="11"/>
      <color rgb="FF4C4D4F"/>
      <name val="Arial"/>
      <family val="2"/>
    </font>
    <font>
      <b/>
      <sz val="11"/>
      <color rgb="FF4C4D4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E6E6E5"/>
      </patternFill>
    </fill>
    <fill>
      <patternFill patternType="solid">
        <fgColor theme="8" tint="0.39997558519241921"/>
        <bgColor rgb="FFD3D3D3"/>
      </patternFill>
    </fill>
    <fill>
      <patternFill patternType="solid">
        <fgColor theme="8" tint="0.399975585192419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249977111117893"/>
        <bgColor rgb="FFE6E6E5"/>
      </patternFill>
    </fill>
    <fill>
      <patternFill patternType="solid">
        <fgColor rgb="FFFF0000"/>
        <bgColor rgb="FFDDDDDD"/>
      </patternFill>
    </fill>
    <fill>
      <patternFill patternType="solid">
        <fgColor theme="2" tint="-9.9978637043366805E-2"/>
        <bgColor rgb="FFE6E6E5"/>
      </patternFill>
    </fill>
    <fill>
      <patternFill patternType="solid">
        <fgColor theme="9" tint="0.79998168889431442"/>
        <bgColor rgb="FFDDDDDD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thin">
        <color rgb="FF4C4D4F"/>
      </left>
      <right/>
      <top style="thin">
        <color rgb="FF4C4D4F"/>
      </top>
      <bottom style="thin">
        <color rgb="FF4C4D4F"/>
      </bottom>
      <diagonal/>
    </border>
    <border>
      <left/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/>
  </cellStyleXfs>
  <cellXfs count="214">
    <xf numFmtId="0" fontId="0" fillId="0" borderId="0" xfId="0"/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10" fontId="9" fillId="0" borderId="0" xfId="0" applyNumberFormat="1" applyFont="1"/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5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0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7" fillId="0" borderId="0" xfId="0" applyNumberFormat="1" applyFont="1" applyAlignment="1">
      <alignment horizontal="left" vertical="center" wrapText="1"/>
    </xf>
    <xf numFmtId="10" fontId="17" fillId="0" borderId="0" xfId="0" applyNumberFormat="1" applyFont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/>
    </xf>
    <xf numFmtId="10" fontId="7" fillId="0" borderId="16" xfId="0" applyNumberFormat="1" applyFont="1" applyBorder="1" applyAlignment="1">
      <alignment horizontal="left" vertical="center" wrapText="1"/>
    </xf>
    <xf numFmtId="0" fontId="7" fillId="0" borderId="16" xfId="0" applyFont="1" applyBorder="1"/>
    <xf numFmtId="10" fontId="15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168" fontId="9" fillId="0" borderId="17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4" fontId="15" fillId="0" borderId="1" xfId="1" applyFont="1" applyBorder="1" applyAlignment="1" applyProtection="1">
      <alignment horizontal="center" vertical="center" wrapText="1"/>
    </xf>
    <xf numFmtId="10" fontId="18" fillId="0" borderId="1" xfId="0" applyNumberFormat="1" applyFont="1" applyBorder="1" applyAlignment="1">
      <alignment horizontal="center" vertical="top"/>
    </xf>
    <xf numFmtId="10" fontId="18" fillId="0" borderId="14" xfId="0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4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10" fontId="7" fillId="0" borderId="0" xfId="0" applyNumberFormat="1" applyFont="1"/>
    <xf numFmtId="44" fontId="7" fillId="0" borderId="0" xfId="1" applyFont="1"/>
    <xf numFmtId="44" fontId="9" fillId="0" borderId="0" xfId="0" applyNumberFormat="1" applyFont="1" applyAlignment="1">
      <alignment horizontal="center" vertical="center"/>
    </xf>
    <xf numFmtId="0" fontId="7" fillId="6" borderId="13" xfId="0" applyFont="1" applyFill="1" applyBorder="1"/>
    <xf numFmtId="0" fontId="10" fillId="6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top"/>
    </xf>
    <xf numFmtId="0" fontId="11" fillId="6" borderId="14" xfId="0" applyFont="1" applyFill="1" applyBorder="1" applyAlignment="1">
      <alignment horizontal="center" vertical="top"/>
    </xf>
    <xf numFmtId="9" fontId="11" fillId="6" borderId="14" xfId="0" applyNumberFormat="1" applyFont="1" applyFill="1" applyBorder="1" applyAlignment="1">
      <alignment horizontal="center" vertical="top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/>
    <xf numFmtId="0" fontId="11" fillId="6" borderId="16" xfId="0" applyFont="1" applyFill="1" applyBorder="1" applyAlignment="1">
      <alignment horizontal="left" vertical="top"/>
    </xf>
    <xf numFmtId="0" fontId="18" fillId="6" borderId="1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center"/>
    </xf>
    <xf numFmtId="9" fontId="11" fillId="6" borderId="0" xfId="0" applyNumberFormat="1" applyFont="1" applyFill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top"/>
    </xf>
    <xf numFmtId="164" fontId="16" fillId="6" borderId="0" xfId="0" applyNumberFormat="1" applyFont="1" applyFill="1" applyAlignment="1">
      <alignment horizontal="center" vertical="top"/>
    </xf>
    <xf numFmtId="9" fontId="16" fillId="6" borderId="0" xfId="0" applyNumberFormat="1" applyFont="1" applyFill="1" applyAlignment="1">
      <alignment horizontal="center" vertical="top"/>
    </xf>
    <xf numFmtId="0" fontId="7" fillId="6" borderId="0" xfId="0" quotePrefix="1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7" fillId="6" borderId="0" xfId="0" applyFont="1" applyFill="1"/>
    <xf numFmtId="0" fontId="17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22" fillId="6" borderId="13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167" fontId="18" fillId="6" borderId="14" xfId="0" applyNumberFormat="1" applyFont="1" applyFill="1" applyBorder="1" applyAlignment="1">
      <alignment horizontal="center" vertical="center" wrapText="1"/>
    </xf>
    <xf numFmtId="9" fontId="7" fillId="6" borderId="14" xfId="0" applyNumberFormat="1" applyFont="1" applyFill="1" applyBorder="1" applyAlignment="1">
      <alignment horizontal="center" vertical="center" wrapText="1"/>
    </xf>
    <xf numFmtId="10" fontId="7" fillId="6" borderId="14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0" fontId="7" fillId="6" borderId="0" xfId="0" applyNumberFormat="1" applyFont="1" applyFill="1" applyAlignment="1">
      <alignment horizontal="center" vertical="center"/>
    </xf>
    <xf numFmtId="0" fontId="7" fillId="6" borderId="15" xfId="0" applyFont="1" applyFill="1" applyBorder="1" applyAlignment="1">
      <alignment horizontal="left" vertical="top"/>
    </xf>
    <xf numFmtId="9" fontId="7" fillId="6" borderId="0" xfId="0" applyNumberFormat="1" applyFont="1" applyFill="1" applyAlignment="1">
      <alignment horizontal="center" vertical="center"/>
    </xf>
    <xf numFmtId="10" fontId="18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top"/>
    </xf>
    <xf numFmtId="0" fontId="7" fillId="6" borderId="22" xfId="0" applyFont="1" applyFill="1" applyBorder="1"/>
    <xf numFmtId="0" fontId="7" fillId="6" borderId="1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top"/>
    </xf>
    <xf numFmtId="0" fontId="7" fillId="6" borderId="16" xfId="0" applyFont="1" applyFill="1" applyBorder="1"/>
    <xf numFmtId="9" fontId="7" fillId="6" borderId="16" xfId="0" applyNumberFormat="1" applyFont="1" applyFill="1" applyBorder="1" applyAlignment="1">
      <alignment horizontal="center" vertical="center"/>
    </xf>
    <xf numFmtId="10" fontId="7" fillId="6" borderId="16" xfId="0" applyNumberFormat="1" applyFont="1" applyFill="1" applyBorder="1" applyAlignment="1">
      <alignment horizontal="center" vertical="center"/>
    </xf>
    <xf numFmtId="164" fontId="23" fillId="6" borderId="0" xfId="0" applyNumberFormat="1" applyFont="1" applyFill="1" applyAlignment="1">
      <alignment horizontal="center" vertical="top"/>
    </xf>
    <xf numFmtId="0" fontId="16" fillId="6" borderId="0" xfId="0" applyFont="1" applyFill="1" applyAlignment="1">
      <alignment vertical="center"/>
    </xf>
    <xf numFmtId="1" fontId="15" fillId="7" borderId="23" xfId="0" applyNumberFormat="1" applyFont="1" applyFill="1" applyBorder="1" applyAlignment="1">
      <alignment horizontal="center" vertical="center" shrinkToFit="1"/>
    </xf>
    <xf numFmtId="0" fontId="9" fillId="7" borderId="24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left" vertical="center" wrapText="1"/>
    </xf>
    <xf numFmtId="166" fontId="15" fillId="10" borderId="23" xfId="0" applyNumberFormat="1" applyFont="1" applyFill="1" applyBorder="1" applyAlignment="1">
      <alignment horizontal="center" vertical="center" shrinkToFit="1"/>
    </xf>
    <xf numFmtId="44" fontId="7" fillId="0" borderId="0" xfId="0" applyNumberFormat="1" applyFont="1" applyAlignment="1">
      <alignment horizontal="center" vertical="center"/>
    </xf>
    <xf numFmtId="44" fontId="7" fillId="0" borderId="0" xfId="0" applyNumberFormat="1" applyFont="1"/>
    <xf numFmtId="43" fontId="7" fillId="0" borderId="0" xfId="0" applyNumberFormat="1" applyFont="1"/>
    <xf numFmtId="0" fontId="18" fillId="6" borderId="0" xfId="0" applyFont="1" applyFill="1" applyAlignment="1">
      <alignment horizontal="center"/>
    </xf>
    <xf numFmtId="170" fontId="18" fillId="6" borderId="0" xfId="0" applyNumberFormat="1" applyFont="1" applyFill="1" applyAlignment="1">
      <alignment horizontal="center"/>
    </xf>
    <xf numFmtId="165" fontId="8" fillId="11" borderId="1" xfId="2" applyNumberFormat="1" applyFont="1" applyFill="1" applyBorder="1" applyAlignment="1">
      <alignment horizontal="center" vertical="center" wrapText="1"/>
    </xf>
    <xf numFmtId="171" fontId="7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/>
    </xf>
    <xf numFmtId="164" fontId="14" fillId="6" borderId="0" xfId="0" applyNumberFormat="1" applyFont="1" applyFill="1" applyAlignment="1">
      <alignment horizontal="left" vertical="center" wrapText="1"/>
    </xf>
    <xf numFmtId="0" fontId="14" fillId="6" borderId="0" xfId="0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6" borderId="0" xfId="0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left" vertical="center"/>
    </xf>
    <xf numFmtId="170" fontId="18" fillId="6" borderId="0" xfId="0" applyNumberFormat="1" applyFont="1" applyFill="1" applyAlignment="1">
      <alignment horizontal="center" vertical="center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4" fontId="7" fillId="0" borderId="0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4" fontId="5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5" fillId="13" borderId="19" xfId="0" applyFont="1" applyFill="1" applyBorder="1" applyAlignment="1">
      <alignment horizontal="center" vertical="center" wrapText="1"/>
    </xf>
    <xf numFmtId="0" fontId="15" fillId="13" borderId="20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2" fontId="15" fillId="13" borderId="1" xfId="0" applyNumberFormat="1" applyFont="1" applyFill="1" applyBorder="1" applyAlignment="1">
      <alignment horizontal="center" vertical="center" wrapText="1"/>
    </xf>
    <xf numFmtId="165" fontId="15" fillId="13" borderId="1" xfId="0" applyNumberFormat="1" applyFont="1" applyFill="1" applyBorder="1" applyAlignment="1">
      <alignment horizontal="center" vertical="center" wrapText="1"/>
    </xf>
    <xf numFmtId="165" fontId="8" fillId="13" borderId="1" xfId="2" applyNumberFormat="1" applyFont="1" applyFill="1" applyBorder="1" applyAlignment="1">
      <alignment horizontal="center" vertical="center" wrapText="1"/>
    </xf>
    <xf numFmtId="9" fontId="15" fillId="13" borderId="1" xfId="0" applyNumberFormat="1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left" vertical="center" wrapText="1"/>
    </xf>
    <xf numFmtId="167" fontId="15" fillId="14" borderId="24" xfId="0" applyNumberFormat="1" applyFont="1" applyFill="1" applyBorder="1" applyAlignment="1">
      <alignment horizontal="center" vertical="center" wrapText="1"/>
    </xf>
    <xf numFmtId="4" fontId="9" fillId="14" borderId="24" xfId="0" applyNumberFormat="1" applyFont="1" applyFill="1" applyBorder="1" applyAlignment="1">
      <alignment horizontal="center" vertical="center" wrapText="1"/>
    </xf>
    <xf numFmtId="167" fontId="9" fillId="14" borderId="24" xfId="0" applyNumberFormat="1" applyFont="1" applyFill="1" applyBorder="1" applyAlignment="1">
      <alignment horizontal="center" vertical="center" wrapText="1"/>
    </xf>
    <xf numFmtId="10" fontId="9" fillId="14" borderId="24" xfId="0" applyNumberFormat="1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44" fontId="9" fillId="14" borderId="24" xfId="0" applyNumberFormat="1" applyFont="1" applyFill="1" applyBorder="1" applyAlignment="1">
      <alignment horizontal="center" vertical="center" wrapText="1"/>
    </xf>
    <xf numFmtId="165" fontId="9" fillId="14" borderId="24" xfId="0" applyNumberFormat="1" applyFont="1" applyFill="1" applyBorder="1" applyAlignment="1">
      <alignment horizontal="center" vertical="center"/>
    </xf>
    <xf numFmtId="10" fontId="9" fillId="14" borderId="24" xfId="0" applyNumberFormat="1" applyFont="1" applyFill="1" applyBorder="1" applyAlignment="1">
      <alignment horizontal="center" vertical="center"/>
    </xf>
    <xf numFmtId="169" fontId="9" fillId="14" borderId="24" xfId="0" applyNumberFormat="1" applyFont="1" applyFill="1" applyBorder="1" applyAlignment="1">
      <alignment horizontal="left" vertical="center"/>
    </xf>
    <xf numFmtId="9" fontId="9" fillId="14" borderId="24" xfId="0" applyNumberFormat="1" applyFont="1" applyFill="1" applyBorder="1" applyAlignment="1">
      <alignment horizontal="center" vertical="center"/>
    </xf>
    <xf numFmtId="4" fontId="20" fillId="14" borderId="24" xfId="0" applyNumberFormat="1" applyFont="1" applyFill="1" applyBorder="1" applyAlignment="1">
      <alignment horizontal="center" vertical="center" wrapText="1"/>
    </xf>
    <xf numFmtId="44" fontId="20" fillId="14" borderId="24" xfId="0" applyNumberFormat="1" applyFont="1" applyFill="1" applyBorder="1" applyAlignment="1">
      <alignment horizontal="center" vertical="center" wrapText="1"/>
    </xf>
    <xf numFmtId="10" fontId="20" fillId="14" borderId="24" xfId="0" applyNumberFormat="1" applyFont="1" applyFill="1" applyBorder="1" applyAlignment="1">
      <alignment horizontal="center" vertical="center" wrapText="1"/>
    </xf>
    <xf numFmtId="0" fontId="25" fillId="13" borderId="1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67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 wrapText="1"/>
    </xf>
    <xf numFmtId="2" fontId="16" fillId="3" borderId="18" xfId="0" applyNumberFormat="1" applyFont="1" applyFill="1" applyBorder="1" applyAlignment="1">
      <alignment horizontal="center" vertical="center" shrinkToFit="1"/>
    </xf>
    <xf numFmtId="171" fontId="16" fillId="12" borderId="18" xfId="0" applyNumberFormat="1" applyFont="1" applyFill="1" applyBorder="1" applyAlignment="1">
      <alignment horizontal="center" vertical="center" shrinkToFit="1"/>
    </xf>
    <xf numFmtId="165" fontId="11" fillId="2" borderId="18" xfId="0" applyNumberFormat="1" applyFont="1" applyFill="1" applyBorder="1" applyAlignment="1">
      <alignment horizontal="center" vertical="center"/>
    </xf>
    <xf numFmtId="10" fontId="11" fillId="2" borderId="18" xfId="3" applyNumberFormat="1" applyFont="1" applyFill="1" applyBorder="1" applyAlignment="1">
      <alignment horizontal="center" vertical="center"/>
    </xf>
    <xf numFmtId="169" fontId="11" fillId="0" borderId="18" xfId="0" applyNumberFormat="1" applyFont="1" applyBorder="1" applyAlignment="1">
      <alignment horizontal="left" vertical="center"/>
    </xf>
    <xf numFmtId="165" fontId="11" fillId="0" borderId="18" xfId="0" applyNumberFormat="1" applyFont="1" applyBorder="1" applyAlignment="1">
      <alignment horizontal="center" vertical="center"/>
    </xf>
    <xf numFmtId="10" fontId="11" fillId="0" borderId="18" xfId="0" applyNumberFormat="1" applyFont="1" applyBorder="1" applyAlignment="1">
      <alignment horizontal="center" vertical="center"/>
    </xf>
    <xf numFmtId="4" fontId="26" fillId="0" borderId="18" xfId="0" applyNumberFormat="1" applyFont="1" applyBorder="1" applyAlignment="1">
      <alignment horizontal="center" vertical="center" wrapText="1"/>
    </xf>
    <xf numFmtId="7" fontId="26" fillId="0" borderId="18" xfId="0" applyNumberFormat="1" applyFont="1" applyBorder="1" applyAlignment="1">
      <alignment horizontal="center" vertical="center" wrapText="1"/>
    </xf>
    <xf numFmtId="10" fontId="26" fillId="0" borderId="18" xfId="0" applyNumberFormat="1" applyFont="1" applyBorder="1" applyAlignment="1">
      <alignment horizontal="center" vertical="center" wrapText="1"/>
    </xf>
    <xf numFmtId="171" fontId="26" fillId="0" borderId="18" xfId="0" applyNumberFormat="1" applyFont="1" applyBorder="1" applyAlignment="1">
      <alignment horizontal="center" vertical="center" wrapText="1"/>
    </xf>
    <xf numFmtId="2" fontId="16" fillId="12" borderId="18" xfId="0" applyNumberFormat="1" applyFont="1" applyFill="1" applyBorder="1" applyAlignment="1">
      <alignment horizontal="center" vertical="center" shrinkToFit="1"/>
    </xf>
    <xf numFmtId="0" fontId="16" fillId="7" borderId="24" xfId="0" applyFont="1" applyFill="1" applyBorder="1" applyAlignment="1">
      <alignment horizontal="left" vertical="center" wrapText="1"/>
    </xf>
    <xf numFmtId="167" fontId="16" fillId="7" borderId="24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171" fontId="16" fillId="8" borderId="1" xfId="0" applyNumberFormat="1" applyFont="1" applyFill="1" applyBorder="1" applyAlignment="1">
      <alignment horizontal="center" vertical="center" wrapText="1"/>
    </xf>
    <xf numFmtId="10" fontId="16" fillId="8" borderId="1" xfId="0" applyNumberFormat="1" applyFont="1" applyFill="1" applyBorder="1" applyAlignment="1">
      <alignment horizontal="center" vertical="center"/>
    </xf>
    <xf numFmtId="10" fontId="16" fillId="9" borderId="1" xfId="0" applyNumberFormat="1" applyFont="1" applyFill="1" applyBorder="1" applyAlignment="1">
      <alignment horizontal="center" vertical="center"/>
    </xf>
    <xf numFmtId="4" fontId="27" fillId="9" borderId="1" xfId="0" applyNumberFormat="1" applyFont="1" applyFill="1" applyBorder="1" applyAlignment="1">
      <alignment horizontal="center" vertical="center" wrapText="1"/>
    </xf>
    <xf numFmtId="10" fontId="27" fillId="9" borderId="1" xfId="3" applyNumberFormat="1" applyFont="1" applyFill="1" applyBorder="1" applyAlignment="1">
      <alignment horizontal="center" vertical="center" wrapText="1"/>
    </xf>
    <xf numFmtId="171" fontId="27" fillId="9" borderId="1" xfId="0" applyNumberFormat="1" applyFont="1" applyFill="1" applyBorder="1" applyAlignment="1">
      <alignment horizontal="center" vertical="center" wrapText="1"/>
    </xf>
    <xf numFmtId="14" fontId="14" fillId="6" borderId="0" xfId="0" applyNumberFormat="1" applyFont="1" applyFill="1" applyAlignment="1">
      <alignment horizontal="left" vertical="center" wrapText="1"/>
    </xf>
    <xf numFmtId="14" fontId="16" fillId="6" borderId="0" xfId="0" applyNumberFormat="1" applyFont="1" applyFill="1" applyAlignment="1">
      <alignment horizontal="center" vertical="center" wrapText="1"/>
    </xf>
  </cellXfs>
  <cellStyles count="4">
    <cellStyle name="Moeda" xfId="1" builtinId="4"/>
    <cellStyle name="Normal" xfId="0" builtinId="0"/>
    <cellStyle name="Normal_PLANILHA EPG DE NOVO BRASIL" xfId="2" xr:uid="{E9C3721B-B01D-43A0-88DF-0FFF73D9CBC7}"/>
    <cellStyle name="Porcentagem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5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15741"/>
      <rgbColor rgb="FF666699"/>
      <rgbColor rgb="FFA9A9A9"/>
      <rgbColor rgb="FF003366"/>
      <rgbColor rgb="FF339966"/>
      <rgbColor rgb="FF010202"/>
      <rgbColor rgb="FF333300"/>
      <rgbColor rgb="FF993300"/>
      <rgbColor rgb="FF993366"/>
      <rgbColor rgb="FF333399"/>
      <rgbColor rgb="FF4C4D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146225</xdr:colOff>
      <xdr:row>0</xdr:row>
      <xdr:rowOff>152900</xdr:rowOff>
    </xdr:from>
    <xdr:to>
      <xdr:col>2</xdr:col>
      <xdr:colOff>1456765</xdr:colOff>
      <xdr:row>4</xdr:row>
      <xdr:rowOff>156883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27960" y="152900"/>
          <a:ext cx="1310540" cy="1102159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332509</xdr:colOff>
      <xdr:row>463</xdr:row>
      <xdr:rowOff>3101</xdr:rowOff>
    </xdr:from>
    <xdr:to>
      <xdr:col>3</xdr:col>
      <xdr:colOff>123</xdr:colOff>
      <xdr:row>465</xdr:row>
      <xdr:rowOff>53341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2509" y="80478102"/>
          <a:ext cx="6302057" cy="386707"/>
        </a:xfrm>
        <a:custGeom>
          <a:avLst/>
          <a:gdLst/>
          <a:ahLst/>
          <a:cxnLst/>
          <a:rect l="l" t="t" r="r" b="b"/>
          <a:pathLst>
            <a:path w="17758" h="1144">
              <a:moveTo>
                <a:pt x="190" y="0"/>
              </a:moveTo>
              <a:cubicBezTo>
                <a:pt x="95" y="0"/>
                <a:pt x="0" y="95"/>
                <a:pt x="0" y="190"/>
              </a:cubicBezTo>
              <a:lnTo>
                <a:pt x="0" y="952"/>
              </a:lnTo>
              <a:cubicBezTo>
                <a:pt x="0" y="1047"/>
                <a:pt x="95" y="1143"/>
                <a:pt x="190" y="1143"/>
              </a:cubicBezTo>
              <a:lnTo>
                <a:pt x="17566" y="1143"/>
              </a:lnTo>
              <a:cubicBezTo>
                <a:pt x="17661" y="1143"/>
                <a:pt x="17757" y="1047"/>
                <a:pt x="17757" y="952"/>
              </a:cubicBezTo>
              <a:lnTo>
                <a:pt x="17757" y="190"/>
              </a:lnTo>
              <a:cubicBezTo>
                <a:pt x="17757" y="95"/>
                <a:pt x="17661" y="0"/>
                <a:pt x="17566" y="0"/>
              </a:cubicBezTo>
              <a:lnTo>
                <a:pt x="190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361555</xdr:colOff>
      <xdr:row>464</xdr:row>
      <xdr:rowOff>29763</xdr:rowOff>
    </xdr:from>
    <xdr:to>
      <xdr:col>17</xdr:col>
      <xdr:colOff>830547</xdr:colOff>
      <xdr:row>474</xdr:row>
      <xdr:rowOff>112949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387598" y="81316360"/>
          <a:ext cx="4110206" cy="1742472"/>
        </a:xfrm>
        <a:custGeom>
          <a:avLst/>
          <a:gdLst/>
          <a:ahLst/>
          <a:cxnLst/>
          <a:rect l="l" t="t" r="r" b="b"/>
          <a:pathLst>
            <a:path w="13034" h="3899">
              <a:moveTo>
                <a:pt x="649" y="0"/>
              </a:moveTo>
              <a:cubicBezTo>
                <a:pt x="324" y="0"/>
                <a:pt x="0" y="324"/>
                <a:pt x="0" y="649"/>
              </a:cubicBezTo>
              <a:lnTo>
                <a:pt x="0" y="3248"/>
              </a:lnTo>
              <a:cubicBezTo>
                <a:pt x="0" y="3573"/>
                <a:pt x="324" y="3898"/>
                <a:pt x="649" y="3898"/>
              </a:cubicBezTo>
              <a:lnTo>
                <a:pt x="12384" y="3898"/>
              </a:lnTo>
              <a:cubicBezTo>
                <a:pt x="12708" y="3898"/>
                <a:pt x="13033" y="3573"/>
                <a:pt x="13033" y="3248"/>
              </a:cubicBezTo>
              <a:lnTo>
                <a:pt x="13033" y="649"/>
              </a:lnTo>
              <a:cubicBezTo>
                <a:pt x="13033" y="324"/>
                <a:pt x="12708" y="0"/>
                <a:pt x="12384" y="0"/>
              </a:cubicBezTo>
              <a:lnTo>
                <a:pt x="649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6</xdr:col>
      <xdr:colOff>445838</xdr:colOff>
      <xdr:row>465</xdr:row>
      <xdr:rowOff>120990</xdr:rowOff>
    </xdr:from>
    <xdr:to>
      <xdr:col>8</xdr:col>
      <xdr:colOff>1091603</xdr:colOff>
      <xdr:row>473</xdr:row>
      <xdr:rowOff>97148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11932" y="80927567"/>
          <a:ext cx="3163683" cy="1289897"/>
        </a:xfrm>
        <a:custGeom>
          <a:avLst/>
          <a:gdLst/>
          <a:ahLst/>
          <a:cxnLst/>
          <a:rect l="l" t="t" r="r" b="b"/>
          <a:pathLst>
            <a:path w="14679" h="3981">
              <a:moveTo>
                <a:pt x="663" y="0"/>
              </a:moveTo>
              <a:cubicBezTo>
                <a:pt x="331" y="0"/>
                <a:pt x="0" y="331"/>
                <a:pt x="0" y="663"/>
              </a:cubicBezTo>
              <a:lnTo>
                <a:pt x="0" y="3316"/>
              </a:lnTo>
              <a:cubicBezTo>
                <a:pt x="0" y="3648"/>
                <a:pt x="331" y="3980"/>
                <a:pt x="663" y="3980"/>
              </a:cubicBezTo>
              <a:lnTo>
                <a:pt x="14014" y="3980"/>
              </a:lnTo>
              <a:cubicBezTo>
                <a:pt x="14346" y="3980"/>
                <a:pt x="14678" y="3648"/>
                <a:pt x="14678" y="3316"/>
              </a:cubicBezTo>
              <a:lnTo>
                <a:pt x="14678" y="663"/>
              </a:lnTo>
              <a:cubicBezTo>
                <a:pt x="14678" y="331"/>
                <a:pt x="14346" y="0"/>
                <a:pt x="14014" y="0"/>
              </a:cubicBezTo>
              <a:lnTo>
                <a:pt x="663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101061</xdr:colOff>
      <xdr:row>4</xdr:row>
      <xdr:rowOff>185102</xdr:rowOff>
    </xdr:from>
    <xdr:to>
      <xdr:col>7</xdr:col>
      <xdr:colOff>1034142</xdr:colOff>
      <xdr:row>7</xdr:row>
      <xdr:rowOff>361848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84347" y="1262788"/>
          <a:ext cx="3415024" cy="1134689"/>
        </a:xfrm>
        <a:custGeom>
          <a:avLst/>
          <a:gdLst/>
          <a:ahLst/>
          <a:cxnLst/>
          <a:rect l="l" t="t" r="r" b="b"/>
          <a:pathLst>
            <a:path w="13430" h="1868">
              <a:moveTo>
                <a:pt x="311" y="0"/>
              </a:moveTo>
              <a:cubicBezTo>
                <a:pt x="155" y="0"/>
                <a:pt x="0" y="155"/>
                <a:pt x="0" y="311"/>
              </a:cubicBezTo>
              <a:lnTo>
                <a:pt x="0" y="1555"/>
              </a:lnTo>
              <a:cubicBezTo>
                <a:pt x="0" y="1711"/>
                <a:pt x="155" y="1867"/>
                <a:pt x="311" y="1867"/>
              </a:cubicBezTo>
              <a:lnTo>
                <a:pt x="13118" y="1867"/>
              </a:lnTo>
              <a:cubicBezTo>
                <a:pt x="13273" y="1867"/>
                <a:pt x="13429" y="1711"/>
                <a:pt x="13429" y="1555"/>
              </a:cubicBezTo>
              <a:lnTo>
                <a:pt x="13429" y="311"/>
              </a:lnTo>
              <a:cubicBezTo>
                <a:pt x="13429" y="155"/>
                <a:pt x="13273" y="0"/>
                <a:pt x="13118" y="0"/>
              </a:cubicBezTo>
              <a:lnTo>
                <a:pt x="311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12</xdr:col>
      <xdr:colOff>1121313</xdr:colOff>
      <xdr:row>4</xdr:row>
      <xdr:rowOff>127747</xdr:rowOff>
    </xdr:from>
    <xdr:to>
      <xdr:col>16</xdr:col>
      <xdr:colOff>852868</xdr:colOff>
      <xdr:row>8</xdr:row>
      <xdr:rowOff>52770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450960" y="1225923"/>
          <a:ext cx="4404408" cy="1292141"/>
        </a:xfrm>
        <a:custGeom>
          <a:avLst/>
          <a:gdLst/>
          <a:ahLst/>
          <a:cxnLst/>
          <a:rect l="l" t="t" r="r" b="b"/>
          <a:pathLst>
            <a:path w="10671" h="2033">
              <a:moveTo>
                <a:pt x="338" y="0"/>
              </a:moveTo>
              <a:cubicBezTo>
                <a:pt x="169" y="0"/>
                <a:pt x="0" y="169"/>
                <a:pt x="0" y="338"/>
              </a:cubicBezTo>
              <a:lnTo>
                <a:pt x="0" y="1693"/>
              </a:lnTo>
              <a:cubicBezTo>
                <a:pt x="0" y="1862"/>
                <a:pt x="169" y="2032"/>
                <a:pt x="338" y="2032"/>
              </a:cubicBezTo>
              <a:lnTo>
                <a:pt x="10331" y="2032"/>
              </a:lnTo>
              <a:cubicBezTo>
                <a:pt x="10500" y="2032"/>
                <a:pt x="10670" y="1862"/>
                <a:pt x="10670" y="1693"/>
              </a:cubicBezTo>
              <a:lnTo>
                <a:pt x="10670" y="338"/>
              </a:lnTo>
              <a:cubicBezTo>
                <a:pt x="10670" y="169"/>
                <a:pt x="10500" y="0"/>
                <a:pt x="10331" y="0"/>
              </a:cubicBezTo>
              <a:lnTo>
                <a:pt x="3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17</xdr:col>
      <xdr:colOff>504256</xdr:colOff>
      <xdr:row>1</xdr:row>
      <xdr:rowOff>134150</xdr:rowOff>
    </xdr:from>
    <xdr:to>
      <xdr:col>19</xdr:col>
      <xdr:colOff>752192</xdr:colOff>
      <xdr:row>3</xdr:row>
      <xdr:rowOff>53468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560109" y="425503"/>
          <a:ext cx="2724436" cy="502024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13</xdr:col>
      <xdr:colOff>930088</xdr:colOff>
      <xdr:row>17</xdr:row>
      <xdr:rowOff>190499</xdr:rowOff>
    </xdr:from>
    <xdr:to>
      <xdr:col>17</xdr:col>
      <xdr:colOff>537882</xdr:colOff>
      <xdr:row>21</xdr:row>
      <xdr:rowOff>123264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E2FAE4E4-DE50-451F-BFD0-9587A9E89902}"/>
            </a:ext>
          </a:extLst>
        </xdr:cNvPr>
        <xdr:cNvSpPr/>
      </xdr:nvSpPr>
      <xdr:spPr>
        <a:xfrm>
          <a:off x="17391529" y="5983940"/>
          <a:ext cx="4202206" cy="1098177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6</xdr:col>
      <xdr:colOff>470648</xdr:colOff>
      <xdr:row>17</xdr:row>
      <xdr:rowOff>168089</xdr:rowOff>
    </xdr:from>
    <xdr:to>
      <xdr:col>9</xdr:col>
      <xdr:colOff>112059</xdr:colOff>
      <xdr:row>20</xdr:row>
      <xdr:rowOff>123266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41A05870-CD5A-4CD0-87EC-1DC58CC4881E}"/>
            </a:ext>
          </a:extLst>
        </xdr:cNvPr>
        <xdr:cNvSpPr/>
      </xdr:nvSpPr>
      <xdr:spPr>
        <a:xfrm>
          <a:off x="9076766" y="5961530"/>
          <a:ext cx="3160058" cy="829236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0</xdr:col>
      <xdr:colOff>493059</xdr:colOff>
      <xdr:row>16</xdr:row>
      <xdr:rowOff>0</xdr:rowOff>
    </xdr:from>
    <xdr:to>
      <xdr:col>2</xdr:col>
      <xdr:colOff>168090</xdr:colOff>
      <xdr:row>18</xdr:row>
      <xdr:rowOff>78441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632CA86E-0330-4969-BE83-8E870FD9A40A}"/>
            </a:ext>
          </a:extLst>
        </xdr:cNvPr>
        <xdr:cNvSpPr/>
      </xdr:nvSpPr>
      <xdr:spPr>
        <a:xfrm>
          <a:off x="493059" y="5502088"/>
          <a:ext cx="1456766" cy="661147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5MU3QC7\Compartilhada%20Objetiva\01%20-%20CONTRATOS\01%20-%20ANDAMENTO\2023%20342%20-%20PRA&#199;A%20SAUD&#193;VEL%20-%20A%20L\05%20-%20EXECU&#199;&#195;O\01%20-%20MEDI&#199;&#213;ES\03%20-%20CANCELAS\03%20-%204&#170;%20MED\02%20-%20Fiscal\4&#176;%20MEDI&#199;&#195;O%20Cancelas%20-%20PMP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5MU3QC7\Compartilhada%20Objetiva\01%20-%20CONTRATOS\01%20-%20ANDAMENTO\2023%20342%20-%20PRA&#199;A%20SAUD&#193;VEL%20-%20A%20L\05%20-%20EXECU&#199;&#195;O\01%20-%20MEDI&#199;&#213;ES\04%20-%20BOA%20ESPERAN&#199;A\01%20-%207&#170;%20MED\02%20-%20Fiscal\7&#170;%20MEDI&#199;&#195;O%20-%20Boa%20Esperan&#231;a%20-%20PMPK%20R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x1"/>
      <sheetName val="Memória de cálculo"/>
    </sheetNames>
    <sheetDataSet>
      <sheetData sheetId="0">
        <row r="278">
          <cell r="Z278">
            <v>20723.93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x1"/>
      <sheetName val="Memória de cálculo"/>
    </sheetNames>
    <sheetDataSet>
      <sheetData sheetId="0">
        <row r="301">
          <cell r="Z301">
            <v>913934.12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showZeros="0" tabSelected="1" view="pageBreakPreview" zoomScale="85" zoomScaleNormal="85" zoomScaleSheetLayoutView="85" zoomScalePageLayoutView="73" workbookViewId="0">
      <pane ySplit="11" topLeftCell="A12" activePane="bottomLeft" state="frozen"/>
      <selection activeCell="F1" sqref="F1"/>
      <selection pane="bottomLeft" activeCell="C9" sqref="C9"/>
    </sheetView>
  </sheetViews>
  <sheetFormatPr defaultColWidth="8.85546875" defaultRowHeight="12.75" x14ac:dyDescent="0.2"/>
  <cols>
    <col min="1" max="1" width="9.42578125" style="23" customWidth="1"/>
    <col min="2" max="2" width="17.28515625" style="23" customWidth="1"/>
    <col min="3" max="3" width="70.140625" style="23" customWidth="1"/>
    <col min="4" max="4" width="8.42578125" style="23" customWidth="1"/>
    <col min="5" max="5" width="8.140625" style="23" customWidth="1"/>
    <col min="6" max="6" width="15.7109375" style="23" customWidth="1"/>
    <col min="7" max="7" width="20.42578125" style="23" customWidth="1"/>
    <col min="8" max="8" width="15.7109375" style="23" customWidth="1"/>
    <col min="9" max="9" width="16.42578125" style="23" bestFit="1" customWidth="1"/>
    <col min="10" max="11" width="15.7109375" style="23" customWidth="1"/>
    <col min="12" max="12" width="16.42578125" style="23" bestFit="1" customWidth="1"/>
    <col min="13" max="13" width="17" style="23" customWidth="1"/>
    <col min="14" max="15" width="15.7109375" style="23" customWidth="1"/>
    <col min="16" max="16" width="21.5703125" style="25" customWidth="1"/>
    <col min="17" max="17" width="15.7109375" style="69" customWidth="1"/>
    <col min="18" max="18" width="15.7109375" style="23" customWidth="1"/>
    <col min="19" max="19" width="21.28515625" style="23" customWidth="1"/>
    <col min="20" max="20" width="15.7109375" style="70" customWidth="1"/>
    <col min="21" max="21" width="16.42578125" style="70" bestFit="1" customWidth="1"/>
    <col min="22" max="22" width="10.28515625" style="70" customWidth="1"/>
    <col min="23" max="23" width="15.7109375" style="70" customWidth="1"/>
    <col min="24" max="24" width="15.7109375" style="18" customWidth="1"/>
    <col min="25" max="25" width="10.28515625" style="28" customWidth="1"/>
    <col min="26" max="26" width="14" style="23" customWidth="1"/>
    <col min="27" max="27" width="8.85546875" style="23" customWidth="1"/>
    <col min="28" max="28" width="9" style="23" customWidth="1"/>
    <col min="29" max="29" width="12.7109375" style="23" customWidth="1"/>
    <col min="30" max="30" width="12.42578125" style="23" customWidth="1"/>
    <col min="31" max="31" width="17.7109375" style="23" customWidth="1"/>
    <col min="32" max="1031" width="12.5703125" style="23" customWidth="1"/>
    <col min="1032" max="16384" width="8.85546875" style="23"/>
  </cols>
  <sheetData>
    <row r="1" spans="1:30" ht="22.5" customHeight="1" x14ac:dyDescent="0.2">
      <c r="A1" s="73"/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4"/>
      <c r="O1" s="74"/>
      <c r="P1" s="76"/>
      <c r="Q1" s="77"/>
      <c r="R1" s="75"/>
      <c r="S1" s="78"/>
      <c r="T1" s="78"/>
      <c r="U1" s="78"/>
      <c r="V1" s="19"/>
      <c r="W1" s="19"/>
      <c r="X1" s="20"/>
      <c r="Y1" s="21"/>
      <c r="Z1" s="22"/>
    </row>
    <row r="2" spans="1:30" ht="17.25" customHeight="1" x14ac:dyDescent="0.2">
      <c r="A2" s="79"/>
      <c r="B2" s="82"/>
      <c r="C2" s="83"/>
      <c r="D2" s="83"/>
      <c r="E2" s="83"/>
      <c r="F2" s="136" t="s">
        <v>0</v>
      </c>
      <c r="G2" s="136"/>
      <c r="H2" s="136"/>
      <c r="I2" s="136"/>
      <c r="J2" s="136"/>
      <c r="K2" s="136"/>
      <c r="L2" s="136"/>
      <c r="M2" s="136"/>
      <c r="N2" s="83"/>
      <c r="O2" s="83"/>
      <c r="P2" s="84"/>
      <c r="Q2" s="85"/>
      <c r="R2" s="83"/>
      <c r="S2" s="86"/>
      <c r="T2" s="86"/>
      <c r="U2" s="86"/>
      <c r="V2" s="26"/>
      <c r="W2" s="26"/>
      <c r="X2" s="27"/>
      <c r="Z2" s="29"/>
    </row>
    <row r="3" spans="1:30" ht="28.5" customHeight="1" x14ac:dyDescent="0.2">
      <c r="A3" s="79"/>
      <c r="B3" s="87"/>
      <c r="C3" s="83"/>
      <c r="D3" s="83"/>
      <c r="E3" s="83"/>
      <c r="F3" s="136" t="s">
        <v>1</v>
      </c>
      <c r="G3" s="136"/>
      <c r="H3" s="136"/>
      <c r="I3" s="136"/>
      <c r="J3" s="136"/>
      <c r="K3" s="136"/>
      <c r="L3" s="136"/>
      <c r="M3" s="136"/>
      <c r="N3" s="83"/>
      <c r="O3" s="83"/>
      <c r="P3" s="84"/>
      <c r="Q3" s="85"/>
      <c r="R3" s="131" t="s">
        <v>119</v>
      </c>
      <c r="S3" s="131"/>
      <c r="T3" s="131"/>
      <c r="U3" s="88"/>
      <c r="V3" s="30"/>
      <c r="W3" s="30"/>
      <c r="X3" s="31"/>
      <c r="Z3" s="29"/>
    </row>
    <row r="4" spans="1:30" ht="17.25" customHeight="1" x14ac:dyDescent="0.2">
      <c r="A4" s="79"/>
      <c r="B4" s="89"/>
      <c r="C4" s="83"/>
      <c r="D4" s="83"/>
      <c r="E4" s="83"/>
      <c r="F4" s="136" t="s">
        <v>2</v>
      </c>
      <c r="G4" s="136"/>
      <c r="H4" s="136"/>
      <c r="I4" s="136"/>
      <c r="J4" s="136"/>
      <c r="K4" s="136"/>
      <c r="L4" s="136"/>
      <c r="M4" s="136"/>
      <c r="N4" s="83"/>
      <c r="O4" s="83"/>
      <c r="P4" s="84"/>
      <c r="Q4" s="85"/>
      <c r="R4" s="83"/>
      <c r="S4" s="86"/>
      <c r="T4" s="86"/>
      <c r="U4" s="86"/>
      <c r="V4" s="26"/>
      <c r="W4" s="26"/>
      <c r="X4" s="27"/>
      <c r="Z4" s="29"/>
    </row>
    <row r="5" spans="1:30" ht="21.75" customHeight="1" x14ac:dyDescent="0.2">
      <c r="A5" s="79"/>
      <c r="B5" s="89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90"/>
      <c r="Q5" s="85"/>
      <c r="R5" s="83"/>
      <c r="S5" s="86"/>
      <c r="T5" s="86"/>
      <c r="U5" s="86"/>
      <c r="V5" s="26"/>
      <c r="W5" s="26"/>
      <c r="X5" s="27"/>
      <c r="Z5" s="29"/>
    </row>
    <row r="6" spans="1:30" ht="12.75" customHeight="1" x14ac:dyDescent="0.2">
      <c r="A6" s="79"/>
      <c r="B6" s="87"/>
      <c r="C6" s="132" t="s">
        <v>107</v>
      </c>
      <c r="D6" s="132"/>
      <c r="E6" s="83"/>
      <c r="F6" s="133" t="s">
        <v>3</v>
      </c>
      <c r="G6" s="133"/>
      <c r="H6" s="137" t="s">
        <v>109</v>
      </c>
      <c r="I6" s="137"/>
      <c r="J6" s="83"/>
      <c r="K6" s="83"/>
      <c r="L6" s="83"/>
      <c r="M6" s="83"/>
      <c r="N6" s="135" t="s">
        <v>4</v>
      </c>
      <c r="O6" s="135"/>
      <c r="P6" s="91">
        <v>44950</v>
      </c>
      <c r="Q6" s="92"/>
      <c r="R6" s="83"/>
      <c r="S6" s="93" t="s">
        <v>98</v>
      </c>
      <c r="T6" s="94"/>
      <c r="U6" s="94"/>
      <c r="V6" s="28"/>
      <c r="W6" s="28"/>
      <c r="X6" s="32"/>
      <c r="Z6" s="33"/>
    </row>
    <row r="7" spans="1:30" ht="40.9" customHeight="1" x14ac:dyDescent="0.2">
      <c r="A7" s="79"/>
      <c r="B7" s="95"/>
      <c r="C7" s="132" t="s">
        <v>108</v>
      </c>
      <c r="D7" s="132"/>
      <c r="E7" s="83"/>
      <c r="F7" s="133" t="s">
        <v>5</v>
      </c>
      <c r="G7" s="133"/>
      <c r="H7" s="212">
        <v>45289</v>
      </c>
      <c r="I7" s="212"/>
      <c r="J7" s="83"/>
      <c r="K7" s="83"/>
      <c r="L7" s="83"/>
      <c r="M7" s="83"/>
      <c r="N7" s="135" t="s">
        <v>6</v>
      </c>
      <c r="O7" s="135"/>
      <c r="P7" s="213">
        <v>45800</v>
      </c>
      <c r="Q7" s="92"/>
      <c r="R7" s="117"/>
      <c r="S7" s="92"/>
      <c r="T7" s="96"/>
      <c r="U7" s="96"/>
      <c r="V7" s="28"/>
      <c r="W7" s="28"/>
      <c r="X7" s="32"/>
      <c r="Z7" s="33"/>
    </row>
    <row r="8" spans="1:30" ht="33.6" customHeight="1" x14ac:dyDescent="0.2">
      <c r="A8" s="79"/>
      <c r="B8" s="95"/>
      <c r="C8" s="132"/>
      <c r="D8" s="132"/>
      <c r="E8" s="83"/>
      <c r="F8" s="133" t="s">
        <v>7</v>
      </c>
      <c r="G8" s="133"/>
      <c r="H8" s="134" t="s">
        <v>110</v>
      </c>
      <c r="I8" s="134"/>
      <c r="J8" s="83"/>
      <c r="K8" s="83"/>
      <c r="L8" s="83"/>
      <c r="M8" s="83"/>
      <c r="N8" s="135" t="s">
        <v>8</v>
      </c>
      <c r="O8" s="135"/>
      <c r="P8" s="118" t="s">
        <v>123</v>
      </c>
      <c r="Q8" s="118"/>
      <c r="R8" s="130"/>
      <c r="S8" s="130"/>
      <c r="T8" s="97"/>
      <c r="U8" s="97"/>
      <c r="V8" s="28"/>
      <c r="W8" s="28"/>
      <c r="X8" s="32"/>
      <c r="Z8" s="34"/>
    </row>
    <row r="9" spans="1:30" ht="26.25" customHeight="1" x14ac:dyDescent="0.2">
      <c r="A9" s="79"/>
      <c r="B9" s="9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90"/>
      <c r="Q9" s="85"/>
      <c r="R9" s="80"/>
      <c r="S9" s="81"/>
      <c r="T9" s="81"/>
      <c r="U9" s="81"/>
      <c r="V9" s="28"/>
      <c r="W9" s="28"/>
      <c r="X9" s="32"/>
      <c r="Z9" s="35"/>
    </row>
    <row r="10" spans="1:30" ht="15" customHeight="1" x14ac:dyDescent="0.2">
      <c r="A10" s="138" t="s">
        <v>9</v>
      </c>
      <c r="B10" s="139" t="s">
        <v>10</v>
      </c>
      <c r="C10" s="138" t="s">
        <v>11</v>
      </c>
      <c r="D10" s="138" t="s">
        <v>12</v>
      </c>
      <c r="E10" s="160" t="s">
        <v>13</v>
      </c>
      <c r="F10" s="160" t="s">
        <v>14</v>
      </c>
      <c r="G10" s="160"/>
      <c r="H10" s="161" t="s">
        <v>15</v>
      </c>
      <c r="I10" s="161" t="s">
        <v>16</v>
      </c>
      <c r="J10" s="161"/>
      <c r="K10" s="161" t="s">
        <v>118</v>
      </c>
      <c r="L10" s="161"/>
      <c r="M10" s="161"/>
      <c r="N10" s="161"/>
      <c r="O10" s="161" t="s">
        <v>17</v>
      </c>
      <c r="P10" s="161"/>
      <c r="Q10" s="161"/>
      <c r="R10" s="162" t="s">
        <v>18</v>
      </c>
      <c r="S10" s="163"/>
      <c r="T10" s="164"/>
      <c r="U10" s="184" t="s">
        <v>102</v>
      </c>
      <c r="V10" s="28"/>
      <c r="W10" s="146" t="s">
        <v>103</v>
      </c>
      <c r="X10" s="147"/>
      <c r="Z10" s="36"/>
      <c r="AA10" s="37"/>
    </row>
    <row r="11" spans="1:30" ht="50.45" customHeight="1" x14ac:dyDescent="0.2">
      <c r="A11" s="138"/>
      <c r="B11" s="139"/>
      <c r="C11" s="138"/>
      <c r="D11" s="138"/>
      <c r="E11" s="160"/>
      <c r="F11" s="165" t="s">
        <v>104</v>
      </c>
      <c r="G11" s="165" t="s">
        <v>19</v>
      </c>
      <c r="H11" s="166" t="s">
        <v>20</v>
      </c>
      <c r="I11" s="167" t="s">
        <v>19</v>
      </c>
      <c r="J11" s="167" t="s">
        <v>21</v>
      </c>
      <c r="K11" s="166" t="s">
        <v>20</v>
      </c>
      <c r="L11" s="168" t="str">
        <f>U11</f>
        <v>EMP. Nº 0028/2024</v>
      </c>
      <c r="M11" s="167" t="s">
        <v>19</v>
      </c>
      <c r="N11" s="167" t="s">
        <v>21</v>
      </c>
      <c r="O11" s="166" t="s">
        <v>20</v>
      </c>
      <c r="P11" s="167" t="s">
        <v>19</v>
      </c>
      <c r="Q11" s="169" t="s">
        <v>21</v>
      </c>
      <c r="R11" s="166" t="s">
        <v>20</v>
      </c>
      <c r="S11" s="167" t="s">
        <v>19</v>
      </c>
      <c r="T11" s="167" t="s">
        <v>21</v>
      </c>
      <c r="U11" s="168" t="s">
        <v>122</v>
      </c>
      <c r="V11" s="28"/>
      <c r="W11" s="128" t="s">
        <v>105</v>
      </c>
      <c r="X11" s="128" t="s">
        <v>106</v>
      </c>
      <c r="Z11" s="38" t="s">
        <v>21</v>
      </c>
      <c r="AA11" s="39" t="s">
        <v>22</v>
      </c>
      <c r="AB11" s="40" t="s">
        <v>23</v>
      </c>
      <c r="AC11" s="40" t="s">
        <v>24</v>
      </c>
      <c r="AD11" s="40" t="s">
        <v>25</v>
      </c>
    </row>
    <row r="12" spans="1:30" ht="30" customHeight="1" x14ac:dyDescent="0.2">
      <c r="A12" s="122">
        <v>1</v>
      </c>
      <c r="B12" s="120"/>
      <c r="C12" s="121" t="s">
        <v>111</v>
      </c>
      <c r="D12" s="121"/>
      <c r="E12" s="170"/>
      <c r="F12" s="170"/>
      <c r="G12" s="171">
        <f>SUBTOTAL(9,G13:G14)</f>
        <v>4445369.42</v>
      </c>
      <c r="H12" s="172"/>
      <c r="I12" s="173"/>
      <c r="J12" s="174"/>
      <c r="K12" s="175"/>
      <c r="L12" s="176"/>
      <c r="M12" s="177"/>
      <c r="N12" s="178"/>
      <c r="O12" s="179"/>
      <c r="P12" s="177">
        <f>SUBTOTAL(9,P13:P14)</f>
        <v>2251537.56</v>
      </c>
      <c r="Q12" s="180"/>
      <c r="R12" s="181"/>
      <c r="S12" s="182"/>
      <c r="T12" s="183"/>
      <c r="U12" s="181"/>
      <c r="V12" s="28"/>
      <c r="W12" s="41"/>
      <c r="X12" s="42"/>
      <c r="Z12" s="43"/>
      <c r="AD12" s="44"/>
    </row>
    <row r="13" spans="1:30" ht="36.950000000000003" customHeight="1" x14ac:dyDescent="0.2">
      <c r="A13" s="49" t="s">
        <v>112</v>
      </c>
      <c r="B13" s="45" t="s">
        <v>113</v>
      </c>
      <c r="C13" s="50" t="s">
        <v>115</v>
      </c>
      <c r="D13" s="185" t="s">
        <v>116</v>
      </c>
      <c r="E13" s="186">
        <v>7</v>
      </c>
      <c r="F13" s="187">
        <v>75955.27</v>
      </c>
      <c r="G13" s="187">
        <v>531686.89</v>
      </c>
      <c r="H13" s="188">
        <v>4</v>
      </c>
      <c r="I13" s="187">
        <v>0</v>
      </c>
      <c r="J13" s="189">
        <f>H13/E13</f>
        <v>0.5714285714285714</v>
      </c>
      <c r="K13" s="190">
        <v>1</v>
      </c>
      <c r="L13" s="191"/>
      <c r="M13" s="192">
        <f>K13*F13</f>
        <v>75955.27</v>
      </c>
      <c r="N13" s="193">
        <f>M13/G13</f>
        <v>0.14285714285714285</v>
      </c>
      <c r="O13" s="194">
        <f>H13+K13</f>
        <v>5</v>
      </c>
      <c r="P13" s="195">
        <f>O13*F13</f>
        <v>379776.35000000003</v>
      </c>
      <c r="Q13" s="196">
        <f>P13/G13</f>
        <v>0.7142857142857143</v>
      </c>
      <c r="R13" s="197">
        <f>E13-O13</f>
        <v>2</v>
      </c>
      <c r="S13" s="198">
        <f>G13-P13</f>
        <v>151910.53999999998</v>
      </c>
      <c r="T13" s="199">
        <f>R13/E13</f>
        <v>0.2857142857142857</v>
      </c>
      <c r="U13" s="200"/>
      <c r="V13" s="28"/>
      <c r="W13" s="51"/>
      <c r="X13" s="46"/>
      <c r="Z13" s="47">
        <v>0.2</v>
      </c>
      <c r="AA13" s="52" t="s">
        <v>28</v>
      </c>
      <c r="AB13" s="53">
        <v>160</v>
      </c>
      <c r="AC13" s="54">
        <v>269.72168499999998</v>
      </c>
      <c r="AD13" s="48">
        <v>43155.469599999997</v>
      </c>
    </row>
    <row r="14" spans="1:30" ht="38.450000000000003" customHeight="1" x14ac:dyDescent="0.2">
      <c r="A14" s="49" t="s">
        <v>114</v>
      </c>
      <c r="B14" s="45" t="s">
        <v>113</v>
      </c>
      <c r="C14" s="50" t="s">
        <v>117</v>
      </c>
      <c r="D14" s="185" t="s">
        <v>116</v>
      </c>
      <c r="E14" s="186">
        <v>23</v>
      </c>
      <c r="F14" s="187">
        <v>170160.11</v>
      </c>
      <c r="G14" s="187">
        <v>3913682.53</v>
      </c>
      <c r="H14" s="188">
        <v>8</v>
      </c>
      <c r="I14" s="187">
        <v>0</v>
      </c>
      <c r="J14" s="189">
        <f>H14/E14</f>
        <v>0.34782608695652173</v>
      </c>
      <c r="K14" s="190">
        <v>3</v>
      </c>
      <c r="L14" s="201"/>
      <c r="M14" s="192">
        <f>K14*F14</f>
        <v>510480.32999999996</v>
      </c>
      <c r="N14" s="193">
        <f>M14/G14</f>
        <v>0.13043478260869565</v>
      </c>
      <c r="O14" s="194">
        <f>H14+K14</f>
        <v>11</v>
      </c>
      <c r="P14" s="195">
        <f>O14*F14</f>
        <v>1871761.21</v>
      </c>
      <c r="Q14" s="196">
        <f>P14/G14</f>
        <v>0.47826086956521741</v>
      </c>
      <c r="R14" s="197">
        <f>E14-O14</f>
        <v>12</v>
      </c>
      <c r="S14" s="198">
        <f>G14-P14</f>
        <v>2041921.3199999998</v>
      </c>
      <c r="T14" s="199">
        <f>R14/E14</f>
        <v>0.52173913043478259</v>
      </c>
      <c r="U14" s="197"/>
      <c r="V14" s="28"/>
      <c r="W14" s="51"/>
      <c r="X14" s="46"/>
      <c r="Z14" s="47">
        <v>0.15</v>
      </c>
      <c r="AA14" s="52" t="s">
        <v>30</v>
      </c>
      <c r="AB14" s="53">
        <v>8</v>
      </c>
      <c r="AC14" s="54">
        <v>372.1585</v>
      </c>
      <c r="AD14" s="55">
        <v>2977.268</v>
      </c>
    </row>
    <row r="15" spans="1:30" ht="30" customHeight="1" x14ac:dyDescent="0.2">
      <c r="A15" s="119"/>
      <c r="B15" s="120"/>
      <c r="C15" s="121" t="s">
        <v>46</v>
      </c>
      <c r="D15" s="202"/>
      <c r="E15" s="202"/>
      <c r="F15" s="202"/>
      <c r="G15" s="203">
        <f>SUBTOTAL(9,G12:G14)</f>
        <v>4445369.42</v>
      </c>
      <c r="H15" s="204"/>
      <c r="I15" s="203">
        <f>SUBTOTAL(9,I12:I14)</f>
        <v>0</v>
      </c>
      <c r="J15" s="204"/>
      <c r="K15" s="205"/>
      <c r="L15" s="206">
        <v>2780267.46</v>
      </c>
      <c r="M15" s="203">
        <f>SUBTOTAL(9,M12:M14)</f>
        <v>586435.6</v>
      </c>
      <c r="N15" s="207">
        <f>M15/G15</f>
        <v>0.13192055476010361</v>
      </c>
      <c r="O15" s="204"/>
      <c r="P15" s="203">
        <f>SUBTOTAL(9,P12:P14)</f>
        <v>2251537.56</v>
      </c>
      <c r="Q15" s="208">
        <f>P15/G15</f>
        <v>0.50649054044196851</v>
      </c>
      <c r="R15" s="209">
        <f>E15-O15</f>
        <v>0</v>
      </c>
      <c r="S15" s="211">
        <f>G15-P15</f>
        <v>2193831.86</v>
      </c>
      <c r="T15" s="210">
        <f>S15/G15</f>
        <v>0.49350945955803149</v>
      </c>
      <c r="U15" s="211">
        <f>SUM(L15-M15)</f>
        <v>2193831.86</v>
      </c>
      <c r="V15" s="28"/>
      <c r="W15" s="57"/>
      <c r="X15" s="46"/>
      <c r="Z15" s="58">
        <f>1-(G15/AD15)</f>
        <v>-2.6206838940105692</v>
      </c>
      <c r="AA15" s="140" t="s">
        <v>19</v>
      </c>
      <c r="AB15" s="141"/>
      <c r="AC15" s="141"/>
      <c r="AD15" s="56">
        <v>1227770.65055407</v>
      </c>
    </row>
    <row r="16" spans="1:30" ht="12.75" customHeight="1" x14ac:dyDescent="0.2">
      <c r="A16" s="99"/>
      <c r="B16" s="78"/>
      <c r="C16" s="100"/>
      <c r="D16" s="101"/>
      <c r="E16" s="101"/>
      <c r="F16" s="101"/>
      <c r="G16" s="102"/>
      <c r="H16" s="78"/>
      <c r="I16" s="78"/>
      <c r="J16" s="78"/>
      <c r="K16" s="78"/>
      <c r="L16" s="78"/>
      <c r="M16" s="78"/>
      <c r="N16" s="78"/>
      <c r="O16" s="78"/>
      <c r="P16" s="78"/>
      <c r="Q16" s="103"/>
      <c r="R16" s="78"/>
      <c r="S16" s="78"/>
      <c r="T16" s="104"/>
      <c r="U16" s="104"/>
      <c r="V16" s="28"/>
      <c r="W16" s="28"/>
      <c r="X16" s="32"/>
      <c r="Z16" s="59"/>
      <c r="AA16" s="60"/>
      <c r="AB16" s="61"/>
      <c r="AC16" s="61"/>
      <c r="AD16" s="62"/>
    </row>
    <row r="17" spans="1:31" ht="22.9" customHeight="1" x14ac:dyDescent="0.2">
      <c r="A17" s="79"/>
      <c r="B17" s="126" t="s">
        <v>47</v>
      </c>
      <c r="C17" s="127"/>
      <c r="D17" s="96"/>
      <c r="E17" s="96"/>
      <c r="F17" s="96"/>
      <c r="G17" s="142" t="s">
        <v>48</v>
      </c>
      <c r="H17" s="142"/>
      <c r="I17" s="142"/>
      <c r="J17" s="142"/>
      <c r="K17" s="105"/>
      <c r="L17" s="105"/>
      <c r="M17" s="105"/>
      <c r="N17" s="142" t="s">
        <v>49</v>
      </c>
      <c r="O17" s="142"/>
      <c r="P17" s="142"/>
      <c r="Q17" s="142"/>
      <c r="R17" s="142"/>
      <c r="S17" s="105"/>
      <c r="T17" s="106"/>
      <c r="U17" s="106"/>
      <c r="V17" s="28"/>
      <c r="W17" s="28"/>
      <c r="X17" s="32"/>
    </row>
    <row r="18" spans="1:31" ht="22.9" customHeight="1" x14ac:dyDescent="0.2">
      <c r="A18" s="107"/>
      <c r="B18" s="129">
        <f>G15</f>
        <v>4445369.42</v>
      </c>
      <c r="C18" s="96"/>
      <c r="D18" s="96"/>
      <c r="E18" s="96"/>
      <c r="F18" s="96"/>
      <c r="G18" s="96"/>
      <c r="H18" s="105"/>
      <c r="I18" s="105"/>
      <c r="J18" s="105"/>
      <c r="K18" s="105"/>
      <c r="L18" s="105"/>
      <c r="M18" s="105"/>
      <c r="N18" s="105"/>
      <c r="O18" s="105"/>
      <c r="P18" s="105"/>
      <c r="Q18" s="108"/>
      <c r="R18" s="105"/>
      <c r="S18" s="105"/>
      <c r="T18" s="106"/>
      <c r="U18" s="106"/>
      <c r="V18" s="28"/>
      <c r="W18" s="28"/>
      <c r="X18" s="32"/>
    </row>
    <row r="19" spans="1:31" ht="22.9" customHeight="1" x14ac:dyDescent="0.2">
      <c r="A19" s="79"/>
      <c r="B19" s="105"/>
      <c r="C19" s="96"/>
      <c r="D19" s="96"/>
      <c r="E19" s="96"/>
      <c r="F19" s="96"/>
      <c r="G19" s="143" t="s">
        <v>120</v>
      </c>
      <c r="H19" s="143"/>
      <c r="I19" s="109">
        <f>M15/G15</f>
        <v>0.13192055476010361</v>
      </c>
      <c r="J19" s="105"/>
      <c r="K19" s="105"/>
      <c r="L19" s="105"/>
      <c r="M19" s="105"/>
      <c r="N19" s="105"/>
      <c r="O19" s="144" t="s">
        <v>121</v>
      </c>
      <c r="P19" s="144"/>
      <c r="Q19" s="145">
        <f>M15</f>
        <v>586435.6</v>
      </c>
      <c r="R19" s="145"/>
      <c r="S19" s="105"/>
      <c r="T19" s="106"/>
      <c r="U19" s="106"/>
      <c r="V19" s="28"/>
      <c r="W19" s="28"/>
      <c r="X19" s="32"/>
    </row>
    <row r="20" spans="1:31" ht="22.9" customHeight="1" x14ac:dyDescent="0.2">
      <c r="A20" s="79"/>
      <c r="B20" s="105"/>
      <c r="C20" s="96"/>
      <c r="D20" s="96"/>
      <c r="E20" s="96"/>
      <c r="F20" s="96"/>
      <c r="G20" s="143" t="s">
        <v>50</v>
      </c>
      <c r="H20" s="143"/>
      <c r="I20" s="109">
        <f>P15/G15</f>
        <v>0.50649054044196851</v>
      </c>
      <c r="J20" s="105"/>
      <c r="K20" s="105"/>
      <c r="L20" s="105"/>
      <c r="M20" s="105"/>
      <c r="N20" s="105"/>
      <c r="O20" s="144" t="s">
        <v>51</v>
      </c>
      <c r="P20" s="144"/>
      <c r="Q20" s="145">
        <f>P15</f>
        <v>2251537.56</v>
      </c>
      <c r="R20" s="145"/>
      <c r="S20" s="105"/>
      <c r="T20" s="106"/>
      <c r="U20" s="106"/>
      <c r="V20" s="64"/>
      <c r="W20" s="64"/>
      <c r="X20" s="66"/>
      <c r="Z20" s="67">
        <f>AD15-G15</f>
        <v>-3217598.7694459297</v>
      </c>
    </row>
    <row r="21" spans="1:31" ht="22.9" customHeight="1" x14ac:dyDescent="0.2">
      <c r="A21" s="79"/>
      <c r="B21" s="105"/>
      <c r="C21" s="96"/>
      <c r="D21" s="96"/>
      <c r="E21" s="96"/>
      <c r="F21" s="96"/>
      <c r="G21" s="96"/>
      <c r="H21" s="105"/>
      <c r="I21" s="105"/>
      <c r="J21" s="105"/>
      <c r="K21" s="105"/>
      <c r="L21" s="105"/>
      <c r="M21" s="105"/>
      <c r="N21" s="105"/>
      <c r="O21" s="144" t="s">
        <v>18</v>
      </c>
      <c r="P21" s="144"/>
      <c r="Q21" s="145">
        <f>G15-Q20</f>
        <v>2193831.86</v>
      </c>
      <c r="R21" s="145"/>
      <c r="S21" s="105"/>
      <c r="T21" s="106"/>
      <c r="U21" s="106"/>
      <c r="V21" s="64"/>
      <c r="W21" s="64"/>
      <c r="X21" s="72">
        <f>SUBTOTAL(9,X12:X15)</f>
        <v>0</v>
      </c>
    </row>
    <row r="22" spans="1:31" ht="22.9" customHeight="1" x14ac:dyDescent="0.2">
      <c r="A22" s="79"/>
      <c r="B22" s="105"/>
      <c r="C22" s="110"/>
      <c r="D22" s="96"/>
      <c r="E22" s="110"/>
      <c r="F22" s="110"/>
      <c r="G22" s="110"/>
      <c r="H22" s="105"/>
      <c r="I22" s="105"/>
      <c r="J22" s="105"/>
      <c r="K22" s="105"/>
      <c r="L22" s="105"/>
      <c r="M22" s="105"/>
      <c r="N22" s="105"/>
      <c r="O22" s="105"/>
      <c r="P22" s="105"/>
      <c r="Q22" s="108"/>
      <c r="R22" s="105"/>
      <c r="S22" s="105"/>
      <c r="T22" s="106"/>
      <c r="U22" s="106"/>
      <c r="V22" s="64"/>
      <c r="W22" s="64"/>
      <c r="X22" s="72">
        <f>'[1]PLANILHA x1'!$Z$278</f>
        <v>20723.93</v>
      </c>
    </row>
    <row r="23" spans="1:31" ht="22.9" customHeight="1" x14ac:dyDescent="0.2">
      <c r="A23" s="111"/>
      <c r="B23" s="112"/>
      <c r="C23" s="113"/>
      <c r="D23" s="114"/>
      <c r="E23" s="148"/>
      <c r="F23" s="148"/>
      <c r="G23" s="148"/>
      <c r="H23" s="112"/>
      <c r="I23" s="112"/>
      <c r="J23" s="112"/>
      <c r="K23" s="112"/>
      <c r="L23" s="112"/>
      <c r="M23" s="112"/>
      <c r="N23" s="112"/>
      <c r="O23" s="112"/>
      <c r="P23" s="112"/>
      <c r="Q23" s="115"/>
      <c r="R23" s="112"/>
      <c r="S23" s="112"/>
      <c r="T23" s="116"/>
      <c r="U23" s="116"/>
      <c r="V23" s="64"/>
      <c r="W23" s="64"/>
      <c r="X23" s="72">
        <f>'[2]PLANILHA x1'!$Z$301</f>
        <v>913934.12</v>
      </c>
    </row>
    <row r="24" spans="1:31" ht="22.9" customHeight="1" x14ac:dyDescent="0.2">
      <c r="A24" s="24"/>
      <c r="B24" s="63"/>
      <c r="C24" s="68"/>
      <c r="E24" s="149"/>
      <c r="F24" s="149"/>
      <c r="G24" s="149"/>
      <c r="H24" s="63"/>
      <c r="I24" s="63"/>
      <c r="J24" s="63"/>
      <c r="K24" s="63"/>
      <c r="L24" s="63"/>
      <c r="M24" s="63"/>
      <c r="N24" s="63"/>
      <c r="O24" s="63"/>
      <c r="P24" s="63"/>
      <c r="Q24" s="65"/>
      <c r="R24" s="63"/>
      <c r="S24" s="63"/>
      <c r="T24" s="64"/>
      <c r="U24" s="64"/>
      <c r="V24" s="64"/>
      <c r="W24" s="64"/>
      <c r="X24" s="72">
        <f>SUBTOTAL(9,X21:X23)</f>
        <v>934658.05</v>
      </c>
    </row>
    <row r="25" spans="1:31" x14ac:dyDescent="0.2">
      <c r="H25" s="23" t="s">
        <v>101</v>
      </c>
      <c r="I25" s="150">
        <v>1001694.498064909</v>
      </c>
      <c r="J25" s="150"/>
    </row>
    <row r="26" spans="1:31" x14ac:dyDescent="0.2">
      <c r="B26" s="123">
        <v>1067424.48</v>
      </c>
      <c r="H26" s="23" t="s">
        <v>99</v>
      </c>
      <c r="I26" s="151">
        <v>1037704.6804321742</v>
      </c>
      <c r="J26" s="151"/>
      <c r="AE26" s="71"/>
    </row>
    <row r="27" spans="1:31" x14ac:dyDescent="0.2">
      <c r="B27" s="123">
        <v>114327.82</v>
      </c>
      <c r="H27" s="23" t="s">
        <v>100</v>
      </c>
      <c r="I27" s="151"/>
      <c r="J27" s="151"/>
    </row>
    <row r="28" spans="1:31" x14ac:dyDescent="0.2">
      <c r="B28" s="123">
        <v>11915.65</v>
      </c>
    </row>
    <row r="29" spans="1:31" x14ac:dyDescent="0.2">
      <c r="B29" s="124">
        <f>SUM(B26:B28)</f>
        <v>1193667.95</v>
      </c>
      <c r="G29" s="125" t="e">
        <f>#REF!+#REF!+#REF!+#REF!+#REF!+#REF!+#REF!+#REF!+#REF!+#REF!+#REF!+#REF!+#REF!+#REF!+#REF!+#REF!+#REF!+#REF!+G12</f>
        <v>#REF!</v>
      </c>
    </row>
    <row r="30" spans="1:31" x14ac:dyDescent="0.2">
      <c r="G30" s="23" t="e">
        <f>G29=G15</f>
        <v>#REF!</v>
      </c>
    </row>
  </sheetData>
  <autoFilter ref="A1:A27" xr:uid="{00000000-0001-0000-0000-000000000000}"/>
  <mergeCells count="44">
    <mergeCell ref="I25:J25"/>
    <mergeCell ref="I26:J26"/>
    <mergeCell ref="I27:J27"/>
    <mergeCell ref="F10:G10"/>
    <mergeCell ref="H10:J10"/>
    <mergeCell ref="W10:X10"/>
    <mergeCell ref="K10:N10"/>
    <mergeCell ref="O10:Q10"/>
    <mergeCell ref="E23:G23"/>
    <mergeCell ref="E24:G24"/>
    <mergeCell ref="G20:H20"/>
    <mergeCell ref="O20:P20"/>
    <mergeCell ref="Q20:R20"/>
    <mergeCell ref="O21:P21"/>
    <mergeCell ref="Q21:R21"/>
    <mergeCell ref="R10:T10"/>
    <mergeCell ref="AA15:AC15"/>
    <mergeCell ref="G17:J17"/>
    <mergeCell ref="N17:R17"/>
    <mergeCell ref="G19:H19"/>
    <mergeCell ref="O19:P19"/>
    <mergeCell ref="Q19:R19"/>
    <mergeCell ref="A10:A11"/>
    <mergeCell ref="B10:B11"/>
    <mergeCell ref="C10:C11"/>
    <mergeCell ref="D10:D11"/>
    <mergeCell ref="E10:E11"/>
    <mergeCell ref="F2:M2"/>
    <mergeCell ref="F3:M3"/>
    <mergeCell ref="F4:M4"/>
    <mergeCell ref="C6:D6"/>
    <mergeCell ref="F6:G6"/>
    <mergeCell ref="H6:I6"/>
    <mergeCell ref="R8:S8"/>
    <mergeCell ref="R3:T3"/>
    <mergeCell ref="C7:D7"/>
    <mergeCell ref="F7:G7"/>
    <mergeCell ref="H7:I7"/>
    <mergeCell ref="N7:O7"/>
    <mergeCell ref="N6:O6"/>
    <mergeCell ref="C8:D8"/>
    <mergeCell ref="F8:G8"/>
    <mergeCell ref="H8:I8"/>
    <mergeCell ref="N8:O8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36" firstPageNumber="0" fitToHeight="0" orientation="landscape" horizontalDpi="300" verticalDpi="300" r:id="rId1"/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showZeros="0" view="pageBreakPreview" zoomScale="73" zoomScaleNormal="85" zoomScalePageLayoutView="73" workbookViewId="0">
      <pane ySplit="3" topLeftCell="A4" activePane="bottomLeft" state="frozen"/>
      <selection pane="bottomLeft" activeCell="B5" sqref="B5"/>
    </sheetView>
  </sheetViews>
  <sheetFormatPr defaultRowHeight="12.75" x14ac:dyDescent="0.2"/>
  <cols>
    <col min="1" max="1" width="8.5703125" customWidth="1"/>
    <col min="2" max="2" width="9.7109375" customWidth="1"/>
    <col min="3" max="3" width="63.28515625" customWidth="1"/>
    <col min="4" max="4" width="9.85546875" customWidth="1"/>
    <col min="5" max="5" width="12.42578125" customWidth="1"/>
    <col min="6" max="6" width="21.28515625" customWidth="1"/>
    <col min="7" max="7" width="12.7109375" customWidth="1"/>
    <col min="8" max="8" width="14.42578125" customWidth="1"/>
    <col min="9" max="18" width="8.5703125" customWidth="1"/>
    <col min="19" max="1025" width="12.5703125" customWidth="1"/>
  </cols>
  <sheetData>
    <row r="1" spans="1:18" ht="12.75" customHeight="1" x14ac:dyDescent="0.35">
      <c r="A1" s="154" t="s">
        <v>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18" ht="12.75" customHeight="1" x14ac:dyDescent="0.2">
      <c r="A2" s="155" t="s">
        <v>9</v>
      </c>
      <c r="B2" s="156" t="s">
        <v>53</v>
      </c>
      <c r="C2" s="156" t="s">
        <v>54</v>
      </c>
      <c r="D2" s="157" t="s">
        <v>55</v>
      </c>
      <c r="E2" s="157"/>
      <c r="F2" s="156" t="s">
        <v>56</v>
      </c>
      <c r="G2" s="156" t="s">
        <v>57</v>
      </c>
      <c r="H2" s="3" t="s">
        <v>58</v>
      </c>
      <c r="I2" s="3" t="s">
        <v>59</v>
      </c>
      <c r="J2" s="3" t="s">
        <v>60</v>
      </c>
      <c r="K2" s="3" t="s">
        <v>61</v>
      </c>
      <c r="L2" s="3" t="s">
        <v>62</v>
      </c>
      <c r="M2" s="3" t="s">
        <v>63</v>
      </c>
      <c r="N2" s="3" t="s">
        <v>64</v>
      </c>
      <c r="O2" s="3" t="s">
        <v>65</v>
      </c>
      <c r="P2" s="158" t="s">
        <v>66</v>
      </c>
      <c r="Q2" s="158" t="s">
        <v>67</v>
      </c>
      <c r="R2" s="159" t="s">
        <v>68</v>
      </c>
    </row>
    <row r="3" spans="1:18" ht="12.75" customHeight="1" x14ac:dyDescent="0.2">
      <c r="A3" s="155"/>
      <c r="B3" s="156"/>
      <c r="C3" s="156"/>
      <c r="D3" s="4" t="s">
        <v>69</v>
      </c>
      <c r="E3" s="5" t="s">
        <v>70</v>
      </c>
      <c r="F3" s="156"/>
      <c r="G3" s="156"/>
      <c r="H3" s="4" t="s">
        <v>71</v>
      </c>
      <c r="I3" s="4" t="s">
        <v>71</v>
      </c>
      <c r="J3" s="4" t="s">
        <v>71</v>
      </c>
      <c r="K3" s="4" t="s">
        <v>71</v>
      </c>
      <c r="L3" s="4" t="s">
        <v>71</v>
      </c>
      <c r="M3" s="6" t="s">
        <v>72</v>
      </c>
      <c r="N3" s="6" t="s">
        <v>73</v>
      </c>
      <c r="O3" s="6" t="s">
        <v>74</v>
      </c>
      <c r="P3" s="158"/>
      <c r="Q3" s="158"/>
      <c r="R3" s="159"/>
    </row>
    <row r="4" spans="1:18" ht="12.75" customHeight="1" x14ac:dyDescent="0.2">
      <c r="A4" s="1" t="s">
        <v>75</v>
      </c>
      <c r="B4" s="2"/>
      <c r="C4" s="152" t="s">
        <v>76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ht="12.75" customHeight="1" x14ac:dyDescent="0.2">
      <c r="A5" s="1" t="s">
        <v>26</v>
      </c>
      <c r="B5" s="2"/>
      <c r="C5" s="152" t="s">
        <v>77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18" ht="12.75" customHeight="1" x14ac:dyDescent="0.2">
      <c r="A6" s="7" t="s">
        <v>78</v>
      </c>
      <c r="B6" s="8">
        <v>20351</v>
      </c>
      <c r="C6" s="9" t="s">
        <v>27</v>
      </c>
      <c r="D6" s="10"/>
      <c r="E6" s="10"/>
      <c r="F6" s="10"/>
      <c r="G6" s="10"/>
      <c r="H6" s="11">
        <v>160</v>
      </c>
      <c r="I6" s="8"/>
      <c r="J6" s="10"/>
      <c r="K6" s="10"/>
      <c r="L6" s="10"/>
      <c r="M6" s="10"/>
      <c r="N6" s="10"/>
      <c r="O6" s="10"/>
      <c r="P6" s="10"/>
      <c r="Q6" s="12">
        <f>H6</f>
        <v>160</v>
      </c>
      <c r="R6" s="13" t="s">
        <v>28</v>
      </c>
    </row>
    <row r="7" spans="1:18" ht="12.75" customHeight="1" x14ac:dyDescent="0.2">
      <c r="A7" s="7" t="s">
        <v>79</v>
      </c>
      <c r="B7" s="8">
        <v>20305</v>
      </c>
      <c r="C7" s="10" t="s">
        <v>29</v>
      </c>
      <c r="D7" s="10"/>
      <c r="E7" s="10"/>
      <c r="F7" s="10"/>
      <c r="G7" s="10"/>
      <c r="H7" s="11">
        <v>4</v>
      </c>
      <c r="I7" s="11">
        <v>2</v>
      </c>
      <c r="J7" s="10"/>
      <c r="K7" s="10"/>
      <c r="L7" s="10"/>
      <c r="M7" s="11">
        <f>H7*I7</f>
        <v>8</v>
      </c>
      <c r="N7" s="10"/>
      <c r="O7" s="10"/>
      <c r="P7" s="10"/>
      <c r="Q7" s="12">
        <f>M7</f>
        <v>8</v>
      </c>
      <c r="R7" s="13" t="s">
        <v>30</v>
      </c>
    </row>
    <row r="8" spans="1:18" ht="12.75" customHeight="1" x14ac:dyDescent="0.2">
      <c r="A8" s="14" t="s">
        <v>31</v>
      </c>
      <c r="B8" s="8"/>
      <c r="C8" s="153" t="s">
        <v>80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ht="12.75" customHeight="1" x14ac:dyDescent="0.2">
      <c r="A9" s="7" t="s">
        <v>81</v>
      </c>
      <c r="B9" s="8">
        <v>20701</v>
      </c>
      <c r="C9" s="9" t="s">
        <v>32</v>
      </c>
      <c r="D9" s="10"/>
      <c r="E9" s="10"/>
      <c r="F9" s="10"/>
      <c r="G9" s="10"/>
      <c r="H9" s="11"/>
      <c r="I9" s="8"/>
      <c r="J9" s="10"/>
      <c r="K9" s="10"/>
      <c r="L9" s="10"/>
      <c r="M9" s="11">
        <v>14.5</v>
      </c>
      <c r="N9" s="10"/>
      <c r="O9" s="10"/>
      <c r="P9" s="10"/>
      <c r="Q9" s="12">
        <f>M9</f>
        <v>14.5</v>
      </c>
      <c r="R9" s="13" t="s">
        <v>30</v>
      </c>
    </row>
    <row r="10" spans="1:18" ht="12.75" customHeight="1" x14ac:dyDescent="0.2">
      <c r="A10" s="7" t="s">
        <v>82</v>
      </c>
      <c r="B10" s="8">
        <v>20703</v>
      </c>
      <c r="C10" s="9" t="s">
        <v>33</v>
      </c>
      <c r="D10" s="10"/>
      <c r="E10" s="10"/>
      <c r="F10" s="10"/>
      <c r="G10" s="10"/>
      <c r="H10" s="11"/>
      <c r="I10" s="8"/>
      <c r="J10" s="10"/>
      <c r="K10" s="10"/>
      <c r="L10" s="10"/>
      <c r="M10" s="11">
        <v>10.9</v>
      </c>
      <c r="N10" s="10"/>
      <c r="O10" s="10"/>
      <c r="P10" s="10"/>
      <c r="Q10" s="12">
        <f>M10</f>
        <v>10.9</v>
      </c>
      <c r="R10" s="13" t="s">
        <v>30</v>
      </c>
    </row>
    <row r="11" spans="1:18" ht="12.75" customHeight="1" x14ac:dyDescent="0.2">
      <c r="A11" s="7" t="s">
        <v>83</v>
      </c>
      <c r="B11" s="8">
        <v>20704</v>
      </c>
      <c r="C11" s="9" t="s">
        <v>34</v>
      </c>
      <c r="D11" s="10"/>
      <c r="E11" s="10"/>
      <c r="F11" s="10"/>
      <c r="G11" s="10"/>
      <c r="H11" s="11"/>
      <c r="I11" s="8"/>
      <c r="J11" s="10"/>
      <c r="K11" s="10"/>
      <c r="L11" s="10"/>
      <c r="M11" s="11">
        <v>24.2</v>
      </c>
      <c r="N11" s="10"/>
      <c r="O11" s="10"/>
      <c r="P11" s="10"/>
      <c r="Q11" s="12">
        <f>M11</f>
        <v>24.2</v>
      </c>
      <c r="R11" s="13" t="s">
        <v>30</v>
      </c>
    </row>
    <row r="12" spans="1:18" ht="12.75" customHeight="1" x14ac:dyDescent="0.2">
      <c r="A12" s="7" t="s">
        <v>84</v>
      </c>
      <c r="B12" s="8">
        <v>20705</v>
      </c>
      <c r="C12" s="9" t="s">
        <v>35</v>
      </c>
      <c r="D12" s="10"/>
      <c r="E12" s="10"/>
      <c r="F12" s="10"/>
      <c r="G12" s="11">
        <v>1</v>
      </c>
      <c r="H12" s="11"/>
      <c r="I12" s="8"/>
      <c r="J12" s="10"/>
      <c r="K12" s="10"/>
      <c r="L12" s="10"/>
      <c r="M12" s="11"/>
      <c r="N12" s="10"/>
      <c r="O12" s="10"/>
      <c r="P12" s="10"/>
      <c r="Q12" s="12">
        <f>G12</f>
        <v>1</v>
      </c>
      <c r="R12" s="13" t="s">
        <v>36</v>
      </c>
    </row>
    <row r="13" spans="1:18" ht="12.75" customHeight="1" x14ac:dyDescent="0.2">
      <c r="A13" s="7" t="s">
        <v>85</v>
      </c>
      <c r="B13" s="8">
        <v>20708</v>
      </c>
      <c r="C13" s="9" t="s">
        <v>37</v>
      </c>
      <c r="D13" s="10"/>
      <c r="E13" s="10"/>
      <c r="F13" s="10"/>
      <c r="G13" s="11"/>
      <c r="H13" s="11"/>
      <c r="I13" s="8"/>
      <c r="J13" s="10"/>
      <c r="K13" s="10"/>
      <c r="L13" s="10"/>
      <c r="M13" s="11">
        <v>12</v>
      </c>
      <c r="N13" s="10"/>
      <c r="O13" s="10"/>
      <c r="P13" s="10"/>
      <c r="Q13" s="12">
        <f>M13</f>
        <v>12</v>
      </c>
      <c r="R13" s="13" t="s">
        <v>30</v>
      </c>
    </row>
    <row r="14" spans="1:18" ht="12.75" customHeight="1" x14ac:dyDescent="0.2">
      <c r="A14" s="7" t="s">
        <v>86</v>
      </c>
      <c r="B14" s="8">
        <v>20710</v>
      </c>
      <c r="C14" s="9" t="s">
        <v>38</v>
      </c>
      <c r="D14" s="10"/>
      <c r="E14" s="10"/>
      <c r="F14" s="10"/>
      <c r="G14" s="11">
        <v>1</v>
      </c>
      <c r="H14" s="11"/>
      <c r="I14" s="8"/>
      <c r="J14" s="10"/>
      <c r="K14" s="10"/>
      <c r="L14" s="10"/>
      <c r="M14" s="11"/>
      <c r="N14" s="10"/>
      <c r="O14" s="10"/>
      <c r="P14" s="10"/>
      <c r="Q14" s="12">
        <f>G14</f>
        <v>1</v>
      </c>
      <c r="R14" s="13" t="s">
        <v>36</v>
      </c>
    </row>
    <row r="15" spans="1:18" ht="12.75" customHeight="1" x14ac:dyDescent="0.2">
      <c r="A15" s="7" t="s">
        <v>87</v>
      </c>
      <c r="B15" s="8">
        <v>20712</v>
      </c>
      <c r="C15" s="9" t="s">
        <v>39</v>
      </c>
      <c r="D15" s="10"/>
      <c r="E15" s="10"/>
      <c r="F15" s="10"/>
      <c r="G15" s="11"/>
      <c r="H15" s="11">
        <v>25</v>
      </c>
      <c r="I15" s="8"/>
      <c r="J15" s="10"/>
      <c r="K15" s="10"/>
      <c r="L15" s="10"/>
      <c r="M15" s="11"/>
      <c r="N15" s="10"/>
      <c r="O15" s="10"/>
      <c r="P15" s="10"/>
      <c r="Q15" s="12">
        <f>H15</f>
        <v>25</v>
      </c>
      <c r="R15" s="13" t="s">
        <v>28</v>
      </c>
    </row>
    <row r="16" spans="1:18" ht="12.75" customHeight="1" x14ac:dyDescent="0.2">
      <c r="A16" s="7" t="s">
        <v>88</v>
      </c>
      <c r="B16" s="8">
        <v>20713</v>
      </c>
      <c r="C16" s="9" t="s">
        <v>40</v>
      </c>
      <c r="D16" s="10"/>
      <c r="E16" s="10"/>
      <c r="F16" s="10"/>
      <c r="G16" s="11"/>
      <c r="H16" s="11">
        <v>20</v>
      </c>
      <c r="I16" s="8"/>
      <c r="J16" s="10"/>
      <c r="K16" s="10"/>
      <c r="L16" s="10"/>
      <c r="M16" s="11"/>
      <c r="N16" s="10"/>
      <c r="O16" s="10"/>
      <c r="P16" s="10"/>
      <c r="Q16" s="12">
        <f>H16</f>
        <v>20</v>
      </c>
      <c r="R16" s="13" t="s">
        <v>28</v>
      </c>
    </row>
    <row r="17" spans="1:18" ht="12.75" customHeight="1" x14ac:dyDescent="0.2">
      <c r="A17" s="7" t="s">
        <v>89</v>
      </c>
      <c r="B17" s="8">
        <v>20714</v>
      </c>
      <c r="C17" s="9" t="s">
        <v>41</v>
      </c>
      <c r="D17" s="10"/>
      <c r="E17" s="10"/>
      <c r="F17" s="10"/>
      <c r="G17" s="11"/>
      <c r="H17" s="11">
        <v>25</v>
      </c>
      <c r="I17" s="8"/>
      <c r="J17" s="10"/>
      <c r="K17" s="10"/>
      <c r="L17" s="10"/>
      <c r="M17" s="11"/>
      <c r="N17" s="10"/>
      <c r="O17" s="10"/>
      <c r="P17" s="10"/>
      <c r="Q17" s="12">
        <f>H17</f>
        <v>25</v>
      </c>
      <c r="R17" s="13" t="s">
        <v>28</v>
      </c>
    </row>
    <row r="18" spans="1:18" ht="12.75" customHeight="1" x14ac:dyDescent="0.2">
      <c r="A18" s="14" t="s">
        <v>42</v>
      </c>
      <c r="B18" s="15"/>
      <c r="C18" s="153" t="s">
        <v>90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</row>
    <row r="19" spans="1:18" ht="112.5" customHeight="1" x14ac:dyDescent="0.2">
      <c r="A19" s="7" t="s">
        <v>91</v>
      </c>
      <c r="B19" s="16" t="s">
        <v>92</v>
      </c>
      <c r="C19" s="17" t="s">
        <v>43</v>
      </c>
      <c r="D19" s="10"/>
      <c r="E19" s="10"/>
      <c r="F19" s="9" t="s">
        <v>93</v>
      </c>
      <c r="G19" s="11">
        <v>5</v>
      </c>
      <c r="H19" s="11"/>
      <c r="I19" s="8"/>
      <c r="J19" s="11">
        <v>20</v>
      </c>
      <c r="K19" s="10"/>
      <c r="L19" s="10"/>
      <c r="M19" s="10"/>
      <c r="N19" s="10"/>
      <c r="O19" s="10"/>
      <c r="P19" s="10"/>
      <c r="Q19" s="12">
        <f>G19*J19</f>
        <v>100</v>
      </c>
      <c r="R19" s="13" t="s">
        <v>28</v>
      </c>
    </row>
    <row r="20" spans="1:18" ht="111" customHeight="1" x14ac:dyDescent="0.2">
      <c r="A20" s="7" t="s">
        <v>94</v>
      </c>
      <c r="B20" s="16" t="s">
        <v>95</v>
      </c>
      <c r="C20" s="17" t="s">
        <v>44</v>
      </c>
      <c r="D20" s="10"/>
      <c r="E20" s="10"/>
      <c r="F20" s="9" t="s">
        <v>93</v>
      </c>
      <c r="G20" s="11">
        <v>5</v>
      </c>
      <c r="H20" s="11"/>
      <c r="I20" s="8"/>
      <c r="J20" s="11">
        <v>20</v>
      </c>
      <c r="K20" s="10"/>
      <c r="L20" s="10"/>
      <c r="M20" s="10"/>
      <c r="N20" s="10"/>
      <c r="O20" s="10"/>
      <c r="P20" s="10"/>
      <c r="Q20" s="12">
        <f>G20*J20</f>
        <v>100</v>
      </c>
      <c r="R20" s="13" t="s">
        <v>28</v>
      </c>
    </row>
    <row r="21" spans="1:18" ht="12.75" customHeight="1" x14ac:dyDescent="0.2">
      <c r="A21" s="7" t="s">
        <v>96</v>
      </c>
      <c r="B21" s="16" t="s">
        <v>97</v>
      </c>
      <c r="C21" s="9" t="s">
        <v>45</v>
      </c>
      <c r="D21" s="10"/>
      <c r="E21" s="10"/>
      <c r="F21" s="10"/>
      <c r="G21" s="11">
        <v>1</v>
      </c>
      <c r="H21" s="11"/>
      <c r="I21" s="8"/>
      <c r="J21" s="11"/>
      <c r="K21" s="10"/>
      <c r="L21" s="10"/>
      <c r="M21" s="10"/>
      <c r="N21" s="10"/>
      <c r="O21" s="10"/>
      <c r="P21" s="10"/>
      <c r="Q21" s="12">
        <f>G21</f>
        <v>1</v>
      </c>
      <c r="R21" s="13" t="s">
        <v>36</v>
      </c>
    </row>
  </sheetData>
  <mergeCells count="14">
    <mergeCell ref="C4:R4"/>
    <mergeCell ref="C5:R5"/>
    <mergeCell ref="C8:R8"/>
    <mergeCell ref="C18:R18"/>
    <mergeCell ref="A1:R1"/>
    <mergeCell ref="A2:A3"/>
    <mergeCell ref="B2:B3"/>
    <mergeCell ref="C2:C3"/>
    <mergeCell ref="D2:E2"/>
    <mergeCell ref="F2:F3"/>
    <mergeCell ref="G2:G3"/>
    <mergeCell ref="P2:P3"/>
    <mergeCell ref="Q2:Q3"/>
    <mergeCell ref="R2:R3"/>
  </mergeCells>
  <printOptions horizontalCentered="1"/>
  <pageMargins left="0.196527777777778" right="0.196527777777778" top="0.196527777777778" bottom="0.196527777777778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</vt:i4>
      </vt:variant>
    </vt:vector>
  </HeadingPairs>
  <TitlesOfParts>
    <vt:vector size="9" baseType="lpstr">
      <vt:lpstr>PLANILHA x1</vt:lpstr>
      <vt:lpstr>Memória de cálculo</vt:lpstr>
      <vt:lpstr>'PLANILHA x1'!Area_de_impressao</vt:lpstr>
      <vt:lpstr>'PLANILHA x1'!Print_Titles_0</vt:lpstr>
      <vt:lpstr>'PLANILHA x1'!Print_Titles_0_0</vt:lpstr>
      <vt:lpstr>'PLANILHA x1'!Print_Titles_0_0_0</vt:lpstr>
      <vt:lpstr>'PLANILHA x1'!Print_Titles_0_0_0_0</vt:lpstr>
      <vt:lpstr>'PLANILHA x1'!Print_Titles_0_0_0_0_0</vt:lpstr>
      <vt:lpstr>'PLANILHA x1'!Titulos_de_impressao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EDITAL_REGISTRO_PRECO_CONCORRENCIA_PRACA_SAUDAVEL_COMPLETO_2.pdf</dc:title>
  <dc:subject/>
  <dc:creator>Windows</dc:creator>
  <dc:description/>
  <cp:lastModifiedBy>José Maria Marques Junior</cp:lastModifiedBy>
  <cp:revision>19</cp:revision>
  <cp:lastPrinted>2025-06-03T17:24:55Z</cp:lastPrinted>
  <dcterms:created xsi:type="dcterms:W3CDTF">2022-03-25T13:11:17Z</dcterms:created>
  <dcterms:modified xsi:type="dcterms:W3CDTF">2025-06-03T17:40:21Z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