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TSG CASA LAR\1ª MEDIÇÃO\"/>
    </mc:Choice>
  </mc:AlternateContent>
  <xr:revisionPtr revIDLastSave="0" documentId="13_ncr:1_{F84A91F3-1C2C-4A50-9426-775780607281}" xr6:coauthVersionLast="47" xr6:coauthVersionMax="47" xr10:uidLastSave="{00000000-0000-0000-0000-000000000000}"/>
  <bookViews>
    <workbookView xWindow="-108" yWindow="-108" windowWidth="23256" windowHeight="12456" tabRatio="808" xr2:uid="{00000000-000D-0000-FFFF-FFFF00000000}"/>
  </bookViews>
  <sheets>
    <sheet name="ORÇAMENTO" sheetId="1" r:id="rId1"/>
    <sheet name="Planilha1" sheetId="71" r:id="rId2"/>
    <sheet name="CRONOG" sheetId="3" r:id="rId3"/>
    <sheet name="MAPA DE COTAÇÃO 01" sheetId="64" r:id="rId4"/>
    <sheet name="COMP - 01" sheetId="63" r:id="rId5"/>
    <sheet name="MAPA DE COTAÇÃO 02" sheetId="62" r:id="rId6"/>
    <sheet name="COMP - 02" sheetId="69" r:id="rId7"/>
    <sheet name="MAPA DE COTAÇÃO 03" sheetId="66" r:id="rId8"/>
    <sheet name="COMP - 03" sheetId="70" r:id="rId9"/>
    <sheet name="MAPA DE COTAÇÃO 04" sheetId="68" r:id="rId10"/>
    <sheet name="Mercado" sheetId="4" state="hidden" r:id="rId11"/>
  </sheets>
  <definedNames>
    <definedName name="_xlnm.Print_Area" localSheetId="2">CRONOG!$A$1:$L$41</definedName>
    <definedName name="_xlnm.Print_Area" localSheetId="10">Mercado!$A$1:$J$23</definedName>
    <definedName name="_xlnm.Print_Area" localSheetId="0">ORÇAMENTO!$A$1:$K$195</definedName>
    <definedName name="OLE_LINK1" localSheetId="0">ORÇAMENTO!#REF!</definedName>
  </definedNames>
  <calcPr calcId="181029"/>
</workbook>
</file>

<file path=xl/calcChain.xml><?xml version="1.0" encoding="utf-8"?>
<calcChain xmlns="http://schemas.openxmlformats.org/spreadsheetml/2006/main">
  <c r="K93" i="1" l="1"/>
  <c r="K182" i="1"/>
  <c r="K183" i="1"/>
  <c r="K184" i="1"/>
  <c r="K185" i="1"/>
  <c r="K186" i="1"/>
  <c r="K181" i="1"/>
  <c r="K178" i="1"/>
  <c r="K179" i="1"/>
  <c r="K177" i="1"/>
  <c r="K176" i="1" s="1"/>
  <c r="K168" i="1"/>
  <c r="K169" i="1"/>
  <c r="K170" i="1"/>
  <c r="K171" i="1"/>
  <c r="K172" i="1"/>
  <c r="K173" i="1"/>
  <c r="K174" i="1"/>
  <c r="K175" i="1"/>
  <c r="K167" i="1"/>
  <c r="K165" i="1"/>
  <c r="K163" i="1"/>
  <c r="K156" i="1"/>
  <c r="K157" i="1"/>
  <c r="K158" i="1"/>
  <c r="K159" i="1"/>
  <c r="K160" i="1"/>
  <c r="K155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34" i="1"/>
  <c r="K124" i="1"/>
  <c r="K125" i="1"/>
  <c r="K126" i="1"/>
  <c r="K127" i="1"/>
  <c r="K128" i="1"/>
  <c r="K129" i="1"/>
  <c r="K130" i="1"/>
  <c r="K131" i="1"/>
  <c r="K132" i="1"/>
  <c r="K123" i="1"/>
  <c r="K115" i="1"/>
  <c r="K116" i="1"/>
  <c r="K117" i="1"/>
  <c r="K118" i="1"/>
  <c r="K119" i="1"/>
  <c r="K120" i="1"/>
  <c r="K106" i="1"/>
  <c r="K107" i="1"/>
  <c r="K108" i="1"/>
  <c r="K109" i="1"/>
  <c r="K110" i="1"/>
  <c r="K111" i="1"/>
  <c r="K112" i="1"/>
  <c r="K113" i="1"/>
  <c r="K114" i="1"/>
  <c r="K105" i="1"/>
  <c r="K101" i="1"/>
  <c r="K102" i="1"/>
  <c r="K103" i="1"/>
  <c r="K100" i="1"/>
  <c r="K96" i="1"/>
  <c r="K97" i="1"/>
  <c r="K98" i="1"/>
  <c r="K95" i="1"/>
  <c r="K82" i="1"/>
  <c r="K83" i="1"/>
  <c r="K84" i="1"/>
  <c r="K85" i="1"/>
  <c r="K86" i="1"/>
  <c r="K87" i="1"/>
  <c r="K88" i="1"/>
  <c r="K89" i="1"/>
  <c r="K90" i="1"/>
  <c r="K91" i="1"/>
  <c r="K92" i="1"/>
  <c r="K81" i="1"/>
  <c r="K78" i="1"/>
  <c r="K77" i="1"/>
  <c r="K76" i="1"/>
  <c r="K75" i="1"/>
  <c r="K73" i="1"/>
  <c r="K72" i="1"/>
  <c r="K70" i="1"/>
  <c r="K69" i="1"/>
  <c r="K67" i="1"/>
  <c r="K66" i="1"/>
  <c r="K65" i="1"/>
  <c r="K64" i="1"/>
  <c r="K63" i="1"/>
  <c r="K61" i="1"/>
  <c r="K59" i="1"/>
  <c r="K58" i="1"/>
  <c r="K57" i="1"/>
  <c r="K56" i="1"/>
  <c r="K55" i="1"/>
  <c r="K53" i="1"/>
  <c r="K52" i="1"/>
  <c r="K50" i="1"/>
  <c r="K49" i="1"/>
  <c r="K48" i="1"/>
  <c r="K47" i="1"/>
  <c r="K34" i="1"/>
  <c r="K36" i="1"/>
  <c r="K37" i="1"/>
  <c r="K38" i="1"/>
  <c r="K40" i="1"/>
  <c r="K41" i="1"/>
  <c r="K42" i="1"/>
  <c r="K43" i="1"/>
  <c r="K44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20" i="1"/>
  <c r="K16" i="1"/>
  <c r="K17" i="1"/>
  <c r="K15" i="1"/>
  <c r="L182" i="1"/>
  <c r="L183" i="1"/>
  <c r="L184" i="1"/>
  <c r="L185" i="1"/>
  <c r="L186" i="1"/>
  <c r="L181" i="1"/>
  <c r="L178" i="1"/>
  <c r="L179" i="1"/>
  <c r="L177" i="1"/>
  <c r="L168" i="1"/>
  <c r="L169" i="1"/>
  <c r="L170" i="1"/>
  <c r="L171" i="1"/>
  <c r="L172" i="1"/>
  <c r="L173" i="1"/>
  <c r="L174" i="1"/>
  <c r="L175" i="1"/>
  <c r="L167" i="1"/>
  <c r="L165" i="1"/>
  <c r="L163" i="1"/>
  <c r="L156" i="1"/>
  <c r="L157" i="1"/>
  <c r="L158" i="1"/>
  <c r="L159" i="1"/>
  <c r="L160" i="1"/>
  <c r="L155" i="1"/>
  <c r="L149" i="1"/>
  <c r="L150" i="1"/>
  <c r="L151" i="1"/>
  <c r="L152" i="1"/>
  <c r="L153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34" i="1"/>
  <c r="L124" i="1"/>
  <c r="L125" i="1"/>
  <c r="L126" i="1"/>
  <c r="L127" i="1"/>
  <c r="L128" i="1"/>
  <c r="L129" i="1"/>
  <c r="L130" i="1"/>
  <c r="L131" i="1"/>
  <c r="L132" i="1"/>
  <c r="L123" i="1"/>
  <c r="L115" i="1"/>
  <c r="L116" i="1"/>
  <c r="L117" i="1"/>
  <c r="L118" i="1"/>
  <c r="L119" i="1"/>
  <c r="L120" i="1"/>
  <c r="L106" i="1"/>
  <c r="L107" i="1"/>
  <c r="L108" i="1"/>
  <c r="L109" i="1"/>
  <c r="L110" i="1"/>
  <c r="L111" i="1"/>
  <c r="L112" i="1"/>
  <c r="L113" i="1"/>
  <c r="L114" i="1"/>
  <c r="L105" i="1"/>
  <c r="L101" i="1"/>
  <c r="L102" i="1"/>
  <c r="L103" i="1"/>
  <c r="L100" i="1"/>
  <c r="L96" i="1"/>
  <c r="L97" i="1"/>
  <c r="L98" i="1"/>
  <c r="L95" i="1"/>
  <c r="L82" i="1"/>
  <c r="L83" i="1"/>
  <c r="L84" i="1"/>
  <c r="L85" i="1"/>
  <c r="L86" i="1"/>
  <c r="L87" i="1"/>
  <c r="L88" i="1"/>
  <c r="L89" i="1"/>
  <c r="L90" i="1"/>
  <c r="L91" i="1"/>
  <c r="L92" i="1"/>
  <c r="L93" i="1"/>
  <c r="L81" i="1"/>
  <c r="L77" i="1"/>
  <c r="L78" i="1"/>
  <c r="L76" i="1"/>
  <c r="L75" i="1"/>
  <c r="L73" i="1"/>
  <c r="L72" i="1"/>
  <c r="L70" i="1"/>
  <c r="L69" i="1"/>
  <c r="L67" i="1"/>
  <c r="L66" i="1"/>
  <c r="L65" i="1"/>
  <c r="L64" i="1"/>
  <c r="L63" i="1"/>
  <c r="L61" i="1"/>
  <c r="L56" i="1"/>
  <c r="L57" i="1"/>
  <c r="L58" i="1"/>
  <c r="L59" i="1"/>
  <c r="L55" i="1"/>
  <c r="L53" i="1"/>
  <c r="L52" i="1"/>
  <c r="L48" i="1"/>
  <c r="L49" i="1"/>
  <c r="L50" i="1"/>
  <c r="L47" i="1"/>
  <c r="L41" i="1"/>
  <c r="L42" i="1"/>
  <c r="L43" i="1"/>
  <c r="L44" i="1"/>
  <c r="L40" i="1"/>
  <c r="L38" i="1"/>
  <c r="L37" i="1"/>
  <c r="L36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20" i="1"/>
  <c r="L16" i="1"/>
  <c r="L17" i="1"/>
  <c r="L15" i="1"/>
  <c r="K154" i="1"/>
  <c r="K71" i="1"/>
  <c r="K68" i="1"/>
  <c r="K60" i="1"/>
  <c r="K54" i="1"/>
  <c r="K14" i="1"/>
  <c r="K74" i="1" l="1"/>
  <c r="K62" i="1"/>
  <c r="K180" i="1"/>
  <c r="K104" i="1"/>
  <c r="K166" i="1"/>
  <c r="K161" i="1"/>
  <c r="K121" i="1"/>
  <c r="K79" i="1"/>
  <c r="K45" i="1"/>
  <c r="K18" i="1"/>
  <c r="I171" i="1"/>
  <c r="I142" i="1"/>
  <c r="I141" i="1"/>
  <c r="I137" i="1"/>
  <c r="I102" i="1"/>
  <c r="I22" i="1"/>
  <c r="K187" i="1" l="1"/>
  <c r="I170" i="1"/>
  <c r="I169" i="1"/>
  <c r="I17" i="1" l="1"/>
  <c r="E33" i="70" l="1"/>
  <c r="H28" i="70"/>
  <c r="H27" i="70"/>
  <c r="F29" i="70" s="1"/>
  <c r="H36" i="70" s="1"/>
  <c r="H23" i="70"/>
  <c r="F24" i="70" s="1"/>
  <c r="H35" i="70" s="1"/>
  <c r="H19" i="70"/>
  <c r="H18" i="70"/>
  <c r="F15" i="70"/>
  <c r="H32" i="70" s="1"/>
  <c r="H14" i="70"/>
  <c r="E33" i="69"/>
  <c r="H28" i="69"/>
  <c r="H27" i="69"/>
  <c r="F29" i="69" s="1"/>
  <c r="H36" i="69" s="1"/>
  <c r="H23" i="69"/>
  <c r="F24" i="69" s="1"/>
  <c r="H35" i="69" s="1"/>
  <c r="H19" i="69"/>
  <c r="H18" i="69"/>
  <c r="F20" i="69" s="1"/>
  <c r="H34" i="69" s="1"/>
  <c r="H14" i="69"/>
  <c r="F15" i="69" s="1"/>
  <c r="H32" i="69" s="1"/>
  <c r="I175" i="1"/>
  <c r="I172" i="1"/>
  <c r="A8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4" i="3"/>
  <c r="B13" i="3"/>
  <c r="F20" i="70" l="1"/>
  <c r="H34" i="70" s="1"/>
  <c r="H37" i="70" s="1"/>
  <c r="H38" i="70" s="1"/>
  <c r="G148" i="1" s="1"/>
  <c r="H37" i="69"/>
  <c r="H38" i="69" s="1"/>
  <c r="G147" i="1" s="1"/>
  <c r="I184" i="1"/>
  <c r="B15" i="3"/>
  <c r="H11" i="68" l="1"/>
  <c r="H11" i="66"/>
  <c r="H11" i="64"/>
  <c r="E33" i="63"/>
  <c r="H28" i="63"/>
  <c r="H27" i="63"/>
  <c r="F29" i="63" s="1"/>
  <c r="H36" i="63" s="1"/>
  <c r="H23" i="63"/>
  <c r="F24" i="63" s="1"/>
  <c r="H35" i="63" s="1"/>
  <c r="H19" i="63"/>
  <c r="H18" i="63"/>
  <c r="H14" i="63"/>
  <c r="F15" i="63" s="1"/>
  <c r="H32" i="63" s="1"/>
  <c r="H11" i="62"/>
  <c r="F20" i="63" l="1"/>
  <c r="H34" i="63" s="1"/>
  <c r="H37" i="63" s="1"/>
  <c r="H38" i="63" s="1"/>
  <c r="G146" i="1" s="1"/>
  <c r="I120" i="1" l="1"/>
  <c r="I119" i="1"/>
  <c r="I118" i="1"/>
  <c r="I98" i="1" l="1"/>
  <c r="I82" i="1"/>
  <c r="I42" i="1" l="1"/>
  <c r="I40" i="1"/>
  <c r="I44" i="1"/>
  <c r="I43" i="1"/>
  <c r="I41" i="1"/>
  <c r="I37" i="1"/>
  <c r="I34" i="1"/>
  <c r="I33" i="1"/>
  <c r="I32" i="1"/>
  <c r="I28" i="1"/>
  <c r="I25" i="1"/>
  <c r="I24" i="1"/>
  <c r="I134" i="1"/>
  <c r="I165" i="1" l="1"/>
  <c r="I116" i="1" l="1"/>
  <c r="I61" i="1"/>
  <c r="I60" i="1" s="1"/>
  <c r="C17" i="3" s="1"/>
  <c r="I17" i="3" s="1"/>
  <c r="I181" i="1" l="1"/>
  <c r="I186" i="1"/>
  <c r="I179" i="1"/>
  <c r="I178" i="1"/>
  <c r="I177" i="1"/>
  <c r="I174" i="1"/>
  <c r="I173" i="1"/>
  <c r="I159" i="1"/>
  <c r="I156" i="1"/>
  <c r="I155" i="1"/>
  <c r="I160" i="1"/>
  <c r="I158" i="1"/>
  <c r="I157" i="1"/>
  <c r="I168" i="1"/>
  <c r="I167" i="1"/>
  <c r="I153" i="1"/>
  <c r="I152" i="1"/>
  <c r="I151" i="1"/>
  <c r="I148" i="1"/>
  <c r="I176" i="1" l="1"/>
  <c r="C28" i="3" s="1"/>
  <c r="L28" i="3" s="1"/>
  <c r="I166" i="1"/>
  <c r="I154" i="1"/>
  <c r="C25" i="3" s="1"/>
  <c r="H25" i="3" s="1"/>
  <c r="C27" i="3" l="1"/>
  <c r="K27" i="3" s="1"/>
  <c r="K30" i="3" s="1"/>
  <c r="I143" i="1"/>
  <c r="I145" i="1"/>
  <c r="I144" i="1"/>
  <c r="I124" i="1"/>
  <c r="I135" i="1"/>
  <c r="I123" i="1"/>
  <c r="I130" i="1"/>
  <c r="I126" i="1"/>
  <c r="I115" i="1"/>
  <c r="I183" i="1"/>
  <c r="I111" i="1" l="1"/>
  <c r="I110" i="1"/>
  <c r="I108" i="1"/>
  <c r="I107" i="1"/>
  <c r="I106" i="1"/>
  <c r="I103" i="1"/>
  <c r="I97" i="1"/>
  <c r="I90" i="1" l="1"/>
  <c r="I89" i="1"/>
  <c r="I117" i="1"/>
  <c r="I114" i="1"/>
  <c r="I113" i="1"/>
  <c r="I112" i="1"/>
  <c r="I109" i="1"/>
  <c r="I105" i="1"/>
  <c r="I101" i="1"/>
  <c r="I100" i="1"/>
  <c r="I96" i="1"/>
  <c r="I95" i="1"/>
  <c r="I93" i="1"/>
  <c r="I92" i="1"/>
  <c r="I91" i="1"/>
  <c r="I88" i="1"/>
  <c r="I87" i="1"/>
  <c r="I86" i="1"/>
  <c r="I85" i="1"/>
  <c r="I84" i="1"/>
  <c r="I83" i="1"/>
  <c r="I81" i="1"/>
  <c r="I104" i="1" l="1"/>
  <c r="C23" i="3" s="1"/>
  <c r="J23" i="3" s="1"/>
  <c r="I79" i="1"/>
  <c r="C22" i="3" s="1"/>
  <c r="F22" i="3" s="1"/>
  <c r="I67" i="1"/>
  <c r="I66" i="1"/>
  <c r="I65" i="1"/>
  <c r="I64" i="1"/>
  <c r="I63" i="1"/>
  <c r="I70" i="1"/>
  <c r="I69" i="1"/>
  <c r="I72" i="1"/>
  <c r="I73" i="1"/>
  <c r="I62" i="1" l="1"/>
  <c r="C18" i="3" s="1"/>
  <c r="I18" i="3" s="1"/>
  <c r="I71" i="1"/>
  <c r="C20" i="3" s="1"/>
  <c r="I20" i="3" s="1"/>
  <c r="I68" i="1"/>
  <c r="C19" i="3" s="1"/>
  <c r="H19" i="3" s="1"/>
  <c r="I47" i="1" l="1"/>
  <c r="I57" i="1"/>
  <c r="I56" i="1"/>
  <c r="I55" i="1"/>
  <c r="I49" i="1" l="1"/>
  <c r="I50" i="1"/>
  <c r="I125" i="1"/>
  <c r="I127" i="1"/>
  <c r="I128" i="1"/>
  <c r="I129" i="1"/>
  <c r="I131" i="1"/>
  <c r="I132" i="1"/>
  <c r="I136" i="1"/>
  <c r="I138" i="1"/>
  <c r="I139" i="1"/>
  <c r="I140" i="1"/>
  <c r="I53" i="1" l="1"/>
  <c r="I52" i="1"/>
  <c r="I48" i="1"/>
  <c r="I45" i="1" l="1"/>
  <c r="I38" i="1"/>
  <c r="I36" i="1"/>
  <c r="I31" i="1"/>
  <c r="C15" i="3" l="1"/>
  <c r="F15" i="3" s="1"/>
  <c r="I23" i="1"/>
  <c r="I21" i="1"/>
  <c r="I20" i="1"/>
  <c r="I150" i="1" l="1"/>
  <c r="I149" i="1"/>
  <c r="I182" i="1" l="1"/>
  <c r="I163" i="1" l="1"/>
  <c r="I161" i="1" l="1"/>
  <c r="C26" i="3" s="1"/>
  <c r="L26" i="3" s="1"/>
  <c r="I78" i="1" l="1"/>
  <c r="I77" i="1"/>
  <c r="I76" i="1"/>
  <c r="I75" i="1"/>
  <c r="I74" i="1" l="1"/>
  <c r="C21" i="3" l="1"/>
  <c r="J21" i="3" s="1"/>
  <c r="I26" i="1"/>
  <c r="I59" i="1"/>
  <c r="I58" i="1"/>
  <c r="I30" i="1"/>
  <c r="I29" i="1"/>
  <c r="I15" i="1"/>
  <c r="I27" i="1"/>
  <c r="I54" i="1" l="1"/>
  <c r="C16" i="3" s="1"/>
  <c r="G16" i="3" s="1"/>
  <c r="I18" i="1"/>
  <c r="I185" i="1"/>
  <c r="I180" i="1" s="1"/>
  <c r="C29" i="3" s="1"/>
  <c r="L29" i="3" s="1"/>
  <c r="L30" i="3" s="1"/>
  <c r="C14" i="3" l="1"/>
  <c r="E14" i="3" s="1"/>
  <c r="I147" i="1"/>
  <c r="I146" i="1"/>
  <c r="I121" i="1" l="1"/>
  <c r="I16" i="1"/>
  <c r="I14" i="1" s="1"/>
  <c r="C24" i="3" l="1"/>
  <c r="H24" i="3" s="1"/>
  <c r="I187" i="1"/>
  <c r="C13" i="3"/>
  <c r="E13" i="3" s="1"/>
  <c r="J12" i="4"/>
  <c r="J13" i="4"/>
  <c r="J14" i="4"/>
  <c r="J15" i="4"/>
  <c r="J16" i="4"/>
  <c r="J11" i="4"/>
  <c r="C31" i="3" l="1"/>
  <c r="D28" i="3" l="1"/>
  <c r="D29" i="3"/>
  <c r="D27" i="3"/>
  <c r="D26" i="3"/>
  <c r="D19" i="3"/>
  <c r="D15" i="3"/>
  <c r="D13" i="3"/>
  <c r="D16" i="3"/>
  <c r="D18" i="3"/>
  <c r="D17" i="3"/>
  <c r="D20" i="3"/>
  <c r="D22" i="3"/>
  <c r="D21" i="3"/>
  <c r="D24" i="3"/>
  <c r="D25" i="3"/>
  <c r="D14" i="3"/>
  <c r="E30" i="3"/>
  <c r="E31" i="3" s="1"/>
  <c r="H30" i="3"/>
  <c r="G30" i="3"/>
  <c r="F30" i="3"/>
  <c r="I30" i="3"/>
  <c r="J30" i="3" l="1"/>
  <c r="F31" i="3"/>
  <c r="G31" i="3" s="1"/>
  <c r="H31" i="3" s="1"/>
  <c r="I31" i="3" s="1"/>
  <c r="J31" i="3" l="1"/>
  <c r="K31" i="3" s="1"/>
  <c r="L31" i="3" s="1"/>
  <c r="D23" i="3" l="1"/>
  <c r="D31" i="3" s="1"/>
</calcChain>
</file>

<file path=xl/sharedStrings.xml><?xml version="1.0" encoding="utf-8"?>
<sst xmlns="http://schemas.openxmlformats.org/spreadsheetml/2006/main" count="1144" uniqueCount="519">
  <si>
    <t>ITEM</t>
  </si>
  <si>
    <t>QUANT.</t>
  </si>
  <si>
    <t>m²</t>
  </si>
  <si>
    <t xml:space="preserve">      </t>
  </si>
  <si>
    <t>FONTE</t>
  </si>
  <si>
    <t>PREFEITURA MUNICIPAL DE LARANJA DA TERRA</t>
  </si>
  <si>
    <t>1º MÊS</t>
  </si>
  <si>
    <t>2º MÊS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</si>
  <si>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</si>
  <si>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</si>
  <si>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</si>
  <si>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</si>
  <si>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</si>
  <si>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</si>
  <si>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m</t>
  </si>
  <si>
    <t>VALOR TOTAL</t>
  </si>
  <si>
    <t>3º MÊS</t>
  </si>
  <si>
    <t>4º MÊS</t>
  </si>
  <si>
    <t>%</t>
  </si>
  <si>
    <t>SUB-TOTAL</t>
  </si>
  <si>
    <t>und</t>
  </si>
  <si>
    <t>5º MÊS</t>
  </si>
  <si>
    <t>6º MÊS</t>
  </si>
  <si>
    <t>Jeann Bulerianm</t>
  </si>
  <si>
    <t>ESQUADRIAS METÁLICAS</t>
  </si>
  <si>
    <t>INSTALAÇÕES ELÉTRICAS</t>
  </si>
  <si>
    <t>SERVIÇOS PRELIMINARES</t>
  </si>
  <si>
    <t>MERC-01</t>
  </si>
  <si>
    <t>MERC-02</t>
  </si>
  <si>
    <t>MERC-03</t>
  </si>
  <si>
    <t>MERC-04</t>
  </si>
  <si>
    <t>MERC-05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</si>
  <si>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</si>
  <si>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</si>
  <si>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</si>
  <si>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</si>
  <si>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</si>
  <si>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</si>
  <si>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</si>
  <si>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</si>
  <si>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</si>
  <si>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</si>
  <si>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</si>
  <si>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</si>
  <si>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</si>
  <si>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</si>
  <si>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</si>
  <si>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</si>
  <si>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</si>
  <si>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</si>
  <si>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</si>
  <si>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</si>
  <si>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</si>
  <si>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</si>
  <si>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</si>
  <si>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</si>
  <si>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</si>
  <si>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</si>
  <si>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SINAPI</t>
  </si>
  <si>
    <t>Item</t>
  </si>
  <si>
    <t>COBERTURA</t>
  </si>
  <si>
    <t>PINTURA</t>
  </si>
  <si>
    <t>Limpeza geral da obra (edificação)</t>
  </si>
  <si>
    <t>m³</t>
  </si>
  <si>
    <t>Und</t>
  </si>
  <si>
    <t>COMPOSIÇÃO DE CUSTO UNITÁRIO</t>
  </si>
  <si>
    <t>REFERÊNCIA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</si>
  <si>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</si>
  <si>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</si>
  <si>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</si>
  <si>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</si>
  <si>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</si>
  <si>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</si>
  <si>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</si>
  <si>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</si>
  <si>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</si>
  <si>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</si>
  <si>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</si>
  <si>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H</t>
  </si>
  <si>
    <t>A - Custo Total de Mão de Obra:</t>
  </si>
  <si>
    <t>B – Equipamentos</t>
  </si>
  <si>
    <t>B - Custo Total de Equipamentos:</t>
  </si>
  <si>
    <t>C – Materiais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</si>
  <si>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</si>
  <si>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</si>
  <si>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</si>
  <si>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</si>
  <si>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</si>
  <si>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</si>
  <si>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</si>
  <si>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</si>
  <si>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</si>
  <si>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</si>
  <si>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</si>
  <si>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</si>
  <si>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</si>
  <si>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</si>
  <si>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</si>
  <si>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</si>
  <si>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</si>
  <si>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</si>
  <si>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</si>
  <si>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</si>
  <si>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Preço Unitário :</t>
  </si>
  <si>
    <t>COMP-01</t>
  </si>
  <si>
    <t>INSTALAÇÕES HIDROSSANITÁRIAS</t>
  </si>
  <si>
    <t>UND</t>
  </si>
  <si>
    <t>MERCADO</t>
  </si>
  <si>
    <t>LEIS SOCIAIS (HORA)</t>
  </si>
  <si>
    <t>SERVIÇOS FINAIS</t>
  </si>
  <si>
    <t>Placa para inauguração de obra em alumínio polido e=4mm, dimensões 40 x 50 cm, gravação em baixo relevo, inclusive pintura e fixação</t>
  </si>
  <si>
    <t>CRONOGRAMA FÍSICO-FINANCEIRO</t>
  </si>
  <si>
    <t>PREÇO UNIT. S/ BDI</t>
  </si>
  <si>
    <t>Bancada de granito com espessura de 2 cm</t>
  </si>
  <si>
    <t>DER-ES</t>
  </si>
  <si>
    <t>DATAS-BASE:</t>
  </si>
  <si>
    <t>Retirada de portas e janelas de madeira, inclusive batentes</t>
  </si>
  <si>
    <t>Retirada de revestimento antigo em reboco</t>
  </si>
  <si>
    <t>2.0</t>
  </si>
  <si>
    <t>1.0</t>
  </si>
  <si>
    <t>1.1</t>
  </si>
  <si>
    <t>1.2</t>
  </si>
  <si>
    <t>2.1</t>
  </si>
  <si>
    <t>2.2</t>
  </si>
  <si>
    <t>2.3</t>
  </si>
  <si>
    <t>Retirada de esquadrias metálicas</t>
  </si>
  <si>
    <t>Barracão para depósito de cimento área de 10.90m2, de chapa de compensado 12mm e pontaletes 8x8cm,piso cimentado e cobertura de telhas de fibrocimento de 6mm, inclusive ponto de luz, conf. projeto (1utilização)</t>
  </si>
  <si>
    <t>Placa de obra nas dimensões de 2.0 x 4.0 m, padrão DER</t>
  </si>
  <si>
    <t xml:space="preserve">Demolição de revestimento com azulejos </t>
  </si>
  <si>
    <t>Demolição de alvenaria</t>
  </si>
  <si>
    <t>2.4</t>
  </si>
  <si>
    <t>2.5</t>
  </si>
  <si>
    <t>Retirada de bancada de pia</t>
  </si>
  <si>
    <t>2.7</t>
  </si>
  <si>
    <t xml:space="preserve">Demolição de piso revestido com cerâmica </t>
  </si>
  <si>
    <t>2.8</t>
  </si>
  <si>
    <t>2.9</t>
  </si>
  <si>
    <t>Retirada de estrutura em madeira do telhado</t>
  </si>
  <si>
    <t>Telhado</t>
  </si>
  <si>
    <t>2.10</t>
  </si>
  <si>
    <t>Remoção de telhas cerâmicas, tipo colonial, inclusive cumeeiras</t>
  </si>
  <si>
    <t>2.12</t>
  </si>
  <si>
    <t>2.13</t>
  </si>
  <si>
    <t xml:space="preserve">Retirada de pontos elétricos (luminárias, interruptores e tomadas) </t>
  </si>
  <si>
    <t>Retirada de caixas/quadros elétricos</t>
  </si>
  <si>
    <t>3.0</t>
  </si>
  <si>
    <t xml:space="preserve">m </t>
  </si>
  <si>
    <t>Tubo pvc, série r, água pluvial, dn 100 mm, fornecido e instalado em ramal de encaminhamento. af_06/2022</t>
  </si>
  <si>
    <t>4.0</t>
  </si>
  <si>
    <t>4.2</t>
  </si>
  <si>
    <t>4.3</t>
  </si>
  <si>
    <t>4.4</t>
  </si>
  <si>
    <t>5.0</t>
  </si>
  <si>
    <t>6.0</t>
  </si>
  <si>
    <t>6.1</t>
  </si>
  <si>
    <t>6.2</t>
  </si>
  <si>
    <t>6.3</t>
  </si>
  <si>
    <t>Pintura com tinta acrílica, marcas de referência Suvinil, Coral ou Metalatex, inclusive selador acrílico, em paredes e forros, a três demãos</t>
  </si>
  <si>
    <t>Chapisco de argamassa de cimento e areia média ou grossa lavada, no traço 1:3, espessura 5 mm</t>
  </si>
  <si>
    <t>Reboco tipo paulista de argamassa de cimento, cal hidratada CH1 e areia média ou grossa lavada no traço 1:0.5:6, espessura 25 mm</t>
  </si>
  <si>
    <t xml:space="preserve">Teto </t>
  </si>
  <si>
    <t>Parede</t>
  </si>
  <si>
    <t>6.4</t>
  </si>
  <si>
    <t>Emboço de argamassa de cimento, cal hidratada CH1 e areia média ou grossa lavada no traço 1:0.5:6, espessura 20 mm</t>
  </si>
  <si>
    <t>Reboco tipo paulista de argamassa de cimento, cal hidratada CH1 e areia lavada traço 1:0.5:6, espessura 25 mm</t>
  </si>
  <si>
    <t>Chapisco com argamassa de cimento e areia média ou grossa lavada no traço 1:3, espessura 5 mm</t>
  </si>
  <si>
    <t>6.5</t>
  </si>
  <si>
    <t>Piso cerâmico esmaltado, PEI 5, acabamento semibrilho, dim. 45x45cm, ref. de cor CARGO PLUS WHITE Eliane/equiv. assentado com argamassa de cimento colante, inclusive rejuntamento</t>
  </si>
  <si>
    <t xml:space="preserve">Azulejo branco 15 x 15 cm, juntas a prumo, assentado com argamassa de cimento colante, inclusive rejuntamento com cimento branco, marcas de referência Eliane, Cecrisa ou Portobello </t>
  </si>
  <si>
    <t>7.0</t>
  </si>
  <si>
    <t>8.0</t>
  </si>
  <si>
    <t xml:space="preserve">Soleira de granito esp. 2 cm e largura de 15 cm </t>
  </si>
  <si>
    <t>8.1</t>
  </si>
  <si>
    <t>8.2</t>
  </si>
  <si>
    <t>Prateleiras em granito cinza andorinha, esp. 2cm</t>
  </si>
  <si>
    <t>9.0</t>
  </si>
  <si>
    <t>9.1</t>
  </si>
  <si>
    <t>Porta de correr de alumínio, com duas folhas para vidro, incluso vidro liso incolor, fechadura e puxador, sem alizar. af_12/2019</t>
  </si>
  <si>
    <t>9.2</t>
  </si>
  <si>
    <t>SOLEIRAS, PEITORIS, BANCADAS E PRATELEIRAS</t>
  </si>
  <si>
    <t>10.0</t>
  </si>
  <si>
    <t>10.1</t>
  </si>
  <si>
    <t>10.2</t>
  </si>
  <si>
    <t>10.3</t>
  </si>
  <si>
    <t>10.4</t>
  </si>
  <si>
    <t>10.5</t>
  </si>
  <si>
    <t>Janela tipo maxim-ar para vidro em alumínio anodizado natural, linha 25, completa, incl. puxador com tranca, caixilho, alizar e contramarco, exclusive vidro</t>
  </si>
  <si>
    <t>Vidro plano transparente liso, com 4 mm de espessura</t>
  </si>
  <si>
    <t>11.0</t>
  </si>
  <si>
    <t xml:space="preserve">und </t>
  </si>
  <si>
    <t>PREÇO UNIT. C/ BDI 33,25%</t>
  </si>
  <si>
    <t>VALOR TOTAL C/ BDI 33,25%</t>
  </si>
  <si>
    <t>12.0</t>
  </si>
  <si>
    <t>13.0</t>
  </si>
  <si>
    <t>13.1</t>
  </si>
  <si>
    <t>14.0</t>
  </si>
  <si>
    <t>14.2</t>
  </si>
  <si>
    <t>unid</t>
  </si>
  <si>
    <t>B.D.I. :33,25%</t>
  </si>
  <si>
    <t>PREÇO TOTAL C/ BDI 33,25%</t>
  </si>
  <si>
    <t>COMP</t>
  </si>
  <si>
    <t>12.6</t>
  </si>
  <si>
    <t>Demolição de piso cimentado inclusive lastro de concreto</t>
  </si>
  <si>
    <t>Mini-Disjuntor monopolar 16 A, curva C - 5KA 220/127VCA (NBR IEC 60947-2), Ref. Siemens, GE, Schneider ou equivalente</t>
  </si>
  <si>
    <t>Mini-Disjuntor bipolar 16 A, curva C - 5KA 220/127VCA (NBR IEC 60947-2), Ref. Siemens, GE, Schneider ou equivalente</t>
  </si>
  <si>
    <t>Mini-Disjuntor monopolar 20 A, curva C - 5KA 220/127VCA (NBR IEC 60947-2), Ref. Siemens, GE, Schneider ou equivalente</t>
  </si>
  <si>
    <t>Mini-Disjuntor bipolar 25 A, curva C - 5KA 220/127VCA (NBR IEC 60947-2), Ref. Siemens, GE, Schneider ou equivalente</t>
  </si>
  <si>
    <t xml:space="preserve">Entrada </t>
  </si>
  <si>
    <t>Janela de correr para vidro em alumínio anodizado cor natural, linha 25, completa, incl. puxador com tranca, alizar, caixilho e contramarco, exclusive vidro</t>
  </si>
  <si>
    <t>COMP-03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</si>
  <si>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</si>
  <si>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</si>
  <si>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</si>
  <si>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</si>
  <si>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</si>
  <si>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</si>
  <si>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</si>
  <si>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</si>
  <si>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</si>
  <si>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</si>
  <si>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Obs</t>
  </si>
  <si>
    <t>sim</t>
  </si>
  <si>
    <t>31.684.798/0001-61</t>
  </si>
  <si>
    <t>COMP-02</t>
  </si>
  <si>
    <t>Lâmpada LED de sobrepor 24w quadrada - fornecimento e instalação</t>
  </si>
  <si>
    <t xml:space="preserve">Interruptor de uma tecla simples 10A/250V, com placa 4x2" </t>
  </si>
  <si>
    <t>MAPA DE COTAÇÃO 01</t>
  </si>
  <si>
    <t>MAPA DE COTAÇÃO 02</t>
  </si>
  <si>
    <t>Lixamento de parede com pintura antiga PVA para recebimento de nova camada de tinta</t>
  </si>
  <si>
    <t>Remoção de pintura antiga a óleo ou esmalte</t>
  </si>
  <si>
    <t>Remoção de telha ondulada de fibrocimento, inclusive cumeeira</t>
  </si>
  <si>
    <t>Retirada de grades, gradis, alambrados, cercas e portões</t>
  </si>
  <si>
    <t>Retirada de aparelhos sanitários</t>
  </si>
  <si>
    <t>Retirada de caixa d'água de fibrocimento, inclusive tubulação de ligação</t>
  </si>
  <si>
    <t>Retirada de torneiras e registros</t>
  </si>
  <si>
    <t>Geral Edificação</t>
  </si>
  <si>
    <t xml:space="preserve">Externo (muro,calçada...) </t>
  </si>
  <si>
    <t>Corte de capoeira fina, a foice (manual)</t>
  </si>
  <si>
    <t xml:space="preserve">ALVENARIA, CHAPISCO, EMBOÇO E REBOCO </t>
  </si>
  <si>
    <t>ESQUADRIAS DE MADEIRA</t>
  </si>
  <si>
    <t xml:space="preserve">PISOS, REVESTIMENTOS DE PAREDE </t>
  </si>
  <si>
    <t>Trama de aço composta por ripas, caibros e terças para telhados de mais de 2 águas para telha de encaixe de cerâmica ou de concreto, incluso transporte vertical. Af_07/2019</t>
  </si>
  <si>
    <t>Cumeeira e espigão para telha cerâmica emboçada com argamassa traço 1:2:9 (cimento, cal e areia), para telhados com mais de 2 águas, incluso transporte vertical. Af_07/2019</t>
  </si>
  <si>
    <t>Calha de beiral, semicircular de pvc, diametro 125 mm, incluindo cabeceiras, emendas, bocais, suportes e vedações, excluindo condutores, inc luso transporte vertical. af_07/2019</t>
  </si>
  <si>
    <t>Telhamento com telha cerâmica de encaixe, tipo portuguesa, com mais de 2 águas, incluso transporte vertical. af_07/2019</t>
  </si>
  <si>
    <t>Porta de abrir tipo veneziana em alumínio anodizado, linha 25, completa, incl. puxador com tranca, caixilho, alizar e contramarco</t>
  </si>
  <si>
    <t>FORRO GESSO</t>
  </si>
  <si>
    <t>7.1</t>
  </si>
  <si>
    <t>ÁGUA FRIA</t>
  </si>
  <si>
    <t>10.6</t>
  </si>
  <si>
    <t>10.7</t>
  </si>
  <si>
    <t>10.8</t>
  </si>
  <si>
    <t>Válvula de descarga metálica, base 1 1/2", acabamento metalico cromado - fornecimento e instalação. af_08/2021</t>
  </si>
  <si>
    <t>10.9</t>
  </si>
  <si>
    <t>10.10</t>
  </si>
  <si>
    <t>CAIXAS DE GORDURA, CAIXAS DE INSPEÇÃO E CAIXA SINFONADA</t>
  </si>
  <si>
    <t>10.11</t>
  </si>
  <si>
    <t>10.12</t>
  </si>
  <si>
    <t>10.13</t>
  </si>
  <si>
    <t>10.14</t>
  </si>
  <si>
    <t>10.15</t>
  </si>
  <si>
    <t>TUBO ESGOTO</t>
  </si>
  <si>
    <t>10.17</t>
  </si>
  <si>
    <t>10.18</t>
  </si>
  <si>
    <t>10.19</t>
  </si>
  <si>
    <t>10.20</t>
  </si>
  <si>
    <t>10.21</t>
  </si>
  <si>
    <t>Kit de acessórios para banheiro em metal cromado, 5 pecas, incluso fixação. af_01/2020</t>
  </si>
  <si>
    <t>Reservatório de polietileno de 1000l, inclusive peça de madeira 6x16cm para apoio, exclusive flanges e torneira de bóia</t>
  </si>
  <si>
    <t>Tubo de PVC rígido soldável marrom, diâm. 25mm (3/4"), inclusive conexões</t>
  </si>
  <si>
    <t>Tubo de PVC rigido soldável marrom, diâm. 32mm (1"), inclusive conexões</t>
  </si>
  <si>
    <t>Tubo de PVC rígido soldável marrom, diâm. 50mm (11/2"), inclusive conexões</t>
  </si>
  <si>
    <t xml:space="preserve">Registro de gaveta com canopla cromada diam. 25mm (1"), marcas de referência Fabrimar, Deca ou Docol </t>
  </si>
  <si>
    <t>Padrão de entrada d'água com caixa termoplástica para hidrômetro de 3/4" - padrão 1B da CESAN.Instalado embutido na alvenaria. Inclusive tubulação, conexões, registro, tubo camisa e caixa com tampa transparente. Conferir detalhe.</t>
  </si>
  <si>
    <t xml:space="preserve">Caixa de gordura de alv. bloco concreto 9x19x39cm, dim.60x60cm e Hmáx=1m, com tampa em concreto esp.5cm, lastro concreto esp.10cm, revestida intern. c/ chapisco e reboco impermeab, escavação, reaterro e parede interna em concreto
</t>
  </si>
  <si>
    <t>Caixa sifonada em PVC, diâm. 150mm, com grelha e porta grelha quadrados, em aço inox</t>
  </si>
  <si>
    <t>Tubo de PVC rígido soldável branco, para esgoto, diâmetro 40mm (1 1/2"), inclusive conexões</t>
  </si>
  <si>
    <t>Tubo de PVC rígido soldável branco, para esgoto, diâmetro 50mm (2"), inclusive conexões</t>
  </si>
  <si>
    <t xml:space="preserve"> Tubo de PVC rígido soldável branco, para esgoto, diâmetro 75mm (3"), inclusive conexões</t>
  </si>
  <si>
    <t xml:space="preserve"> Tubo de PVC rígido soldável branco, para esgoto, diâmetro 100mm (4"), inclusive conexões</t>
  </si>
  <si>
    <t>Abertura e fechamento de rasgos em alvenaria, para passagem de eletrodutos diâm. 1/2" a 1"</t>
  </si>
  <si>
    <t>Abertura e fechamento de rasgos em alvenaria, para passagem de tubulações, diâm. 1/2" a 1"</t>
  </si>
  <si>
    <t>Cuba em aço inox nº 02(dim.560x340x150)mm, marcas de referência Franke, Strake, tramontina, inclusive válvula de metal 31/2" e sifão cromado 1 x 1/2", excl. Torneira</t>
  </si>
  <si>
    <t>Lavatório de louça branca com coluna suspensa p/ banheiro PNE, Vougle Plus Conforto L.51.17 + CS.1.17, Ref., Deca ou equivalente, incl. sifão, válvula e engates metálicos cromados, exclusive torneira</t>
  </si>
  <si>
    <t>Tanque em mármore sintético com 2 bojos, inclusive válvula e sifão em PVC</t>
  </si>
  <si>
    <t>Mini-Disjuntor monopolar 25 A, curva C - 5KA 220/127VCA (NBR IEC 60947-2), Ref. Siemens, GE, Schneider ou equivalente</t>
  </si>
  <si>
    <t xml:space="preserve">Quadro de distribuição de energia, de embutir, com 24 divisões modulares, com barramento </t>
  </si>
  <si>
    <t xml:space="preserve">Ducha manual Acqua jet, linha Aquarius, com registro ref.C 2195, marcas de referência Fabrimar, Deca ou Docol
</t>
  </si>
  <si>
    <t>Mini-Disjuntor monopolar 10 A, curva C - 5KA 220/127VCA (NBR IEC 60947-2), Ref. Siemens, GE, Schneider ou equivalente</t>
  </si>
  <si>
    <t>Padrão de entrada de energia elétrica, trifásico, entrada aérea, a 4 fios, carga instalada em muro de 26001 até 34000W - 220/127V</t>
  </si>
  <si>
    <t>Cabo de cobre termoplástico (PVC) flexível isolado 0,6/1kV, anti-chama 90ºC HEPR - 35,0 mm2</t>
  </si>
  <si>
    <t>Mureta de medição utilizando arg. cimento, cal e areia, dimensões 1100x2000x200mm, com pilares e cintas, revestido com chapisco e reboco, inclusive pintura emassamento e pintura acrílica a três demãos, exclusive cobertura</t>
  </si>
  <si>
    <t>Eletroduto de PVC rígido roscável, diâm. 1/2" (20mm), inclusive conexões</t>
  </si>
  <si>
    <t>Eletroduto de PVC rígido roscável, diâm. 1 1/2" (50mm), inclusive conexões</t>
  </si>
  <si>
    <t>Eletroduto de PVC rígido roscável, diâm. 1" (32mm), inclusive conexões</t>
  </si>
  <si>
    <t>Eletroduto de PVC rígido roscável, diâm. 3/4" (25mm), inclusive conexões</t>
  </si>
  <si>
    <t>Lâmpada LED de sobrepor 18w quadrada - fornecimento e instalação</t>
  </si>
  <si>
    <t>Lâmpada LED de sobrepor 12w quadrada - fornecimento e instalação</t>
  </si>
  <si>
    <t xml:space="preserve">Caixa de embutir marca de referência Tigreflex, 4x2" </t>
  </si>
  <si>
    <t>Caixa sextavada em PVC de 3x3x1 1/2", marca de referência Tigreflex</t>
  </si>
  <si>
    <t>Fornecimento e Instalação de Unidade Evaporadora e Condensadora de Ar Condicionado tipo Split Inverter Hi-Wall (Parede) de 12.000 BTU´s 220V - Ciclo Frio - Classificação A (Selo PROCEL), inclusive amortecedores vibra-stop</t>
  </si>
  <si>
    <t>Condutores, caixas de passagem</t>
  </si>
  <si>
    <t>14.1</t>
  </si>
  <si>
    <t>INSTALAÇÕES DE LÓGICA</t>
  </si>
  <si>
    <t>12.1</t>
  </si>
  <si>
    <t>12.2</t>
  </si>
  <si>
    <t>12.4</t>
  </si>
  <si>
    <t>Caixa de embutir marca de referência Tigreflex, 4x2"</t>
  </si>
  <si>
    <t>Caixa de passagem 400x400x120mm, chapa 18, com tampa parafusada</t>
  </si>
  <si>
    <t>Espelho 4" x 2" com conector RJ 45 fêmea CAT. 5e</t>
  </si>
  <si>
    <t xml:space="preserve">Fornecimento e instalação de Cabo de rede par trançado 4 pares Categoria 5e </t>
  </si>
  <si>
    <t>Portão de ferro de abrir em barra chata, chapa e tubo, inclusive chumbamento</t>
  </si>
  <si>
    <t>Gradil H = 1.90m padrão SEDU em tudo de FG 2" e barra chata de 11/2"x1/4", para fixação sobre mureta conforme projeto, exclusive a mureta.</t>
  </si>
  <si>
    <t>SERVIÇOS EXTERNOS- CERCAMENTO/CALÇADA</t>
  </si>
  <si>
    <t>15.0</t>
  </si>
  <si>
    <t>PREVENÇÃO E COMBATE A INCÊNDIO</t>
  </si>
  <si>
    <t>15.1</t>
  </si>
  <si>
    <t>15.2</t>
  </si>
  <si>
    <t>15.3</t>
  </si>
  <si>
    <t xml:space="preserve">Fornecimento e plantio de grama em placas tipo esmeralda, inclusive fornecimento de terra vegetal </t>
  </si>
  <si>
    <t>Kit de porta de madeira para pintura, semi-oca (leve ou média), padrão médio, 90x210cm, espessura de 3,5cm, itens inclusos: dobradiças, mont agem e instalação do batente, fechadura com execução do furo - forneci mento e instalação. af_12/2019</t>
  </si>
  <si>
    <t>Forro de gesso acabamento tipo liso_</t>
  </si>
  <si>
    <t>Pintura em paredes e forros, aplicação manual, com três demão de tinta látex acrílico premium, referência Coral e Metalatex, inclusive uma demão de liquido selador acrílico, referência Suvinil, Coral ou Metalatex ou equivalente</t>
  </si>
  <si>
    <t>Caixas de inspeção de alv. blocos concreto 9x19x39cm, dim, 60x60cm e Hmáx = 1m, com tampa de conc. esp. 5cm, lastro de conc. esp. 10cm, revest intern. c/ chapisco e reboco impermeabilizado, incl. escavação, reaterro e enchimento</t>
  </si>
  <si>
    <t xml:space="preserve">Peitoril de granito cinza polido, 15 cm, esp. 3cm </t>
  </si>
  <si>
    <t xml:space="preserve">Chuveiro elétrico tipo ducha Lorenzet ou Corona
</t>
  </si>
  <si>
    <t>Paredes</t>
  </si>
  <si>
    <t xml:space="preserve">Esquadria de madeira </t>
  </si>
  <si>
    <t>Fornecimento e assentamento de ladrilho hidráulico pastilhado, vermelho, dim. 20x20 cm, esp. 1.5cm, assentado com pasta de cimento colante, exclusive regularização e lastro</t>
  </si>
  <si>
    <t>Lastro de concreto não estrutural, espessura de 6 cm</t>
  </si>
  <si>
    <t xml:space="preserve">Box em vidro para banheiro H=1,90m </t>
  </si>
  <si>
    <t>Corte e destocamento de árvores com diâmetro de até 15 cm</t>
  </si>
  <si>
    <t>2.6</t>
  </si>
  <si>
    <t>2.11</t>
  </si>
  <si>
    <t>2.14</t>
  </si>
  <si>
    <t>2.15</t>
  </si>
  <si>
    <t>2.17</t>
  </si>
  <si>
    <t>2.18</t>
  </si>
  <si>
    <t>2.19</t>
  </si>
  <si>
    <t>2.20</t>
  </si>
  <si>
    <t>2.21</t>
  </si>
  <si>
    <t>2.23</t>
  </si>
  <si>
    <t>2.22</t>
  </si>
  <si>
    <t>2.24</t>
  </si>
  <si>
    <t>3.1</t>
  </si>
  <si>
    <t>3.2</t>
  </si>
  <si>
    <t>3.3</t>
  </si>
  <si>
    <t>3.4</t>
  </si>
  <si>
    <t>3.5</t>
  </si>
  <si>
    <t>3.6</t>
  </si>
  <si>
    <t xml:space="preserve">Arquiteta CAU A247989-3 </t>
  </si>
  <si>
    <t>Larissa Flegler</t>
  </si>
  <si>
    <t>4.1</t>
  </si>
  <si>
    <t>4.5</t>
  </si>
  <si>
    <t>5.1</t>
  </si>
  <si>
    <t>7.2</t>
  </si>
  <si>
    <t>9.3</t>
  </si>
  <si>
    <t>9.4</t>
  </si>
  <si>
    <t>16.0</t>
  </si>
  <si>
    <t>10.16</t>
  </si>
  <si>
    <t xml:space="preserve">Ralo seco em PVC 100x100mm, com grelha em PVC </t>
  </si>
  <si>
    <t>Barra de apoio reta, em aco inox polido, comprimento 80 cm, fixada na parede - fornecimento e instalação. Af_01/2020</t>
  </si>
  <si>
    <t>Barra de apoio reta, em aco inox polido, comprimento 60cm, fixada na parede - fornecimento e instalação. Af_01/2020</t>
  </si>
  <si>
    <t>Barra de apoio lateral articulada, com trava, em aco inox polido, fixada na parede - fornecimento e instalação. Af_01/2020</t>
  </si>
  <si>
    <t>Registro de pressão com canopla cromada diam. 20mm (3/4"), marcas de referência Fabrimar, Deca ou Docol</t>
  </si>
  <si>
    <t xml:space="preserve">PLAFON LED EMBUTIR 24W QUADRADO </t>
  </si>
  <si>
    <t>Plafon LED embutir 24W quadrado</t>
  </si>
  <si>
    <t xml:space="preserve">Arquiteta </t>
  </si>
  <si>
    <t>CAU-ES A247989-3</t>
  </si>
  <si>
    <t>Merc-02</t>
  </si>
  <si>
    <t>Plafon LED embutir 18W quadrado</t>
  </si>
  <si>
    <t>CONSTRUTORA ANA CLARA EIRELI - Laranja da Terra-ES</t>
  </si>
  <si>
    <t>05.039.314/0003-83</t>
  </si>
  <si>
    <t>(27) 3736-1311 - compras2@grupoanaclara.com.br</t>
  </si>
  <si>
    <t>SPERANDIO MATERIAL DE CONSTRUÇÃO - Santa Maria de Jetibá-ES</t>
  </si>
  <si>
    <t>02.325.297/0001-90</t>
  </si>
  <si>
    <t xml:space="preserve"> (27) 3263- 1312 - mcsperandio@hotmail.com </t>
  </si>
  <si>
    <t>COMERCIAL MATTEDI LTDA - Itarana - ES</t>
  </si>
  <si>
    <t>(27) 99945-4251 - comercialmattedi@hotmail.com</t>
  </si>
  <si>
    <t>_________________________________________________</t>
  </si>
  <si>
    <t>Merc-01</t>
  </si>
  <si>
    <t xml:space="preserve">Plafon LED embutir 24W quadrado </t>
  </si>
  <si>
    <t xml:space="preserve">PLAFON LED EMBUTIR 18W QUADRADO </t>
  </si>
  <si>
    <t>MAPA DE COTAÇÃO 03</t>
  </si>
  <si>
    <t>Merc-03</t>
  </si>
  <si>
    <t xml:space="preserve">Plafon LED embutir 12W quadrado </t>
  </si>
  <si>
    <t xml:space="preserve">PLAFON LED EMBUTIR 12W QUADRADO </t>
  </si>
  <si>
    <t>Plafon LED embutir 12W quadrado</t>
  </si>
  <si>
    <t>SPERANDIO MATERIAL DE CONSTRUÇÃO - Santa Maria de Jetibá - ES</t>
  </si>
  <si>
    <t>Merc-04</t>
  </si>
  <si>
    <t>MAPA DE COTAÇÃO 04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</si>
  <si>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</si>
  <si>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</si>
  <si>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</si>
  <si>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</si>
  <si>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</si>
  <si>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</si>
  <si>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</si>
  <si>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</si>
  <si>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</si>
  <si>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</si>
  <si>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</si>
  <si>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</si>
  <si>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</si>
  <si>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</si>
  <si>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</si>
  <si>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</si>
  <si>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12.3</t>
  </si>
  <si>
    <t>12.5</t>
  </si>
  <si>
    <t>13.2</t>
  </si>
  <si>
    <t>16.1</t>
  </si>
  <si>
    <t>16.2</t>
  </si>
  <si>
    <t>16.3</t>
  </si>
  <si>
    <t>VIDROLAR - Laranja da Terra-ES</t>
  </si>
  <si>
    <t>09.261.514/0001-75</t>
  </si>
  <si>
    <t>RETIRADAS E DEMOLIÇÕES</t>
  </si>
  <si>
    <t xml:space="preserve"> Pintura de esquadrias e elementos de madeira, aplicação manual, com três demãos de verniz fosco incolor, linha Tripla Proteção Premium, referência Suvinil, Coral, Metalatex ou equivalente</t>
  </si>
  <si>
    <t>Pintura sobre piso, aplicação manual, com duas demãos de tinta à base de resinas acrílicas, marcas de referência Suvinil, Coral, Sherwin Williams NovaCor, Metalatex ou equivalente</t>
  </si>
  <si>
    <t>MERC-1</t>
  </si>
  <si>
    <t xml:space="preserve">Ponto de antena de TV - considerando eletroduto PVC rígido de 3/4" inclusive conexões (3.0m), cabo coaxial 67 Ohms (4.5m) e caixa PVC 4x2" (1 und)
</t>
  </si>
  <si>
    <t>35.909.841/0001-09</t>
  </si>
  <si>
    <t>VIDRAÇARIA VESPER - Santa Maria de Jetibá-ES</t>
  </si>
  <si>
    <t xml:space="preserve"> (27) 99802-0975 - vidracariavespersmj@outlook.com</t>
  </si>
  <si>
    <t>(27) 99589-0693 - Luiz Guilherme Flegler</t>
  </si>
  <si>
    <t>35.097.220/0001-60</t>
  </si>
  <si>
    <t>(27) 99515-2432 - vidracaria.gs@hotmail.com</t>
  </si>
  <si>
    <t>S.G VIDRAÇARIA - Afonso Claúdio - ES</t>
  </si>
  <si>
    <t>Espelho para banheiros espessura 4 mm, incluindo chapa compensada 10 mm, moldura de alumínio em perfil L 3/4", fixado com parafusos cromados</t>
  </si>
  <si>
    <t>12.7</t>
  </si>
  <si>
    <t>12.8</t>
  </si>
  <si>
    <t>12.9</t>
  </si>
  <si>
    <t>12.10</t>
  </si>
  <si>
    <t>APARELHOS  SANITÁRIOS E ACESSÓRIOS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</si>
  <si>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</si>
  <si>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</si>
  <si>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</si>
  <si>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</si>
  <si>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</si>
  <si>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</si>
  <si>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</si>
  <si>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</si>
  <si>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</si>
  <si>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</si>
  <si>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</si>
  <si>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</si>
  <si>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</si>
  <si>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</si>
  <si>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</si>
  <si>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</si>
  <si>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</si>
  <si>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</si>
  <si>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</si>
  <si>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</si>
  <si>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13.3</t>
  </si>
  <si>
    <t>13.4</t>
  </si>
  <si>
    <t>13.5</t>
  </si>
  <si>
    <t>13.6</t>
  </si>
  <si>
    <t>15.4</t>
  </si>
  <si>
    <t>15.5</t>
  </si>
  <si>
    <t>17.0</t>
  </si>
  <si>
    <t>17.1</t>
  </si>
  <si>
    <t>17.2</t>
  </si>
  <si>
    <t>17.3</t>
  </si>
  <si>
    <t>17.4</t>
  </si>
  <si>
    <t>17.5</t>
  </si>
  <si>
    <t>17.6</t>
  </si>
  <si>
    <t>META 01 - REFORMA DA CASA LAR</t>
  </si>
  <si>
    <t>7º MÊS</t>
  </si>
  <si>
    <t>8º MÊS</t>
  </si>
  <si>
    <t>15.6</t>
  </si>
  <si>
    <t>15.7</t>
  </si>
  <si>
    <t xml:space="preserve">Portão de ferro de correr em barra chata, inclusive chumbamento </t>
  </si>
  <si>
    <t>Muro de alvenaria de blocos cerâmicos 10x20x20cm, c/ pilares a cada 2 m, esp. 10cm e h=2.5m, revestido com chapisco, reboco e pintura acrílica a 2 demãos, incl. pilares, cintas e sapatas, empregando arg. Cimento cal e areia</t>
  </si>
  <si>
    <t>OBRA DE REFORMA DA CASA LAR, LOCALIZADO NA RUA SEBASTIÃO FERREIRA DE SOUZA, BAIRRO BELA VISTA, LARANJA DA TERRA/ES.</t>
  </si>
  <si>
    <t>ELETRICISTA (OFICIAL - SINDUSCON)</t>
  </si>
  <si>
    <t>DER</t>
  </si>
  <si>
    <t>1.3</t>
  </si>
  <si>
    <t>Tapume Telha Metálica Ondulada em aço galvalume 0,50mm Branca h=2,20m, incl. montagem estr. mad.8"x8", c/adesivo "DER-ES" 60x60cm a cada 10m, incl. faixas pint. esmalte sint. cores azul c/ h=30cm e rosa c/ h=10cm (Reaproveitamento 2x)</t>
  </si>
  <si>
    <t>DER-ES EDIFICAÇÕES - SEM DESONERAÇÃO - MÊS DE REFERÊNCIA 11/2024</t>
  </si>
  <si>
    <t xml:space="preserve">Alvenaria de vedação com blocos cerâmicos furados 9x19x19cm, assentados c/ argamassa de cimento, cal hidratada CH1 e areia no traço 1:0,5:8, preparo com betoneira, juntas 10mm e esp. das paredes s/revestimento, 9cm (bloco comprado na fábrica, posto obra)
</t>
  </si>
  <si>
    <t xml:space="preserve">Registro de gaveta bruto ABNT diâmetro 1" (25mm) – Docol, Deca ou equivalente </t>
  </si>
  <si>
    <t xml:space="preserve">Registro de gaveta bruto ABNT diâmetro 1.1/4" (32mm) - Docol, Deca ou equivalente </t>
  </si>
  <si>
    <t>Registro de gaveta bruto ABNT diâmetro 2" (50mm) – Docol, Deca ou equivalente</t>
  </si>
  <si>
    <t xml:space="preserve">Torneira de parede de cozinha bica alta 360º Gali - Docol ou equivalente </t>
  </si>
  <si>
    <t>Torneira de parede para tanque longa 1/2" 1158 Primor – Docol ou equivalente</t>
  </si>
  <si>
    <t xml:space="preserve">Torneira bica baixa de mesa para lavatório PressMatic Alfa - Docol, Decamatic Smart - Deca ou equivalente </t>
  </si>
  <si>
    <t>Torneira angular de acionamento restrito para jardim, 3/4" – Docol ou equivalente</t>
  </si>
  <si>
    <t>Lavatório de louça branca sem coluna, padrão popular - Colibri - Logasa ou equivalente, inclusive sifão em PVC rígido 1” x1/2”, válvula em PVC 1”, engate flexível em PVC 1/2" x 30cm e parafusos para fixação, exclusive torneira</t>
  </si>
  <si>
    <t>Bacia sanitária de louça branca com caixa acoplada e válvula de acionamento simples - Izy - Deca, Celite ou equivalente, inclusive assento plástico, tubo de ligação metal cromado com canopla, engate flexível trançado inox 1/2” x 30cm, anel de vedação e parafusos para fixação</t>
  </si>
  <si>
    <t xml:space="preserve">Bacia convencional de louça branca sem abertura frontal para portadores de necessidades especiais, Vogue Plus Conforto - P510, inclusive assento em poliéster, ref. AP51 - Deca ou equivalente, tubo de ligação metal cromado com canopla, anel de vedação e parafusos para fixação
</t>
  </si>
  <si>
    <t>Mini-Disjuntor tripolar 100A, curva C, 20kA, 127/220Vca, referência Siemens, GE, Schneider ou equivalente</t>
  </si>
  <si>
    <t>Cabo de cobre termoplástico (PVC) flexível isolado 450/750V, antichama BWF livre de chumbo, 70ºC - 1,5mm2</t>
  </si>
  <si>
    <t>Cabo de cobre termoplástico (PVC) flexível isolado 450/750V, antichama BWF livre de chumbo, 70ºC - 2,5mm2m</t>
  </si>
  <si>
    <t>Cabo de cobre termoplástico (PVC) flexível isolado 450/750V, antichama BWF livre de chumbo, 70ºC – 4,0mm2</t>
  </si>
  <si>
    <t xml:space="preserve">Cabo de cobre termoplástico (PVC) flexível isolado 450/750V, antichama BWF livre de chumbo, 70ºC – 6,0mm2 </t>
  </si>
  <si>
    <t>Cabo de cobre termoplástico (PVC) flexível isolado 450/750V, antichama BWF livre de chumbo, 70ºC – 16,0mm2</t>
  </si>
  <si>
    <t>Eletroduto PEAD parede simples, corrugado, cor preta, diâmetro 1.1/2", referencia Kanaflex, Plastibras ou equivalente</t>
  </si>
  <si>
    <t>Tomada padrão brasileiro linha branca, NBR 14136 (1 módulos) - 2 polos + terra 10A/250V, inclusive suporte e placa 4x2"</t>
  </si>
  <si>
    <t>Mureta em alvenaria de blocos cerâmicos 10x20x20cmm, h=0.60cm, para fechamento de quadra, com pilaretes de travamento em concreto armado a cada 3m, inclusive chapisco</t>
  </si>
  <si>
    <t>Extintor de incêndio portátil de pó químico ABC com capacidade 2A-20B:C (6 kg), inclusive suporte de parede universal, parafuso e bucha S8, exclusive placa sinalizadora em PVC fotoluminescente e pintura de sinalização</t>
  </si>
  <si>
    <t>Placa de sinalização de segurança CODIGO 14 - 315/158(NBR 13.434); CÓDIGO S3(NT 14/2010-ES) ("SAIDA DE EMERGÊNCIA" - seta vertical)</t>
  </si>
  <si>
    <t>Laranja da Terra/ES, 27 de fevereiro de 2025.</t>
  </si>
  <si>
    <t>Hidrômetro dn 3/4", 5,0 m3/h - fornecimento e instalação. af_03/2024</t>
  </si>
  <si>
    <t>Luminária de emergência, com 30 lâmpadas led de 2 w, sem reator - fornecimento e instalação. af_09/2024</t>
  </si>
  <si>
    <t xml:space="preserve">Laranja da Terra/ES, 27 de fevereiro de 2025. </t>
  </si>
  <si>
    <t>Data Base: Novembro/2024</t>
  </si>
  <si>
    <t>DATA BASE: Novembro/2024</t>
  </si>
  <si>
    <t xml:space="preserve">Laranja da Terra/ES,  27 de fevereiro de 2025. </t>
  </si>
  <si>
    <t>15.8</t>
  </si>
  <si>
    <t>15.9</t>
  </si>
  <si>
    <t xml:space="preserve">Box de vidro para banheiro H=190cm </t>
  </si>
  <si>
    <t>_________________________________</t>
  </si>
  <si>
    <t>Glícia Helena Krause Corteletti</t>
  </si>
  <si>
    <t>CREA-ES 040576/D</t>
  </si>
  <si>
    <t>1ª MEDIÇÃO</t>
  </si>
  <si>
    <t>Início:</t>
  </si>
  <si>
    <t>Fim:</t>
  </si>
  <si>
    <t>VALOR 1 BOLETIM DE MEDIÇÃO</t>
  </si>
  <si>
    <t>Laranja da Terra/ES , 06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</si>
</sst>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_(* #,##0.00_);_(* \(#,##0.00\);_(* \-??_);_(@_)"/>
    <numFmt numFmtId="167" formatCode="_(* #,##0.0000_);_(* \(#,##0.0000\);_(* \-??_);_(@_)"/>
    <numFmt numFmtId="168" formatCode="_(&quot;R$ &quot;* #,##0.00_);_(&quot;R$ &quot;* \(#,##0.00\);_(&quot;R$ &quot;* &quot;-&quot;??_);_(@_)"/>
    <numFmt numFmtId="169" formatCode="0.00000"/>
    <numFmt numFmtId="170" formatCode="&quot;R$&quot;\ #,##0.00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11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theme="9"/>
      <name val="Arial"/>
      <family val="2"/>
    </font>
    <font>
      <shadow/>
      <sz val="8"/>
      <name val="Arial"/>
      <family val="2"/>
    </font>
    <font>
      <b/>
      <sz val="11"/>
      <name val="Calibri"/>
      <family val="2"/>
      <scheme val="minor"/>
    </font>
    <font>
      <b/>
      <shadow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9"/>
      <color indexed="8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5BAB"/>
      <name val="Courie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47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3" borderId="0" xfId="0" applyFont="1" applyFill="1"/>
    <xf numFmtId="0" fontId="5" fillId="0" borderId="1" xfId="0" applyFont="1" applyBorder="1" applyAlignment="1">
      <alignment vertical="center"/>
    </xf>
    <xf numFmtId="0" fontId="6" fillId="0" borderId="0" xfId="0" applyFont="1"/>
    <xf numFmtId="2" fontId="14" fillId="0" borderId="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5" fontId="12" fillId="0" borderId="0" xfId="0" applyNumberFormat="1" applyFont="1" applyAlignment="1">
      <alignment horizontal="center" vertical="center"/>
    </xf>
    <xf numFmtId="0" fontId="4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7" xfId="0" applyFont="1" applyBorder="1"/>
    <xf numFmtId="2" fontId="21" fillId="0" borderId="1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center"/>
    </xf>
    <xf numFmtId="166" fontId="13" fillId="2" borderId="15" xfId="0" applyNumberFormat="1" applyFont="1" applyFill="1" applyBorder="1" applyAlignment="1">
      <alignment horizontal="center" vertical="center"/>
    </xf>
    <xf numFmtId="166" fontId="11" fillId="5" borderId="16" xfId="0" applyNumberFormat="1" applyFont="1" applyFill="1" applyBorder="1" applyAlignment="1">
      <alignment horizontal="center" vertical="center"/>
    </xf>
    <xf numFmtId="166" fontId="13" fillId="3" borderId="15" xfId="0" applyNumberFormat="1" applyFont="1" applyFill="1" applyBorder="1" applyAlignment="1">
      <alignment horizontal="center" vertical="center"/>
    </xf>
    <xf numFmtId="166" fontId="11" fillId="6" borderId="16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9" fontId="18" fillId="0" borderId="18" xfId="10" applyFont="1" applyFill="1" applyBorder="1" applyAlignment="1">
      <alignment horizontal="center" vertical="center"/>
    </xf>
    <xf numFmtId="44" fontId="18" fillId="0" borderId="18" xfId="9" applyFont="1" applyFill="1" applyBorder="1" applyAlignment="1">
      <alignment horizontal="center" vertical="center"/>
    </xf>
    <xf numFmtId="44" fontId="14" fillId="0" borderId="1" xfId="9" applyFont="1" applyFill="1" applyBorder="1" applyAlignment="1">
      <alignment horizontal="center" vertical="center"/>
    </xf>
    <xf numFmtId="169" fontId="5" fillId="0" borderId="0" xfId="0" applyNumberFormat="1" applyFont="1"/>
    <xf numFmtId="0" fontId="5" fillId="0" borderId="15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23" fillId="2" borderId="5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3" fillId="2" borderId="36" xfId="0" applyFont="1" applyFill="1" applyBorder="1" applyAlignment="1">
      <alignment vertical="center"/>
    </xf>
    <xf numFmtId="0" fontId="23" fillId="2" borderId="34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left" vertical="center"/>
    </xf>
    <xf numFmtId="44" fontId="14" fillId="0" borderId="1" xfId="9" applyFont="1" applyFill="1" applyBorder="1" applyAlignment="1">
      <alignment vertical="center"/>
    </xf>
    <xf numFmtId="44" fontId="14" fillId="0" borderId="0" xfId="9" applyFont="1" applyFill="1" applyBorder="1" applyAlignment="1">
      <alignment vertical="center"/>
    </xf>
    <xf numFmtId="44" fontId="5" fillId="0" borderId="1" xfId="0" applyNumberFormat="1" applyFont="1" applyBorder="1"/>
    <xf numFmtId="0" fontId="16" fillId="0" borderId="1" xfId="0" applyFont="1" applyBorder="1" applyAlignment="1">
      <alignment horizontal="center" vertical="top" wrapText="1"/>
    </xf>
    <xf numFmtId="0" fontId="18" fillId="7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165" fontId="14" fillId="0" borderId="1" xfId="9" applyNumberFormat="1" applyFont="1" applyFill="1" applyBorder="1" applyAlignment="1">
      <alignment vertical="center"/>
    </xf>
    <xf numFmtId="0" fontId="18" fillId="7" borderId="15" xfId="0" applyFont="1" applyFill="1" applyBorder="1" applyAlignment="1">
      <alignment horizontal="center" vertical="center" wrapText="1"/>
    </xf>
    <xf numFmtId="0" fontId="19" fillId="7" borderId="0" xfId="0" applyFont="1" applyFill="1"/>
    <xf numFmtId="2" fontId="18" fillId="7" borderId="1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0" fillId="7" borderId="0" xfId="0" applyFont="1" applyFill="1"/>
    <xf numFmtId="2" fontId="11" fillId="7" borderId="1" xfId="2" applyNumberFormat="1" applyFont="1" applyFill="1" applyBorder="1" applyAlignment="1">
      <alignment horizontal="center" vertical="center" wrapText="1"/>
    </xf>
    <xf numFmtId="2" fontId="12" fillId="0" borderId="0" xfId="2" applyNumberFormat="1" applyFont="1" applyFill="1" applyBorder="1" applyAlignment="1">
      <alignment horizontal="right" vertical="center"/>
    </xf>
    <xf numFmtId="2" fontId="30" fillId="0" borderId="0" xfId="2" applyNumberFormat="1" applyFont="1"/>
    <xf numFmtId="2" fontId="30" fillId="0" borderId="0" xfId="2" applyNumberFormat="1" applyFont="1" applyAlignment="1">
      <alignment vertical="center"/>
    </xf>
    <xf numFmtId="2" fontId="12" fillId="0" borderId="0" xfId="2" applyNumberFormat="1" applyFont="1" applyFill="1" applyBorder="1" applyAlignment="1">
      <alignment vertical="center"/>
    </xf>
    <xf numFmtId="2" fontId="4" fillId="0" borderId="0" xfId="2" applyNumberFormat="1" applyFont="1" applyAlignment="1">
      <alignment vertical="center"/>
    </xf>
    <xf numFmtId="2" fontId="12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2" fontId="14" fillId="7" borderId="1" xfId="2" applyNumberFormat="1" applyFont="1" applyFill="1" applyBorder="1" applyAlignment="1">
      <alignment horizontal="center" vertical="center"/>
    </xf>
    <xf numFmtId="0" fontId="35" fillId="7" borderId="0" xfId="0" applyFont="1" applyFill="1"/>
    <xf numFmtId="165" fontId="14" fillId="0" borderId="1" xfId="9" applyNumberFormat="1" applyFont="1" applyFill="1" applyBorder="1" applyAlignment="1">
      <alignment horizontal="center" vertical="center"/>
    </xf>
    <xf numFmtId="165" fontId="5" fillId="0" borderId="1" xfId="0" applyNumberFormat="1" applyFont="1" applyBorder="1"/>
    <xf numFmtId="165" fontId="14" fillId="0" borderId="0" xfId="9" applyNumberFormat="1" applyFont="1" applyFill="1" applyBorder="1" applyAlignment="1">
      <alignment vertical="center"/>
    </xf>
    <xf numFmtId="165" fontId="25" fillId="0" borderId="1" xfId="0" applyNumberFormat="1" applyFont="1" applyBorder="1" applyAlignment="1">
      <alignment horizontal="center" vertical="center"/>
    </xf>
    <xf numFmtId="170" fontId="25" fillId="0" borderId="1" xfId="9" applyNumberFormat="1" applyFont="1" applyFill="1" applyBorder="1" applyAlignment="1">
      <alignment horizontal="center" vertical="center"/>
    </xf>
    <xf numFmtId="0" fontId="37" fillId="0" borderId="7" xfId="0" applyFont="1" applyBorder="1"/>
    <xf numFmtId="0" fontId="38" fillId="0" borderId="7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2" fillId="0" borderId="0" xfId="2" applyNumberFormat="1" applyFont="1" applyFill="1" applyBorder="1" applyAlignment="1">
      <alignment horizontal="center" vertical="center"/>
    </xf>
    <xf numFmtId="2" fontId="11" fillId="7" borderId="20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2" fontId="14" fillId="7" borderId="20" xfId="0" applyNumberFormat="1" applyFont="1" applyFill="1" applyBorder="1" applyAlignment="1">
      <alignment horizontal="center" vertical="center"/>
    </xf>
    <xf numFmtId="2" fontId="18" fillId="7" borderId="20" xfId="0" applyNumberFormat="1" applyFont="1" applyFill="1" applyBorder="1" applyAlignment="1">
      <alignment horizontal="center" vertical="center" wrapText="1"/>
    </xf>
    <xf numFmtId="2" fontId="30" fillId="0" borderId="0" xfId="2" applyNumberFormat="1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64" fontId="14" fillId="0" borderId="1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5" fillId="0" borderId="38" xfId="0" applyFont="1" applyBorder="1"/>
    <xf numFmtId="0" fontId="17" fillId="0" borderId="15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4" fontId="17" fillId="7" borderId="1" xfId="0" applyNumberFormat="1" applyFont="1" applyFill="1" applyBorder="1" applyAlignment="1">
      <alignment horizontal="center" vertical="center"/>
    </xf>
    <xf numFmtId="164" fontId="14" fillId="7" borderId="1" xfId="2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164" fontId="40" fillId="0" borderId="0" xfId="2" applyFont="1" applyFill="1" applyBorder="1"/>
    <xf numFmtId="4" fontId="13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166" fontId="13" fillId="2" borderId="16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/>
    </xf>
    <xf numFmtId="166" fontId="17" fillId="2" borderId="16" xfId="0" applyNumberFormat="1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35" fillId="8" borderId="0" xfId="0" applyFont="1" applyFill="1"/>
    <xf numFmtId="2" fontId="18" fillId="7" borderId="20" xfId="0" applyNumberFormat="1" applyFont="1" applyFill="1" applyBorder="1" applyAlignment="1">
      <alignment horizontal="center" vertical="center"/>
    </xf>
    <xf numFmtId="2" fontId="18" fillId="7" borderId="1" xfId="2" applyNumberFormat="1" applyFont="1" applyFill="1" applyBorder="1" applyAlignment="1">
      <alignment horizontal="center" vertical="center"/>
    </xf>
    <xf numFmtId="0" fontId="36" fillId="0" borderId="0" xfId="0" applyFont="1"/>
    <xf numFmtId="0" fontId="35" fillId="0" borderId="0" xfId="0" applyFont="1"/>
    <xf numFmtId="0" fontId="6" fillId="8" borderId="0" xfId="0" applyFont="1" applyFill="1"/>
    <xf numFmtId="0" fontId="21" fillId="7" borderId="1" xfId="0" applyFont="1" applyFill="1" applyBorder="1" applyAlignment="1">
      <alignment horizontal="center" vertical="center" wrapText="1"/>
    </xf>
    <xf numFmtId="0" fontId="20" fillId="7" borderId="0" xfId="0" applyFont="1" applyFill="1"/>
    <xf numFmtId="0" fontId="26" fillId="7" borderId="15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vertical="center" wrapText="1"/>
    </xf>
    <xf numFmtId="0" fontId="43" fillId="0" borderId="20" xfId="0" applyFont="1" applyBorder="1" applyAlignment="1">
      <alignment horizontal="left" vertical="center" wrapText="1"/>
    </xf>
    <xf numFmtId="10" fontId="43" fillId="0" borderId="16" xfId="0" applyNumberFormat="1" applyFont="1" applyBorder="1" applyAlignment="1">
      <alignment vertical="center" wrapText="1"/>
    </xf>
    <xf numFmtId="4" fontId="29" fillId="0" borderId="16" xfId="0" applyNumberFormat="1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5" xfId="0" quotePrefix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2" fontId="29" fillId="2" borderId="1" xfId="0" applyNumberFormat="1" applyFont="1" applyFill="1" applyBorder="1" applyAlignment="1">
      <alignment horizontal="center" vertical="center" wrapText="1"/>
    </xf>
    <xf numFmtId="166" fontId="13" fillId="2" borderId="15" xfId="0" quotePrefix="1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right" vertical="center" wrapText="1"/>
    </xf>
    <xf numFmtId="1" fontId="29" fillId="2" borderId="1" xfId="0" quotePrefix="1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167" fontId="29" fillId="2" borderId="1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0" fillId="0" borderId="22" xfId="0" applyBorder="1"/>
    <xf numFmtId="0" fontId="0" fillId="0" borderId="39" xfId="0" applyBorder="1"/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3" xfId="0" applyBorder="1"/>
    <xf numFmtId="0" fontId="0" fillId="0" borderId="4" xfId="0" applyBorder="1"/>
    <xf numFmtId="0" fontId="13" fillId="0" borderId="38" xfId="0" applyFont="1" applyBorder="1" applyAlignment="1">
      <alignment horizontal="center"/>
    </xf>
    <xf numFmtId="0" fontId="21" fillId="9" borderId="16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5" fillId="7" borderId="1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/>
    </xf>
    <xf numFmtId="0" fontId="44" fillId="7" borderId="1" xfId="0" applyFont="1" applyFill="1" applyBorder="1" applyAlignment="1">
      <alignment horizontal="center" vertical="center"/>
    </xf>
    <xf numFmtId="0" fontId="44" fillId="7" borderId="1" xfId="0" applyFont="1" applyFill="1" applyBorder="1" applyAlignment="1">
      <alignment horizontal="center" vertical="center" wrapText="1"/>
    </xf>
    <xf numFmtId="4" fontId="44" fillId="7" borderId="1" xfId="0" applyNumberFormat="1" applyFont="1" applyFill="1" applyBorder="1" applyAlignment="1">
      <alignment horizontal="center" vertical="center"/>
    </xf>
    <xf numFmtId="164" fontId="35" fillId="7" borderId="1" xfId="2" applyFont="1" applyFill="1" applyBorder="1" applyAlignment="1">
      <alignment horizontal="center" vertical="center"/>
    </xf>
    <xf numFmtId="0" fontId="25" fillId="2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/>
    </xf>
    <xf numFmtId="0" fontId="25" fillId="2" borderId="2" xfId="1" applyFont="1" applyFill="1" applyBorder="1" applyAlignment="1" applyProtection="1">
      <alignment horizontal="center" vertical="center" wrapText="1"/>
    </xf>
    <xf numFmtId="0" fontId="25" fillId="2" borderId="3" xfId="1" applyFont="1" applyFill="1" applyBorder="1" applyAlignment="1" applyProtection="1">
      <alignment horizontal="center" vertical="center" wrapText="1"/>
    </xf>
    <xf numFmtId="0" fontId="15" fillId="3" borderId="45" xfId="1" applyFont="1" applyFill="1" applyBorder="1" applyAlignment="1" applyProtection="1">
      <alignment horizontal="center" vertical="center"/>
    </xf>
    <xf numFmtId="0" fontId="15" fillId="3" borderId="44" xfId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vertical="center"/>
    </xf>
    <xf numFmtId="0" fontId="23" fillId="2" borderId="39" xfId="0" applyFont="1" applyFill="1" applyBorder="1" applyAlignment="1">
      <alignment vertical="center" wrapText="1"/>
    </xf>
    <xf numFmtId="0" fontId="23" fillId="2" borderId="39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13" fillId="0" borderId="1" xfId="0" applyFont="1" applyBorder="1" applyAlignment="1">
      <alignment vertical="top" wrapText="1"/>
    </xf>
    <xf numFmtId="0" fontId="14" fillId="0" borderId="0" xfId="0" applyFont="1" applyAlignment="1">
      <alignment horizontal="center"/>
    </xf>
    <xf numFmtId="2" fontId="14" fillId="0" borderId="1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0" fontId="17" fillId="0" borderId="25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164" fontId="13" fillId="0" borderId="0" xfId="2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2" fontId="17" fillId="0" borderId="20" xfId="0" applyNumberFormat="1" applyFont="1" applyBorder="1" applyAlignment="1">
      <alignment horizontal="center" vertical="center"/>
    </xf>
    <xf numFmtId="2" fontId="17" fillId="0" borderId="1" xfId="2" applyNumberFormat="1" applyFont="1" applyFill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2" fontId="45" fillId="0" borderId="0" xfId="2" applyNumberFormat="1" applyFont="1" applyFill="1" applyBorder="1" applyAlignment="1">
      <alignment horizontal="center" vertical="center"/>
    </xf>
    <xf numFmtId="2" fontId="45" fillId="0" borderId="0" xfId="2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2" applyNumberFormat="1" applyFont="1" applyFill="1" applyBorder="1" applyAlignment="1">
      <alignment vertical="center"/>
    </xf>
    <xf numFmtId="2" fontId="18" fillId="7" borderId="1" xfId="0" applyNumberFormat="1" applyFont="1" applyFill="1" applyBorder="1" applyAlignment="1">
      <alignment horizontal="center" vertical="center"/>
    </xf>
    <xf numFmtId="2" fontId="36" fillId="7" borderId="1" xfId="2" applyNumberFormat="1" applyFont="1" applyFill="1" applyBorder="1" applyAlignment="1">
      <alignment horizontal="center" vertical="center"/>
    </xf>
    <xf numFmtId="2" fontId="14" fillId="7" borderId="1" xfId="0" applyNumberFormat="1" applyFont="1" applyFill="1" applyBorder="1" applyAlignment="1">
      <alignment horizontal="center" vertical="center"/>
    </xf>
    <xf numFmtId="2" fontId="17" fillId="7" borderId="1" xfId="2" applyNumberFormat="1" applyFont="1" applyFill="1" applyBorder="1" applyAlignment="1">
      <alignment horizontal="center" vertical="center"/>
    </xf>
    <xf numFmtId="2" fontId="11" fillId="7" borderId="1" xfId="2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13" fillId="0" borderId="0" xfId="0" applyFont="1" applyAlignment="1">
      <alignment wrapText="1"/>
    </xf>
    <xf numFmtId="2" fontId="16" fillId="0" borderId="0" xfId="0" applyNumberFormat="1" applyFont="1" applyAlignment="1">
      <alignment horizontal="center" vertical="center" wrapText="1"/>
    </xf>
    <xf numFmtId="2" fontId="11" fillId="7" borderId="20" xfId="2" applyNumberFormat="1" applyFont="1" applyFill="1" applyBorder="1" applyAlignment="1">
      <alignment horizontal="center" vertical="center" wrapText="1"/>
    </xf>
    <xf numFmtId="2" fontId="5" fillId="0" borderId="20" xfId="2" applyNumberFormat="1" applyFont="1" applyFill="1" applyBorder="1" applyAlignment="1">
      <alignment horizontal="center" vertical="center"/>
    </xf>
    <xf numFmtId="2" fontId="18" fillId="7" borderId="20" xfId="2" applyNumberFormat="1" applyFont="1" applyFill="1" applyBorder="1" applyAlignment="1">
      <alignment horizontal="center" vertical="center"/>
    </xf>
    <xf numFmtId="2" fontId="14" fillId="0" borderId="20" xfId="2" applyNumberFormat="1" applyFon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14" fillId="7" borderId="20" xfId="2" applyNumberFormat="1" applyFont="1" applyFill="1" applyBorder="1" applyAlignment="1">
      <alignment horizontal="center" vertical="center"/>
    </xf>
    <xf numFmtId="4" fontId="14" fillId="0" borderId="20" xfId="0" applyNumberFormat="1" applyFont="1" applyBorder="1" applyAlignment="1">
      <alignment horizontal="center" vertical="center"/>
    </xf>
    <xf numFmtId="4" fontId="17" fillId="0" borderId="20" xfId="0" applyNumberFormat="1" applyFont="1" applyBorder="1" applyAlignment="1">
      <alignment horizontal="center" vertical="center"/>
    </xf>
    <xf numFmtId="164" fontId="14" fillId="7" borderId="20" xfId="2" applyFont="1" applyFill="1" applyBorder="1" applyAlignment="1">
      <alignment horizontal="center" vertical="center"/>
    </xf>
    <xf numFmtId="164" fontId="17" fillId="0" borderId="20" xfId="2" applyFont="1" applyFill="1" applyBorder="1" applyAlignment="1">
      <alignment horizontal="center" vertical="center"/>
    </xf>
    <xf numFmtId="164" fontId="17" fillId="7" borderId="20" xfId="2" applyFont="1" applyFill="1" applyBorder="1" applyAlignment="1">
      <alignment horizontal="center" vertical="center"/>
    </xf>
    <xf numFmtId="2" fontId="13" fillId="0" borderId="20" xfId="0" applyNumberFormat="1" applyFont="1" applyBorder="1" applyAlignment="1">
      <alignment horizontal="right" vertical="center"/>
    </xf>
    <xf numFmtId="164" fontId="13" fillId="0" borderId="20" xfId="2" applyFont="1" applyFill="1" applyBorder="1" applyAlignment="1">
      <alignment horizontal="center" vertical="center"/>
    </xf>
    <xf numFmtId="164" fontId="44" fillId="7" borderId="21" xfId="2" applyFont="1" applyFill="1" applyBorder="1" applyAlignment="1">
      <alignment horizontal="center" vertical="center"/>
    </xf>
    <xf numFmtId="164" fontId="17" fillId="0" borderId="8" xfId="2" applyFont="1" applyFill="1" applyBorder="1" applyAlignment="1">
      <alignment horizontal="center" vertical="center"/>
    </xf>
    <xf numFmtId="164" fontId="13" fillId="7" borderId="20" xfId="2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1" fillId="7" borderId="20" xfId="2" applyFont="1" applyFill="1" applyBorder="1" applyAlignment="1">
      <alignment horizontal="center" vertical="center"/>
    </xf>
    <xf numFmtId="4" fontId="11" fillId="7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44" fontId="18" fillId="7" borderId="3" xfId="2" applyNumberFormat="1" applyFont="1" applyFill="1" applyBorder="1" applyAlignment="1">
      <alignment horizontal="center" vertical="center"/>
    </xf>
    <xf numFmtId="164" fontId="17" fillId="0" borderId="3" xfId="3" applyFont="1" applyFill="1" applyBorder="1" applyAlignment="1">
      <alignment horizontal="center" vertical="center"/>
    </xf>
    <xf numFmtId="164" fontId="14" fillId="0" borderId="3" xfId="3" applyFont="1" applyFill="1" applyBorder="1" applyAlignment="1">
      <alignment horizontal="center" vertical="center"/>
    </xf>
    <xf numFmtId="164" fontId="16" fillId="0" borderId="3" xfId="3" applyFont="1" applyFill="1" applyBorder="1" applyAlignment="1">
      <alignment horizontal="center" vertical="center"/>
    </xf>
    <xf numFmtId="164" fontId="18" fillId="7" borderId="3" xfId="3" applyFont="1" applyFill="1" applyBorder="1" applyAlignment="1">
      <alignment horizontal="center" vertical="center"/>
    </xf>
    <xf numFmtId="44" fontId="18" fillId="7" borderId="3" xfId="0" applyNumberFormat="1" applyFont="1" applyFill="1" applyBorder="1" applyAlignment="1">
      <alignment horizontal="center" vertical="center"/>
    </xf>
    <xf numFmtId="164" fontId="18" fillId="7" borderId="3" xfId="0" applyNumberFormat="1" applyFont="1" applyFill="1" applyBorder="1" applyAlignment="1">
      <alignment horizontal="center" vertical="center" wrapText="1"/>
    </xf>
    <xf numFmtId="44" fontId="25" fillId="7" borderId="3" xfId="0" applyNumberFormat="1" applyFont="1" applyFill="1" applyBorder="1" applyAlignment="1">
      <alignment horizontal="center" vertical="center"/>
    </xf>
    <xf numFmtId="164" fontId="17" fillId="2" borderId="3" xfId="3" applyFont="1" applyFill="1" applyBorder="1" applyAlignment="1">
      <alignment horizontal="center" vertical="center"/>
    </xf>
    <xf numFmtId="164" fontId="26" fillId="7" borderId="3" xfId="3" applyFont="1" applyFill="1" applyBorder="1" applyAlignment="1">
      <alignment horizontal="center" vertical="center"/>
    </xf>
    <xf numFmtId="44" fontId="26" fillId="7" borderId="3" xfId="0" applyNumberFormat="1" applyFont="1" applyFill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 wrapText="1"/>
    </xf>
    <xf numFmtId="44" fontId="26" fillId="7" borderId="3" xfId="0" applyNumberFormat="1" applyFont="1" applyFill="1" applyBorder="1"/>
    <xf numFmtId="164" fontId="13" fillId="0" borderId="3" xfId="3" applyFont="1" applyFill="1" applyBorder="1" applyAlignment="1">
      <alignment horizontal="center" vertical="center"/>
    </xf>
    <xf numFmtId="2" fontId="30" fillId="0" borderId="0" xfId="2" applyNumberFormat="1" applyFont="1" applyBorder="1"/>
    <xf numFmtId="2" fontId="30" fillId="0" borderId="0" xfId="2" applyNumberFormat="1" applyFont="1" applyBorder="1" applyAlignment="1">
      <alignment vertical="center"/>
    </xf>
    <xf numFmtId="2" fontId="4" fillId="0" borderId="0" xfId="2" applyNumberFormat="1" applyFont="1" applyBorder="1" applyAlignment="1">
      <alignment vertical="center"/>
    </xf>
    <xf numFmtId="44" fontId="12" fillId="0" borderId="34" xfId="0" applyNumberFormat="1" applyFont="1" applyBorder="1" applyAlignment="1">
      <alignment horizontal="center" vertical="center"/>
    </xf>
    <xf numFmtId="44" fontId="5" fillId="0" borderId="0" xfId="0" applyNumberFormat="1" applyFont="1"/>
    <xf numFmtId="44" fontId="12" fillId="0" borderId="0" xfId="0" applyNumberFormat="1" applyFont="1" applyAlignment="1">
      <alignment horizontal="center" vertical="center"/>
    </xf>
    <xf numFmtId="0" fontId="46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1" fillId="3" borderId="15" xfId="0" applyFont="1" applyFill="1" applyBorder="1" applyAlignment="1">
      <alignment horizontal="center" vertical="center"/>
    </xf>
    <xf numFmtId="4" fontId="11" fillId="3" borderId="16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7" borderId="0" xfId="1" applyFont="1" applyFill="1" applyBorder="1" applyAlignment="1" applyProtection="1">
      <alignment vertical="center"/>
    </xf>
    <xf numFmtId="14" fontId="14" fillId="0" borderId="1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left" vertical="center"/>
    </xf>
    <xf numFmtId="0" fontId="5" fillId="0" borderId="26" xfId="0" applyFont="1" applyBorder="1"/>
    <xf numFmtId="44" fontId="18" fillId="7" borderId="3" xfId="0" applyNumberFormat="1" applyFont="1" applyFill="1" applyBorder="1" applyAlignment="1">
      <alignment horizontal="center" vertical="center" wrapText="1"/>
    </xf>
    <xf numFmtId="44" fontId="18" fillId="7" borderId="3" xfId="3" applyNumberFormat="1" applyFont="1" applyFill="1" applyBorder="1" applyAlignment="1">
      <alignment horizontal="center" vertical="center"/>
    </xf>
    <xf numFmtId="44" fontId="26" fillId="7" borderId="3" xfId="3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 wrapText="1"/>
    </xf>
    <xf numFmtId="2" fontId="35" fillId="7" borderId="20" xfId="0" applyNumberFormat="1" applyFont="1" applyFill="1" applyBorder="1" applyAlignment="1">
      <alignment horizontal="center" vertical="center"/>
    </xf>
    <xf numFmtId="2" fontId="35" fillId="7" borderId="20" xfId="2" applyNumberFormat="1" applyFont="1" applyFill="1" applyBorder="1" applyAlignment="1">
      <alignment horizontal="center" vertical="center"/>
    </xf>
    <xf numFmtId="2" fontId="35" fillId="7" borderId="1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/>
    </xf>
    <xf numFmtId="0" fontId="26" fillId="0" borderId="47" xfId="0" applyFont="1" applyBorder="1" applyAlignment="1">
      <alignment horizontal="right" vertical="center"/>
    </xf>
    <xf numFmtId="0" fontId="26" fillId="0" borderId="34" xfId="0" applyFont="1" applyBorder="1" applyAlignment="1">
      <alignment horizontal="right" vertical="center"/>
    </xf>
    <xf numFmtId="0" fontId="26" fillId="0" borderId="46" xfId="0" applyFont="1" applyBorder="1" applyAlignment="1">
      <alignment horizontal="right" vertical="center"/>
    </xf>
    <xf numFmtId="0" fontId="11" fillId="0" borderId="1" xfId="1" applyFont="1" applyFill="1" applyBorder="1" applyAlignment="1" applyProtection="1">
      <alignment horizontal="left" vertical="center" wrapText="1"/>
    </xf>
    <xf numFmtId="0" fontId="28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/>
    </xf>
    <xf numFmtId="2" fontId="12" fillId="0" borderId="1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5" fillId="7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0" fillId="2" borderId="12" xfId="1" applyFont="1" applyFill="1" applyBorder="1" applyAlignment="1" applyProtection="1">
      <alignment horizontal="center"/>
    </xf>
    <xf numFmtId="0" fontId="10" fillId="2" borderId="7" xfId="1" applyFont="1" applyFill="1" applyBorder="1" applyAlignment="1" applyProtection="1">
      <alignment horizontal="center"/>
    </xf>
    <xf numFmtId="0" fontId="5" fillId="0" borderId="2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5" fillId="3" borderId="43" xfId="1" applyFont="1" applyFill="1" applyBorder="1" applyAlignment="1" applyProtection="1">
      <alignment horizontal="center" vertical="center"/>
    </xf>
    <xf numFmtId="0" fontId="15" fillId="3" borderId="44" xfId="1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1" xfId="1" applyFont="1" applyFill="1" applyBorder="1" applyAlignment="1" applyProtection="1">
      <alignment horizontal="center" vertical="center" wrapText="1"/>
    </xf>
    <xf numFmtId="0" fontId="25" fillId="2" borderId="20" xfId="1" applyFont="1" applyFill="1" applyBorder="1" applyAlignment="1" applyProtection="1">
      <alignment horizontal="center" vertical="center" wrapText="1"/>
    </xf>
    <xf numFmtId="0" fontId="25" fillId="2" borderId="37" xfId="1" applyFont="1" applyFill="1" applyBorder="1" applyAlignment="1" applyProtection="1">
      <alignment horizontal="center" vertical="center" wrapText="1"/>
    </xf>
    <xf numFmtId="0" fontId="25" fillId="2" borderId="9" xfId="1" applyFont="1" applyFill="1" applyBorder="1" applyAlignment="1" applyProtection="1">
      <alignment horizontal="center" vertical="center" wrapText="1"/>
    </xf>
    <xf numFmtId="0" fontId="25" fillId="2" borderId="38" xfId="1" applyFont="1" applyFill="1" applyBorder="1" applyAlignment="1" applyProtection="1">
      <alignment horizontal="center" vertical="center" wrapText="1"/>
    </xf>
    <xf numFmtId="0" fontId="25" fillId="2" borderId="0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38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1" fillId="7" borderId="1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left" vertical="center"/>
    </xf>
    <xf numFmtId="166" fontId="13" fillId="3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13" fillId="0" borderId="17" xfId="0" applyNumberFormat="1" applyFont="1" applyBorder="1" applyAlignment="1">
      <alignment horizontal="center" vertical="center"/>
    </xf>
    <xf numFmtId="166" fontId="13" fillId="0" borderId="29" xfId="0" applyNumberFormat="1" applyFont="1" applyBorder="1" applyAlignment="1">
      <alignment horizontal="center" vertical="center"/>
    </xf>
    <xf numFmtId="166" fontId="13" fillId="0" borderId="30" xfId="0" applyNumberFormat="1" applyFont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left" vertical="center"/>
    </xf>
    <xf numFmtId="10" fontId="41" fillId="2" borderId="1" xfId="0" applyNumberFormat="1" applyFont="1" applyFill="1" applyBorder="1" applyAlignment="1">
      <alignment horizontal="left" vertical="center"/>
    </xf>
    <xf numFmtId="166" fontId="11" fillId="2" borderId="15" xfId="0" applyNumberFormat="1" applyFont="1" applyFill="1" applyBorder="1" applyAlignment="1">
      <alignment horizontal="left" vertical="center"/>
    </xf>
    <xf numFmtId="166" fontId="11" fillId="2" borderId="16" xfId="0" applyNumberFormat="1" applyFont="1" applyFill="1" applyBorder="1" applyAlignment="1">
      <alignment horizontal="left" vertical="center"/>
    </xf>
    <xf numFmtId="166" fontId="13" fillId="2" borderId="15" xfId="0" applyNumberFormat="1" applyFont="1" applyFill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16" xfId="0" applyNumberFormat="1" applyFont="1" applyFill="1" applyBorder="1" applyAlignment="1">
      <alignment horizontal="center" vertical="center"/>
    </xf>
    <xf numFmtId="166" fontId="11" fillId="2" borderId="15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6" fontId="11" fillId="2" borderId="16" xfId="0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32" fillId="0" borderId="1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2" fontId="29" fillId="0" borderId="1" xfId="0" applyNumberFormat="1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7" fillId="2" borderId="2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1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1">
    <cellStyle name="Hiperlink" xfId="1" builtinId="8"/>
    <cellStyle name="Moeda" xfId="9" builtinId="4"/>
    <cellStyle name="Moeda 2" xfId="4" xr:uid="{00000000-0005-0000-0000-000002000000}"/>
    <cellStyle name="Normal" xfId="0" builtinId="0"/>
    <cellStyle name="Porcentagem" xfId="10" builtinId="5"/>
    <cellStyle name="Separador de milhares 2" xfId="3" xr:uid="{00000000-0005-0000-0000-000005000000}"/>
    <cellStyle name="Separador de milhares 2 2" xfId="8" xr:uid="{00000000-0005-0000-0000-000006000000}"/>
    <cellStyle name="Separador de milhares 2 3" xfId="6" xr:uid="{00000000-0005-0000-0000-000007000000}"/>
    <cellStyle name="Vírgula" xfId="2" builtinId="3"/>
    <cellStyle name="Vírgula 2" xfId="7" xr:uid="{00000000-0005-0000-0000-000009000000}"/>
    <cellStyle name="Vírgula 3" xfId="5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38099</xdr:rowOff>
    </xdr:from>
    <xdr:to>
      <xdr:col>1</xdr:col>
      <xdr:colOff>619126</xdr:colOff>
      <xdr:row>4</xdr:row>
      <xdr:rowOff>146196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895350" cy="870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355786</xdr:colOff>
      <xdr:row>0</xdr:row>
      <xdr:rowOff>53306</xdr:rowOff>
    </xdr:from>
    <xdr:to>
      <xdr:col>1</xdr:col>
      <xdr:colOff>1619249</xdr:colOff>
      <xdr:row>5</xdr:row>
      <xdr:rowOff>143275</xdr:rowOff>
    </xdr:to>
    <xdr:pic>
      <xdr:nvPicPr>
        <xdr:cNvPr id="5" name="Imagem 4" descr="Interior da bandeir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643" y="53306"/>
          <a:ext cx="1263463" cy="120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953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4"/>
  <sheetViews>
    <sheetView tabSelected="1" view="pageBreakPreview" topLeftCell="A178" zoomScaleNormal="100" zoomScaleSheetLayoutView="100" workbookViewId="0">
      <selection activeCell="E184" sqref="E184"/>
    </sheetView>
  </sheetViews>
  <sheetFormatPr defaultColWidth="9.109375" defaultRowHeight="11.4" x14ac:dyDescent="0.2"/>
  <cols>
    <col min="1" max="1" width="5.109375" style="3" customWidth="1"/>
    <col min="2" max="2" width="9.88671875" style="3" customWidth="1"/>
    <col min="3" max="3" width="10.6640625" style="3" customWidth="1"/>
    <col min="4" max="4" width="74.6640625" style="2" customWidth="1"/>
    <col min="5" max="5" width="6.6640625" style="5" customWidth="1"/>
    <col min="6" max="6" width="8.109375" style="74" customWidth="1"/>
    <col min="7" max="7" width="10" style="108" hidden="1" customWidth="1"/>
    <col min="8" max="8" width="11.109375" style="292" bestFit="1" customWidth="1"/>
    <col min="9" max="9" width="18.44140625" style="6" customWidth="1"/>
    <col min="10" max="10" width="10.44140625" style="74" customWidth="1"/>
    <col min="11" max="11" width="18.21875" style="81" customWidth="1"/>
    <col min="12" max="12" width="17.5546875" style="6" customWidth="1"/>
    <col min="13" max="13" width="8.109375" style="74" customWidth="1"/>
    <col min="14" max="14" width="11.109375" style="81" bestFit="1" customWidth="1"/>
    <col min="15" max="15" width="17.5546875" style="6" customWidth="1"/>
    <col min="16" max="16384" width="9.109375" style="1"/>
  </cols>
  <sheetData>
    <row r="1" spans="1:15" ht="15" customHeight="1" x14ac:dyDescent="0.2">
      <c r="A1" s="328"/>
      <c r="B1" s="328"/>
      <c r="C1" s="325" t="s">
        <v>5</v>
      </c>
      <c r="D1" s="325"/>
      <c r="E1" s="325"/>
      <c r="F1" s="325"/>
      <c r="G1" s="325"/>
      <c r="H1" s="325"/>
      <c r="I1" s="325"/>
      <c r="J1" s="325"/>
      <c r="K1" s="325"/>
      <c r="L1" s="300"/>
      <c r="M1" s="300"/>
      <c r="N1" s="300"/>
      <c r="O1" s="300"/>
    </row>
    <row r="2" spans="1:15" ht="15" customHeight="1" x14ac:dyDescent="0.2">
      <c r="A2" s="328"/>
      <c r="B2" s="328"/>
      <c r="C2" s="325"/>
      <c r="D2" s="325"/>
      <c r="E2" s="325"/>
      <c r="F2" s="325"/>
      <c r="G2" s="325"/>
      <c r="H2" s="325"/>
      <c r="I2" s="325"/>
      <c r="J2" s="325"/>
      <c r="K2" s="325"/>
      <c r="L2" s="300"/>
      <c r="M2" s="300"/>
      <c r="N2" s="300"/>
      <c r="O2" s="300"/>
    </row>
    <row r="3" spans="1:15" ht="15" customHeight="1" x14ac:dyDescent="0.2">
      <c r="A3" s="328"/>
      <c r="B3" s="328"/>
      <c r="C3" s="325"/>
      <c r="D3" s="325"/>
      <c r="E3" s="325"/>
      <c r="F3" s="325"/>
      <c r="G3" s="325"/>
      <c r="H3" s="325"/>
      <c r="I3" s="325"/>
      <c r="J3" s="325"/>
      <c r="K3" s="325"/>
      <c r="L3" s="300"/>
      <c r="M3" s="300"/>
      <c r="N3" s="292"/>
      <c r="O3" s="300"/>
    </row>
    <row r="4" spans="1:15" ht="15" customHeight="1" x14ac:dyDescent="0.2">
      <c r="A4" s="328"/>
      <c r="B4" s="328"/>
      <c r="C4" s="326" t="s">
        <v>8</v>
      </c>
      <c r="D4" s="326"/>
      <c r="E4" s="326"/>
      <c r="F4" s="326"/>
      <c r="G4" s="326"/>
      <c r="H4" s="326"/>
      <c r="I4" s="326"/>
      <c r="J4" s="326"/>
      <c r="K4" s="326"/>
      <c r="L4" s="301"/>
      <c r="M4" s="301"/>
      <c r="N4" s="300"/>
      <c r="O4" s="301"/>
    </row>
    <row r="5" spans="1:15" ht="15" customHeight="1" x14ac:dyDescent="0.2">
      <c r="A5" s="328"/>
      <c r="B5" s="328"/>
      <c r="C5" s="326" t="s">
        <v>9</v>
      </c>
      <c r="D5" s="326"/>
      <c r="E5" s="326"/>
      <c r="F5" s="326"/>
      <c r="G5" s="326"/>
      <c r="H5" s="326"/>
      <c r="I5" s="326"/>
      <c r="J5" s="326"/>
      <c r="K5" s="326"/>
      <c r="L5" s="301"/>
      <c r="M5" s="301"/>
      <c r="N5" s="301"/>
      <c r="O5" s="301"/>
    </row>
    <row r="6" spans="1:15" ht="17.399999999999999" x14ac:dyDescent="0.2">
      <c r="A6" s="327" t="s">
        <v>10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02"/>
      <c r="M6" s="302"/>
      <c r="N6" s="302"/>
      <c r="O6" s="302"/>
    </row>
    <row r="7" spans="1:15" ht="15" customHeight="1" x14ac:dyDescent="0.2">
      <c r="A7" s="328" t="s">
        <v>3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1"/>
      <c r="M7" s="1"/>
      <c r="N7" s="1"/>
      <c r="O7" s="1"/>
    </row>
    <row r="8" spans="1:15" ht="15.6" x14ac:dyDescent="0.2">
      <c r="A8" s="321" t="s">
        <v>473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296"/>
      <c r="M8" s="296"/>
      <c r="N8" s="296"/>
      <c r="O8" s="296"/>
    </row>
    <row r="9" spans="1:15" ht="15.6" x14ac:dyDescent="0.2">
      <c r="A9" s="321"/>
      <c r="B9" s="321"/>
      <c r="C9" s="321"/>
      <c r="D9" s="321"/>
      <c r="E9" s="321"/>
      <c r="F9" s="321"/>
      <c r="G9" s="321"/>
      <c r="H9" s="321"/>
      <c r="I9" s="321"/>
      <c r="J9" s="329" t="s">
        <v>514</v>
      </c>
      <c r="K9" s="329"/>
      <c r="L9" s="296"/>
      <c r="M9" s="296"/>
      <c r="N9" s="296"/>
      <c r="O9" s="296"/>
    </row>
    <row r="10" spans="1:15" s="61" customFormat="1" ht="15" customHeight="1" x14ac:dyDescent="0.25">
      <c r="A10" s="320" t="s">
        <v>115</v>
      </c>
      <c r="B10" s="320"/>
      <c r="C10" s="320"/>
      <c r="D10" s="320"/>
      <c r="E10" s="320"/>
      <c r="F10" s="320"/>
      <c r="G10" s="321" t="s">
        <v>198</v>
      </c>
      <c r="H10" s="321"/>
      <c r="I10" s="321"/>
      <c r="J10" s="297" t="s">
        <v>515</v>
      </c>
      <c r="K10" s="303">
        <v>46043</v>
      </c>
      <c r="L10" s="15"/>
      <c r="M10" s="15"/>
      <c r="N10" s="15"/>
      <c r="O10" s="15"/>
    </row>
    <row r="11" spans="1:15" s="61" customFormat="1" ht="15" customHeight="1" x14ac:dyDescent="0.25">
      <c r="A11" s="322" t="s">
        <v>478</v>
      </c>
      <c r="B11" s="322"/>
      <c r="C11" s="322"/>
      <c r="D11" s="322"/>
      <c r="E11" s="322"/>
      <c r="F11" s="322"/>
      <c r="G11" s="321"/>
      <c r="H11" s="321"/>
      <c r="I11" s="321"/>
      <c r="J11" s="297" t="s">
        <v>516</v>
      </c>
      <c r="K11" s="303">
        <v>46148</v>
      </c>
      <c r="L11" s="15"/>
      <c r="M11" s="15"/>
      <c r="N11" s="15"/>
      <c r="O11" s="15"/>
    </row>
    <row r="12" spans="1:15" ht="39.6" x14ac:dyDescent="0.2">
      <c r="A12" s="43" t="s">
        <v>0</v>
      </c>
      <c r="B12" s="51" t="s">
        <v>11</v>
      </c>
      <c r="C12" s="51" t="s">
        <v>4</v>
      </c>
      <c r="D12" s="58" t="s">
        <v>12</v>
      </c>
      <c r="E12" s="58" t="s">
        <v>13</v>
      </c>
      <c r="F12" s="102" t="s">
        <v>1</v>
      </c>
      <c r="G12" s="256" t="s">
        <v>112</v>
      </c>
      <c r="H12" s="76" t="s">
        <v>190</v>
      </c>
      <c r="I12" s="274" t="s">
        <v>199</v>
      </c>
      <c r="J12" s="298" t="s">
        <v>1</v>
      </c>
      <c r="K12" s="299" t="s">
        <v>199</v>
      </c>
      <c r="L12" s="15"/>
      <c r="M12" s="15"/>
      <c r="N12" s="15"/>
      <c r="O12" s="15"/>
    </row>
    <row r="13" spans="1:15" ht="15" customHeight="1" x14ac:dyDescent="0.2">
      <c r="A13" s="49"/>
      <c r="B13" s="9"/>
      <c r="C13" s="9"/>
      <c r="D13" s="9"/>
      <c r="E13" s="9"/>
      <c r="F13" s="103"/>
      <c r="G13" s="257"/>
      <c r="H13" s="245"/>
      <c r="I13" s="275"/>
      <c r="J13" s="244"/>
      <c r="K13" s="245"/>
      <c r="L13" s="15"/>
      <c r="M13" s="15"/>
      <c r="N13" s="15"/>
      <c r="O13" s="15"/>
    </row>
    <row r="14" spans="1:15" s="145" customFormat="1" ht="15.75" customHeight="1" x14ac:dyDescent="0.25">
      <c r="A14" s="140" t="s">
        <v>119</v>
      </c>
      <c r="B14" s="59"/>
      <c r="C14" s="59"/>
      <c r="D14" s="59" t="s">
        <v>26</v>
      </c>
      <c r="E14" s="59"/>
      <c r="F14" s="142"/>
      <c r="G14" s="258"/>
      <c r="H14" s="143"/>
      <c r="I14" s="276">
        <f>SUM(I15:I17)</f>
        <v>12045.02</v>
      </c>
      <c r="J14" s="246"/>
      <c r="K14" s="276">
        <f>SUM(K15:K17)</f>
        <v>12045.02</v>
      </c>
      <c r="L14" s="15"/>
      <c r="M14" s="15"/>
      <c r="N14" s="15"/>
      <c r="O14" s="15"/>
    </row>
    <row r="15" spans="1:15" s="61" customFormat="1" ht="13.2" x14ac:dyDescent="0.25">
      <c r="A15" s="42" t="s">
        <v>120</v>
      </c>
      <c r="B15" s="96">
        <v>20305</v>
      </c>
      <c r="C15" s="120" t="s">
        <v>114</v>
      </c>
      <c r="D15" s="62" t="s">
        <v>127</v>
      </c>
      <c r="E15" s="120" t="s">
        <v>2</v>
      </c>
      <c r="F15" s="104">
        <v>8</v>
      </c>
      <c r="G15" s="242">
        <v>244.44</v>
      </c>
      <c r="H15" s="234">
        <v>254.03</v>
      </c>
      <c r="I15" s="277">
        <f>ROUND(F15*H15,2)</f>
        <v>2032.24</v>
      </c>
      <c r="J15" s="11">
        <v>8</v>
      </c>
      <c r="K15" s="234">
        <f>J15*H15</f>
        <v>2032.24</v>
      </c>
      <c r="L15" s="304">
        <f>F15-J15</f>
        <v>0</v>
      </c>
      <c r="M15" s="15"/>
      <c r="N15" s="15"/>
      <c r="O15" s="15"/>
    </row>
    <row r="16" spans="1:15" s="237" customFormat="1" ht="39.6" x14ac:dyDescent="0.3">
      <c r="A16" s="42" t="s">
        <v>121</v>
      </c>
      <c r="B16" s="120">
        <v>20703</v>
      </c>
      <c r="C16" s="120" t="s">
        <v>114</v>
      </c>
      <c r="D16" s="226" t="s">
        <v>126</v>
      </c>
      <c r="E16" s="120" t="s">
        <v>2</v>
      </c>
      <c r="F16" s="233">
        <v>9</v>
      </c>
      <c r="G16" s="242">
        <v>508.48</v>
      </c>
      <c r="H16" s="234">
        <v>528.41999999999996</v>
      </c>
      <c r="I16" s="277">
        <f>ROUND(F16*H16,2)</f>
        <v>4755.78</v>
      </c>
      <c r="J16" s="236">
        <v>9</v>
      </c>
      <c r="K16" s="234">
        <f t="shared" ref="K16:K17" si="0">J16*H16</f>
        <v>4755.78</v>
      </c>
      <c r="L16" s="304">
        <f t="shared" ref="L16:L17" si="1">F16-J16</f>
        <v>0</v>
      </c>
      <c r="M16" s="15"/>
      <c r="N16" s="15"/>
      <c r="O16" s="15"/>
    </row>
    <row r="17" spans="1:15" s="237" customFormat="1" ht="39.6" x14ac:dyDescent="0.3">
      <c r="A17" s="42" t="s">
        <v>476</v>
      </c>
      <c r="B17" s="120">
        <v>20350</v>
      </c>
      <c r="C17" s="120" t="s">
        <v>114</v>
      </c>
      <c r="D17" s="226" t="s">
        <v>477</v>
      </c>
      <c r="E17" s="120" t="s">
        <v>14</v>
      </c>
      <c r="F17" s="233">
        <v>35</v>
      </c>
      <c r="G17" s="242">
        <v>144.53</v>
      </c>
      <c r="H17" s="234">
        <v>150.19999999999999</v>
      </c>
      <c r="I17" s="277">
        <f>ROUND(F17*H17,2)</f>
        <v>5257</v>
      </c>
      <c r="J17" s="236">
        <v>35</v>
      </c>
      <c r="K17" s="234">
        <f t="shared" si="0"/>
        <v>5257</v>
      </c>
      <c r="L17" s="304">
        <f t="shared" si="1"/>
        <v>0</v>
      </c>
      <c r="M17" s="15"/>
      <c r="N17" s="15"/>
      <c r="O17" s="15"/>
    </row>
    <row r="18" spans="1:15" s="144" customFormat="1" ht="14.25" customHeight="1" x14ac:dyDescent="0.25">
      <c r="A18" s="140" t="s">
        <v>118</v>
      </c>
      <c r="B18" s="59"/>
      <c r="C18" s="59"/>
      <c r="D18" s="59" t="s">
        <v>415</v>
      </c>
      <c r="E18" s="59"/>
      <c r="F18" s="142"/>
      <c r="G18" s="258"/>
      <c r="H18" s="247"/>
      <c r="I18" s="276">
        <f>SUM(I20:I44)</f>
        <v>42572.639999999999</v>
      </c>
      <c r="J18" s="246"/>
      <c r="K18" s="276">
        <f>SUM(K20:K44)</f>
        <v>36784.267</v>
      </c>
      <c r="L18" s="15"/>
      <c r="M18" s="15"/>
      <c r="N18" s="15"/>
      <c r="O18" s="15"/>
    </row>
    <row r="19" spans="1:15" s="97" customFormat="1" ht="13.2" x14ac:dyDescent="0.25">
      <c r="A19" s="42"/>
      <c r="B19" s="96"/>
      <c r="C19" s="96"/>
      <c r="D19" s="66" t="s">
        <v>235</v>
      </c>
      <c r="E19" s="96"/>
      <c r="F19" s="104"/>
      <c r="G19" s="259"/>
      <c r="H19" s="234"/>
      <c r="I19" s="278"/>
      <c r="J19" s="11"/>
      <c r="K19" s="234"/>
      <c r="L19" s="15"/>
      <c r="M19" s="15"/>
      <c r="N19" s="15"/>
      <c r="O19" s="15"/>
    </row>
    <row r="20" spans="1:15" s="98" customFormat="1" ht="14.4" x14ac:dyDescent="0.2">
      <c r="A20" s="42" t="s">
        <v>122</v>
      </c>
      <c r="B20" s="96">
        <v>10209</v>
      </c>
      <c r="C20" s="96" t="s">
        <v>114</v>
      </c>
      <c r="D20" s="218" t="s">
        <v>129</v>
      </c>
      <c r="E20" s="96" t="s">
        <v>63</v>
      </c>
      <c r="F20" s="104">
        <v>15.58</v>
      </c>
      <c r="G20" s="260">
        <v>60.87</v>
      </c>
      <c r="H20" s="234">
        <v>63.26</v>
      </c>
      <c r="I20" s="278">
        <f t="shared" ref="I20:I21" si="2">ROUND(F20*H20,2)</f>
        <v>985.59</v>
      </c>
      <c r="J20" s="11">
        <v>15.58</v>
      </c>
      <c r="K20" s="234">
        <f t="shared" ref="K20:K44" si="3">J20*H20</f>
        <v>985.59079999999994</v>
      </c>
      <c r="L20" s="304">
        <f t="shared" ref="L20:L44" si="4">F20-J20</f>
        <v>0</v>
      </c>
      <c r="M20" s="15"/>
      <c r="N20" s="15"/>
      <c r="O20" s="15"/>
    </row>
    <row r="21" spans="1:15" s="97" customFormat="1" ht="14.4" x14ac:dyDescent="0.25">
      <c r="A21" s="42" t="s">
        <v>123</v>
      </c>
      <c r="B21" s="96">
        <v>10208</v>
      </c>
      <c r="C21" s="96" t="s">
        <v>114</v>
      </c>
      <c r="D21" s="62" t="s">
        <v>117</v>
      </c>
      <c r="E21" s="96" t="s">
        <v>2</v>
      </c>
      <c r="F21" s="104">
        <v>466.9</v>
      </c>
      <c r="G21" s="260">
        <v>10.14</v>
      </c>
      <c r="H21" s="234">
        <v>10.54</v>
      </c>
      <c r="I21" s="278">
        <f t="shared" si="2"/>
        <v>4921.13</v>
      </c>
      <c r="J21" s="11">
        <v>312.27999999999997</v>
      </c>
      <c r="K21" s="234">
        <f t="shared" si="3"/>
        <v>3291.4311999999995</v>
      </c>
      <c r="L21" s="304">
        <f t="shared" si="4"/>
        <v>154.62</v>
      </c>
      <c r="M21" s="15"/>
      <c r="N21" s="15"/>
      <c r="O21" s="15"/>
    </row>
    <row r="22" spans="1:15" s="98" customFormat="1" ht="14.4" x14ac:dyDescent="0.2">
      <c r="A22" s="42" t="s">
        <v>124</v>
      </c>
      <c r="B22" s="96">
        <v>10202</v>
      </c>
      <c r="C22" s="96" t="s">
        <v>114</v>
      </c>
      <c r="D22" s="218" t="s">
        <v>134</v>
      </c>
      <c r="E22" s="96" t="s">
        <v>2</v>
      </c>
      <c r="F22" s="104">
        <v>52.02</v>
      </c>
      <c r="G22" s="260">
        <v>14.19</v>
      </c>
      <c r="H22" s="234">
        <v>14.75</v>
      </c>
      <c r="I22" s="278">
        <f>ROUND(F22*H22,2)-0.01</f>
        <v>767.29</v>
      </c>
      <c r="J22" s="11">
        <v>52.02</v>
      </c>
      <c r="K22" s="234">
        <f t="shared" si="3"/>
        <v>767.29500000000007</v>
      </c>
      <c r="L22" s="304">
        <f t="shared" si="4"/>
        <v>0</v>
      </c>
      <c r="M22" s="15"/>
      <c r="N22" s="15"/>
      <c r="O22" s="15"/>
    </row>
    <row r="23" spans="1:15" s="98" customFormat="1" ht="14.4" x14ac:dyDescent="0.2">
      <c r="A23" s="42" t="s">
        <v>130</v>
      </c>
      <c r="B23" s="96">
        <v>10206</v>
      </c>
      <c r="C23" s="96" t="s">
        <v>114</v>
      </c>
      <c r="D23" s="218" t="s">
        <v>128</v>
      </c>
      <c r="E23" s="96" t="s">
        <v>2</v>
      </c>
      <c r="F23" s="104">
        <v>99.71</v>
      </c>
      <c r="G23" s="260">
        <v>50.72</v>
      </c>
      <c r="H23" s="234">
        <v>52.71</v>
      </c>
      <c r="I23" s="278">
        <f>ROUND(F23*H23,2)</f>
        <v>5255.71</v>
      </c>
      <c r="J23" s="11">
        <v>99.71</v>
      </c>
      <c r="K23" s="234">
        <f t="shared" si="3"/>
        <v>5255.7141000000001</v>
      </c>
      <c r="L23" s="304">
        <f t="shared" si="4"/>
        <v>0</v>
      </c>
      <c r="M23" s="15"/>
      <c r="N23" s="15"/>
      <c r="O23" s="15"/>
    </row>
    <row r="24" spans="1:15" s="98" customFormat="1" ht="14.4" x14ac:dyDescent="0.2">
      <c r="A24" s="42" t="s">
        <v>131</v>
      </c>
      <c r="B24" s="96">
        <v>10218</v>
      </c>
      <c r="C24" s="96" t="s">
        <v>114</v>
      </c>
      <c r="D24" s="218" t="s">
        <v>229</v>
      </c>
      <c r="E24" s="96" t="s">
        <v>2</v>
      </c>
      <c r="F24" s="104">
        <v>98.18</v>
      </c>
      <c r="G24" s="260">
        <v>13.57</v>
      </c>
      <c r="H24" s="234">
        <v>14.1</v>
      </c>
      <c r="I24" s="278">
        <f>ROUND(F24*H24,2)</f>
        <v>1384.34</v>
      </c>
      <c r="J24" s="11"/>
      <c r="K24" s="234">
        <f t="shared" si="3"/>
        <v>0</v>
      </c>
      <c r="L24" s="304">
        <f t="shared" si="4"/>
        <v>98.18</v>
      </c>
      <c r="M24" s="15"/>
      <c r="N24" s="15"/>
      <c r="O24" s="15"/>
    </row>
    <row r="25" spans="1:15" s="98" customFormat="1" ht="17.25" customHeight="1" x14ac:dyDescent="0.2">
      <c r="A25" s="42" t="s">
        <v>332</v>
      </c>
      <c r="B25" s="96">
        <v>10246</v>
      </c>
      <c r="C25" s="96" t="s">
        <v>114</v>
      </c>
      <c r="D25" s="218" t="s">
        <v>228</v>
      </c>
      <c r="E25" s="96" t="s">
        <v>2</v>
      </c>
      <c r="F25" s="104">
        <v>182.95</v>
      </c>
      <c r="G25" s="260">
        <v>3.84</v>
      </c>
      <c r="H25" s="234">
        <v>3.99</v>
      </c>
      <c r="I25" s="278">
        <f>ROUND(F25*H25,2)</f>
        <v>729.97</v>
      </c>
      <c r="J25" s="11"/>
      <c r="K25" s="234">
        <f t="shared" si="3"/>
        <v>0</v>
      </c>
      <c r="L25" s="304">
        <f t="shared" si="4"/>
        <v>182.95</v>
      </c>
      <c r="M25" s="15"/>
      <c r="N25" s="15"/>
      <c r="O25" s="15"/>
    </row>
    <row r="26" spans="1:15" s="222" customFormat="1" ht="14.4" x14ac:dyDescent="0.25">
      <c r="A26" s="42" t="s">
        <v>133</v>
      </c>
      <c r="B26" s="96">
        <v>10214</v>
      </c>
      <c r="C26" s="96" t="s">
        <v>114</v>
      </c>
      <c r="D26" s="218" t="s">
        <v>116</v>
      </c>
      <c r="E26" s="96" t="s">
        <v>2</v>
      </c>
      <c r="F26" s="104">
        <v>43.14</v>
      </c>
      <c r="G26" s="260">
        <v>16.22</v>
      </c>
      <c r="H26" s="234">
        <v>16.850000000000001</v>
      </c>
      <c r="I26" s="278">
        <f t="shared" ref="I26:I30" si="5">ROUND(F26*H26,2)</f>
        <v>726.91</v>
      </c>
      <c r="J26" s="11">
        <v>43.14</v>
      </c>
      <c r="K26" s="234">
        <f t="shared" si="3"/>
        <v>726.90900000000011</v>
      </c>
      <c r="L26" s="304">
        <f t="shared" si="4"/>
        <v>0</v>
      </c>
      <c r="M26" s="15"/>
      <c r="N26" s="15"/>
      <c r="O26" s="15"/>
    </row>
    <row r="27" spans="1:15" s="98" customFormat="1" ht="14.4" x14ac:dyDescent="0.2">
      <c r="A27" s="42" t="s">
        <v>135</v>
      </c>
      <c r="B27" s="96">
        <v>10215</v>
      </c>
      <c r="C27" s="96" t="s">
        <v>114</v>
      </c>
      <c r="D27" s="218" t="s">
        <v>125</v>
      </c>
      <c r="E27" s="96" t="s">
        <v>2</v>
      </c>
      <c r="F27" s="104">
        <v>6.12</v>
      </c>
      <c r="G27" s="260">
        <v>10.14</v>
      </c>
      <c r="H27" s="234">
        <v>10.54</v>
      </c>
      <c r="I27" s="278">
        <f t="shared" si="5"/>
        <v>64.5</v>
      </c>
      <c r="J27" s="11">
        <v>6.12</v>
      </c>
      <c r="K27" s="234">
        <f t="shared" si="3"/>
        <v>64.504799999999989</v>
      </c>
      <c r="L27" s="304">
        <f t="shared" si="4"/>
        <v>0</v>
      </c>
      <c r="M27" s="15"/>
      <c r="N27" s="15"/>
      <c r="O27" s="15"/>
    </row>
    <row r="28" spans="1:15" s="98" customFormat="1" ht="14.4" x14ac:dyDescent="0.2">
      <c r="A28" s="42" t="s">
        <v>136</v>
      </c>
      <c r="B28" s="96">
        <v>10224</v>
      </c>
      <c r="C28" s="96" t="s">
        <v>114</v>
      </c>
      <c r="D28" s="218" t="s">
        <v>231</v>
      </c>
      <c r="E28" s="96" t="s">
        <v>2</v>
      </c>
      <c r="F28" s="104">
        <v>14.75</v>
      </c>
      <c r="G28" s="260">
        <v>17.88</v>
      </c>
      <c r="H28" s="234">
        <v>18.59</v>
      </c>
      <c r="I28" s="278">
        <f t="shared" ref="I28" si="6">ROUND(F28*H28,2)</f>
        <v>274.2</v>
      </c>
      <c r="J28" s="11">
        <v>14.75</v>
      </c>
      <c r="K28" s="234">
        <f t="shared" si="3"/>
        <v>274.20249999999999</v>
      </c>
      <c r="L28" s="304">
        <f t="shared" si="4"/>
        <v>0</v>
      </c>
      <c r="M28" s="15"/>
      <c r="N28" s="15"/>
      <c r="O28" s="15"/>
    </row>
    <row r="29" spans="1:15" s="98" customFormat="1" ht="14.4" x14ac:dyDescent="0.2">
      <c r="A29" s="42" t="s">
        <v>139</v>
      </c>
      <c r="B29" s="96">
        <v>10240</v>
      </c>
      <c r="C29" s="96" t="s">
        <v>114</v>
      </c>
      <c r="D29" s="218" t="s">
        <v>143</v>
      </c>
      <c r="E29" s="96" t="s">
        <v>20</v>
      </c>
      <c r="F29" s="104">
        <v>67</v>
      </c>
      <c r="G29" s="260">
        <v>11.1</v>
      </c>
      <c r="H29" s="234">
        <v>11.53</v>
      </c>
      <c r="I29" s="278">
        <f t="shared" si="5"/>
        <v>772.51</v>
      </c>
      <c r="J29" s="11">
        <v>33</v>
      </c>
      <c r="K29" s="234">
        <f t="shared" si="3"/>
        <v>380.48999999999995</v>
      </c>
      <c r="L29" s="304">
        <f t="shared" si="4"/>
        <v>34</v>
      </c>
      <c r="M29" s="15"/>
      <c r="N29" s="15"/>
      <c r="O29" s="15"/>
    </row>
    <row r="30" spans="1:15" s="98" customFormat="1" ht="14.4" x14ac:dyDescent="0.2">
      <c r="A30" s="42" t="s">
        <v>333</v>
      </c>
      <c r="B30" s="96">
        <v>10271</v>
      </c>
      <c r="C30" s="96" t="s">
        <v>114</v>
      </c>
      <c r="D30" s="218" t="s">
        <v>144</v>
      </c>
      <c r="E30" s="96" t="s">
        <v>20</v>
      </c>
      <c r="F30" s="104">
        <v>3</v>
      </c>
      <c r="G30" s="260">
        <v>15.07</v>
      </c>
      <c r="H30" s="234">
        <v>15.66</v>
      </c>
      <c r="I30" s="278">
        <f t="shared" si="5"/>
        <v>46.98</v>
      </c>
      <c r="J30" s="11">
        <v>3</v>
      </c>
      <c r="K30" s="234">
        <f t="shared" si="3"/>
        <v>46.980000000000004</v>
      </c>
      <c r="L30" s="304">
        <f t="shared" si="4"/>
        <v>0</v>
      </c>
      <c r="M30" s="15"/>
      <c r="N30" s="15"/>
      <c r="O30" s="15"/>
    </row>
    <row r="31" spans="1:15" s="98" customFormat="1" ht="14.4" x14ac:dyDescent="0.2">
      <c r="A31" s="42" t="s">
        <v>141</v>
      </c>
      <c r="B31" s="96">
        <v>10225</v>
      </c>
      <c r="C31" s="96" t="s">
        <v>114</v>
      </c>
      <c r="D31" s="218" t="s">
        <v>132</v>
      </c>
      <c r="E31" s="96" t="s">
        <v>2</v>
      </c>
      <c r="F31" s="104">
        <v>3.42</v>
      </c>
      <c r="G31" s="260">
        <v>25.18</v>
      </c>
      <c r="H31" s="234">
        <v>26.17</v>
      </c>
      <c r="I31" s="278">
        <f t="shared" ref="I31" si="7">ROUND(F31*H31,2)</f>
        <v>89.5</v>
      </c>
      <c r="J31" s="11">
        <v>3.42</v>
      </c>
      <c r="K31" s="234">
        <f t="shared" si="3"/>
        <v>89.501400000000004</v>
      </c>
      <c r="L31" s="304">
        <f t="shared" si="4"/>
        <v>0</v>
      </c>
      <c r="M31" s="15"/>
      <c r="N31" s="15"/>
      <c r="O31" s="15"/>
    </row>
    <row r="32" spans="1:15" s="98" customFormat="1" ht="14.4" x14ac:dyDescent="0.2">
      <c r="A32" s="42" t="s">
        <v>142</v>
      </c>
      <c r="B32" s="96">
        <v>10223</v>
      </c>
      <c r="C32" s="96" t="s">
        <v>114</v>
      </c>
      <c r="D32" s="218" t="s">
        <v>232</v>
      </c>
      <c r="E32" s="96" t="s">
        <v>20</v>
      </c>
      <c r="F32" s="104">
        <v>9</v>
      </c>
      <c r="G32" s="260">
        <v>20.99</v>
      </c>
      <c r="H32" s="234">
        <v>21.81</v>
      </c>
      <c r="I32" s="278">
        <f t="shared" ref="I32:I34" si="8">ROUND(F32*H32,2)</f>
        <v>196.29</v>
      </c>
      <c r="J32" s="11">
        <v>9</v>
      </c>
      <c r="K32" s="234">
        <f t="shared" si="3"/>
        <v>196.29</v>
      </c>
      <c r="L32" s="304">
        <f t="shared" si="4"/>
        <v>0</v>
      </c>
      <c r="M32" s="15"/>
      <c r="N32" s="15"/>
      <c r="O32" s="15"/>
    </row>
    <row r="33" spans="1:15" s="98" customFormat="1" ht="14.4" x14ac:dyDescent="0.2">
      <c r="A33" s="42" t="s">
        <v>334</v>
      </c>
      <c r="B33" s="96">
        <v>10323</v>
      </c>
      <c r="C33" s="96" t="s">
        <v>114</v>
      </c>
      <c r="D33" s="218" t="s">
        <v>234</v>
      </c>
      <c r="E33" s="96" t="s">
        <v>20</v>
      </c>
      <c r="F33" s="104">
        <v>12</v>
      </c>
      <c r="G33" s="260">
        <v>11.1</v>
      </c>
      <c r="H33" s="234">
        <v>11.53</v>
      </c>
      <c r="I33" s="278">
        <f t="shared" si="8"/>
        <v>138.36000000000001</v>
      </c>
      <c r="J33" s="11">
        <v>12</v>
      </c>
      <c r="K33" s="234">
        <f t="shared" si="3"/>
        <v>138.35999999999999</v>
      </c>
      <c r="L33" s="304">
        <f t="shared" si="4"/>
        <v>0</v>
      </c>
      <c r="M33" s="15"/>
      <c r="N33" s="15"/>
      <c r="O33" s="15"/>
    </row>
    <row r="34" spans="1:15" s="98" customFormat="1" ht="14.4" x14ac:dyDescent="0.2">
      <c r="A34" s="42" t="s">
        <v>335</v>
      </c>
      <c r="B34" s="96">
        <v>10227</v>
      </c>
      <c r="C34" s="96" t="s">
        <v>114</v>
      </c>
      <c r="D34" s="218" t="s">
        <v>233</v>
      </c>
      <c r="E34" s="96" t="s">
        <v>20</v>
      </c>
      <c r="F34" s="104">
        <v>1</v>
      </c>
      <c r="G34" s="260">
        <v>41.98</v>
      </c>
      <c r="H34" s="234">
        <v>43.63</v>
      </c>
      <c r="I34" s="278">
        <f t="shared" si="8"/>
        <v>43.63</v>
      </c>
      <c r="J34" s="11">
        <v>1</v>
      </c>
      <c r="K34" s="234">
        <f t="shared" si="3"/>
        <v>43.63</v>
      </c>
      <c r="L34" s="304">
        <f t="shared" si="4"/>
        <v>0</v>
      </c>
      <c r="M34" s="15"/>
      <c r="N34" s="15"/>
      <c r="O34" s="15"/>
    </row>
    <row r="35" spans="1:15" s="97" customFormat="1" ht="13.2" x14ac:dyDescent="0.25">
      <c r="A35" s="42"/>
      <c r="B35" s="96"/>
      <c r="C35" s="96"/>
      <c r="D35" s="66" t="s">
        <v>138</v>
      </c>
      <c r="E35" s="96"/>
      <c r="F35" s="104"/>
      <c r="G35" s="259"/>
      <c r="H35" s="234"/>
      <c r="I35" s="278"/>
      <c r="J35" s="11"/>
      <c r="K35" s="234"/>
      <c r="L35" s="15"/>
      <c r="M35" s="15"/>
      <c r="N35" s="15"/>
      <c r="O35" s="15"/>
    </row>
    <row r="36" spans="1:15" s="98" customFormat="1" ht="14.4" x14ac:dyDescent="0.2">
      <c r="A36" s="42" t="s">
        <v>336</v>
      </c>
      <c r="B36" s="96">
        <v>10255</v>
      </c>
      <c r="C36" s="96" t="s">
        <v>114</v>
      </c>
      <c r="D36" s="218" t="s">
        <v>140</v>
      </c>
      <c r="E36" s="96" t="s">
        <v>2</v>
      </c>
      <c r="F36" s="104">
        <v>337.67</v>
      </c>
      <c r="G36" s="260">
        <v>24.23</v>
      </c>
      <c r="H36" s="234">
        <v>25.18</v>
      </c>
      <c r="I36" s="278">
        <f t="shared" ref="I36:I38" si="9">ROUND(F36*H36,2)</f>
        <v>8502.5300000000007</v>
      </c>
      <c r="J36" s="11">
        <v>337.67</v>
      </c>
      <c r="K36" s="234">
        <f t="shared" si="3"/>
        <v>8502.5306</v>
      </c>
      <c r="L36" s="304">
        <f t="shared" si="4"/>
        <v>0</v>
      </c>
      <c r="M36" s="15"/>
      <c r="N36" s="15"/>
      <c r="O36" s="15"/>
    </row>
    <row r="37" spans="1:15" s="98" customFormat="1" ht="14.4" x14ac:dyDescent="0.2">
      <c r="A37" s="42" t="s">
        <v>337</v>
      </c>
      <c r="B37" s="96">
        <v>10256</v>
      </c>
      <c r="C37" s="96" t="s">
        <v>114</v>
      </c>
      <c r="D37" s="218" t="s">
        <v>230</v>
      </c>
      <c r="E37" s="96" t="s">
        <v>2</v>
      </c>
      <c r="F37" s="104">
        <v>96.51</v>
      </c>
      <c r="G37" s="260">
        <v>7.72</v>
      </c>
      <c r="H37" s="234">
        <v>8.0299999999999994</v>
      </c>
      <c r="I37" s="278">
        <f t="shared" ref="I37" si="10">ROUND(F37*H37,2)</f>
        <v>774.98</v>
      </c>
      <c r="J37" s="11">
        <v>96.51</v>
      </c>
      <c r="K37" s="234">
        <f t="shared" si="3"/>
        <v>774.97529999999995</v>
      </c>
      <c r="L37" s="304">
        <f t="shared" si="4"/>
        <v>0</v>
      </c>
      <c r="M37" s="15"/>
      <c r="N37" s="15"/>
      <c r="O37" s="15"/>
    </row>
    <row r="38" spans="1:15" s="98" customFormat="1" ht="14.4" x14ac:dyDescent="0.2">
      <c r="A38" s="42" t="s">
        <v>338</v>
      </c>
      <c r="B38" s="96">
        <v>10326</v>
      </c>
      <c r="C38" s="96" t="s">
        <v>114</v>
      </c>
      <c r="D38" s="218" t="s">
        <v>137</v>
      </c>
      <c r="E38" s="96" t="s">
        <v>2</v>
      </c>
      <c r="F38" s="104">
        <v>434.18</v>
      </c>
      <c r="G38" s="260">
        <v>29.54</v>
      </c>
      <c r="H38" s="234">
        <v>30.7</v>
      </c>
      <c r="I38" s="278">
        <f t="shared" si="9"/>
        <v>13329.33</v>
      </c>
      <c r="J38" s="11">
        <v>434.18</v>
      </c>
      <c r="K38" s="234">
        <f t="shared" si="3"/>
        <v>13329.325999999999</v>
      </c>
      <c r="L38" s="304">
        <f t="shared" si="4"/>
        <v>0</v>
      </c>
      <c r="M38" s="15"/>
      <c r="N38" s="15"/>
      <c r="O38" s="15"/>
    </row>
    <row r="39" spans="1:15" s="97" customFormat="1" ht="13.2" x14ac:dyDescent="0.25">
      <c r="A39" s="42"/>
      <c r="B39" s="96"/>
      <c r="C39" s="96"/>
      <c r="D39" s="66" t="s">
        <v>236</v>
      </c>
      <c r="E39" s="96"/>
      <c r="F39" s="104"/>
      <c r="G39" s="259"/>
      <c r="H39" s="234"/>
      <c r="I39" s="278"/>
      <c r="J39" s="11"/>
      <c r="K39" s="234"/>
      <c r="L39" s="15"/>
      <c r="M39" s="15"/>
      <c r="N39" s="15"/>
      <c r="O39" s="15"/>
    </row>
    <row r="40" spans="1:15" s="98" customFormat="1" ht="14.4" x14ac:dyDescent="0.2">
      <c r="A40" s="42" t="s">
        <v>339</v>
      </c>
      <c r="B40" s="96">
        <v>10209</v>
      </c>
      <c r="C40" s="96" t="s">
        <v>114</v>
      </c>
      <c r="D40" s="218" t="s">
        <v>129</v>
      </c>
      <c r="E40" s="96" t="s">
        <v>63</v>
      </c>
      <c r="F40" s="104">
        <v>26.12</v>
      </c>
      <c r="G40" s="260">
        <v>60.87</v>
      </c>
      <c r="H40" s="234">
        <v>63.26</v>
      </c>
      <c r="I40" s="278">
        <f t="shared" ref="I40" si="11">ROUND(F40*H40,2)</f>
        <v>1652.35</v>
      </c>
      <c r="J40" s="11"/>
      <c r="K40" s="234">
        <f t="shared" si="3"/>
        <v>0</v>
      </c>
      <c r="L40" s="304">
        <f t="shared" si="4"/>
        <v>26.12</v>
      </c>
      <c r="M40" s="15"/>
      <c r="N40" s="15"/>
      <c r="O40" s="15"/>
    </row>
    <row r="41" spans="1:15" s="98" customFormat="1" ht="14.4" x14ac:dyDescent="0.2">
      <c r="A41" s="42" t="s">
        <v>340</v>
      </c>
      <c r="B41" s="96">
        <v>10201</v>
      </c>
      <c r="C41" s="96" t="s">
        <v>114</v>
      </c>
      <c r="D41" s="218" t="s">
        <v>202</v>
      </c>
      <c r="E41" s="96" t="s">
        <v>2</v>
      </c>
      <c r="F41" s="104">
        <v>54.31</v>
      </c>
      <c r="G41" s="260">
        <v>26.37</v>
      </c>
      <c r="H41" s="234">
        <v>27.41</v>
      </c>
      <c r="I41" s="278">
        <f t="shared" ref="I41:I42" si="12">ROUND(F41*H41,2)</f>
        <v>1488.64</v>
      </c>
      <c r="J41" s="11">
        <v>54.31</v>
      </c>
      <c r="K41" s="234">
        <f t="shared" si="3"/>
        <v>1488.6371000000001</v>
      </c>
      <c r="L41" s="304">
        <f t="shared" si="4"/>
        <v>0</v>
      </c>
      <c r="M41" s="15"/>
      <c r="N41" s="15"/>
      <c r="O41" s="15"/>
    </row>
    <row r="42" spans="1:15" s="98" customFormat="1" ht="14.4" x14ac:dyDescent="0.2">
      <c r="A42" s="42" t="s">
        <v>342</v>
      </c>
      <c r="B42" s="96">
        <v>10224</v>
      </c>
      <c r="C42" s="96" t="s">
        <v>114</v>
      </c>
      <c r="D42" s="218" t="s">
        <v>231</v>
      </c>
      <c r="E42" s="96" t="s">
        <v>2</v>
      </c>
      <c r="F42" s="104">
        <v>3.2</v>
      </c>
      <c r="G42" s="260">
        <v>17.88</v>
      </c>
      <c r="H42" s="234">
        <v>18.59</v>
      </c>
      <c r="I42" s="278">
        <f t="shared" si="12"/>
        <v>59.49</v>
      </c>
      <c r="J42" s="11">
        <v>3.2</v>
      </c>
      <c r="K42" s="234">
        <f t="shared" si="3"/>
        <v>59.488</v>
      </c>
      <c r="L42" s="304">
        <f t="shared" si="4"/>
        <v>0</v>
      </c>
      <c r="M42" s="15"/>
      <c r="N42" s="15"/>
      <c r="O42" s="15"/>
    </row>
    <row r="43" spans="1:15" s="98" customFormat="1" ht="14.4" x14ac:dyDescent="0.2">
      <c r="A43" s="42" t="s">
        <v>341</v>
      </c>
      <c r="B43" s="96">
        <v>10403</v>
      </c>
      <c r="C43" s="96" t="s">
        <v>114</v>
      </c>
      <c r="D43" s="218" t="s">
        <v>331</v>
      </c>
      <c r="E43" s="96" t="s">
        <v>20</v>
      </c>
      <c r="F43" s="104">
        <v>4</v>
      </c>
      <c r="G43" s="260">
        <v>53.64</v>
      </c>
      <c r="H43" s="234">
        <v>55.75</v>
      </c>
      <c r="I43" s="278">
        <f t="shared" ref="I43:I44" si="13">ROUND(F43*H43,2)</f>
        <v>223</v>
      </c>
      <c r="J43" s="11">
        <v>4</v>
      </c>
      <c r="K43" s="234">
        <f t="shared" si="3"/>
        <v>223</v>
      </c>
      <c r="L43" s="304">
        <f t="shared" si="4"/>
        <v>0</v>
      </c>
      <c r="M43" s="15"/>
      <c r="N43" s="15"/>
      <c r="O43" s="15"/>
    </row>
    <row r="44" spans="1:15" s="98" customFormat="1" ht="14.4" x14ac:dyDescent="0.2">
      <c r="A44" s="42" t="s">
        <v>343</v>
      </c>
      <c r="B44" s="96">
        <v>10401</v>
      </c>
      <c r="C44" s="96" t="s">
        <v>114</v>
      </c>
      <c r="D44" s="218" t="s">
        <v>237</v>
      </c>
      <c r="E44" s="96" t="s">
        <v>2</v>
      </c>
      <c r="F44" s="104">
        <v>100.98</v>
      </c>
      <c r="G44" s="260">
        <v>1.38</v>
      </c>
      <c r="H44" s="234">
        <v>1.44</v>
      </c>
      <c r="I44" s="278">
        <f t="shared" si="13"/>
        <v>145.41</v>
      </c>
      <c r="J44" s="11">
        <v>100.98</v>
      </c>
      <c r="K44" s="234">
        <f t="shared" si="3"/>
        <v>145.41120000000001</v>
      </c>
      <c r="L44" s="304">
        <f t="shared" si="4"/>
        <v>0</v>
      </c>
      <c r="M44" s="15"/>
      <c r="N44" s="15"/>
      <c r="O44" s="15"/>
    </row>
    <row r="45" spans="1:15" s="141" customFormat="1" ht="13.8" x14ac:dyDescent="0.25">
      <c r="A45" s="140" t="s">
        <v>145</v>
      </c>
      <c r="B45" s="309"/>
      <c r="C45" s="310"/>
      <c r="D45" s="67" t="s">
        <v>238</v>
      </c>
      <c r="E45" s="309"/>
      <c r="F45" s="311"/>
      <c r="G45" s="312"/>
      <c r="H45" s="247"/>
      <c r="I45" s="280">
        <f>SUM(I46:I53)</f>
        <v>48317.180000000008</v>
      </c>
      <c r="J45" s="313"/>
      <c r="K45" s="307">
        <f>SUM(K46:K53)</f>
        <v>29531.9506</v>
      </c>
      <c r="L45" s="15"/>
      <c r="M45" s="15"/>
      <c r="N45" s="15"/>
      <c r="O45" s="15"/>
    </row>
    <row r="46" spans="1:15" ht="13.2" x14ac:dyDescent="0.2">
      <c r="A46" s="84"/>
      <c r="B46" s="96"/>
      <c r="C46" s="99"/>
      <c r="D46" s="66" t="s">
        <v>161</v>
      </c>
      <c r="E46" s="96"/>
      <c r="F46" s="104"/>
      <c r="G46" s="259"/>
      <c r="H46" s="234"/>
      <c r="I46" s="279"/>
      <c r="J46" s="11"/>
      <c r="K46" s="234"/>
      <c r="L46" s="15"/>
      <c r="M46" s="15"/>
      <c r="N46" s="15"/>
      <c r="O46" s="15"/>
    </row>
    <row r="47" spans="1:15" s="98" customFormat="1" ht="54" customHeight="1" x14ac:dyDescent="0.2">
      <c r="A47" s="42" t="s">
        <v>344</v>
      </c>
      <c r="B47" s="96">
        <v>50606</v>
      </c>
      <c r="C47" s="96" t="s">
        <v>114</v>
      </c>
      <c r="D47" s="218" t="s">
        <v>479</v>
      </c>
      <c r="E47" s="96" t="s">
        <v>2</v>
      </c>
      <c r="F47" s="104">
        <v>96.82</v>
      </c>
      <c r="G47" s="260">
        <v>48.43</v>
      </c>
      <c r="H47" s="234">
        <v>50.33</v>
      </c>
      <c r="I47" s="278">
        <f t="shared" ref="I47" si="14">ROUND(F47*H47,2)</f>
        <v>4872.95</v>
      </c>
      <c r="J47" s="11">
        <v>96.82</v>
      </c>
      <c r="K47" s="234">
        <f t="shared" ref="K47:K50" si="15">J47*H47</f>
        <v>4872.9505999999992</v>
      </c>
      <c r="L47" s="304">
        <f t="shared" ref="L47:L78" si="16">F47-J47</f>
        <v>0</v>
      </c>
      <c r="M47" s="15"/>
      <c r="N47" s="15"/>
      <c r="O47" s="15"/>
    </row>
    <row r="48" spans="1:15" s="98" customFormat="1" ht="28.5" customHeight="1" x14ac:dyDescent="0.2">
      <c r="A48" s="42" t="s">
        <v>345</v>
      </c>
      <c r="B48" s="96">
        <v>120101</v>
      </c>
      <c r="C48" s="96" t="s">
        <v>114</v>
      </c>
      <c r="D48" s="218" t="s">
        <v>158</v>
      </c>
      <c r="E48" s="96" t="s">
        <v>2</v>
      </c>
      <c r="F48" s="104">
        <v>442.61</v>
      </c>
      <c r="G48" s="260">
        <v>7.3</v>
      </c>
      <c r="H48" s="234">
        <v>7.59</v>
      </c>
      <c r="I48" s="278">
        <f t="shared" ref="I48" si="17">ROUND(F48*H48,2)</f>
        <v>3359.41</v>
      </c>
      <c r="J48" s="11">
        <v>300</v>
      </c>
      <c r="K48" s="234">
        <f t="shared" si="15"/>
        <v>2277</v>
      </c>
      <c r="L48" s="304">
        <f t="shared" si="16"/>
        <v>142.61000000000001</v>
      </c>
      <c r="M48" s="15"/>
      <c r="N48" s="15"/>
      <c r="O48" s="15"/>
    </row>
    <row r="49" spans="1:15" s="98" customFormat="1" ht="26.4" x14ac:dyDescent="0.2">
      <c r="A49" s="42" t="s">
        <v>346</v>
      </c>
      <c r="B49" s="96">
        <v>120303</v>
      </c>
      <c r="C49" s="96" t="s">
        <v>114</v>
      </c>
      <c r="D49" s="218" t="s">
        <v>159</v>
      </c>
      <c r="E49" s="96" t="s">
        <v>2</v>
      </c>
      <c r="F49" s="104">
        <v>299.45999999999998</v>
      </c>
      <c r="G49" s="260">
        <v>60.48</v>
      </c>
      <c r="H49" s="234">
        <v>62.85</v>
      </c>
      <c r="I49" s="278">
        <f t="shared" ref="I49" si="18">ROUND(F49*H49,2)</f>
        <v>18821.060000000001</v>
      </c>
      <c r="J49" s="11">
        <v>280</v>
      </c>
      <c r="K49" s="234">
        <f t="shared" si="15"/>
        <v>17598</v>
      </c>
      <c r="L49" s="304">
        <f t="shared" si="16"/>
        <v>19.45999999999998</v>
      </c>
      <c r="M49" s="15"/>
      <c r="N49" s="15"/>
      <c r="O49" s="15"/>
    </row>
    <row r="50" spans="1:15" s="98" customFormat="1" ht="26.4" x14ac:dyDescent="0.2">
      <c r="A50" s="42" t="s">
        <v>347</v>
      </c>
      <c r="B50" s="96">
        <v>120301</v>
      </c>
      <c r="C50" s="96" t="s">
        <v>114</v>
      </c>
      <c r="D50" s="218" t="s">
        <v>163</v>
      </c>
      <c r="E50" s="96" t="s">
        <v>2</v>
      </c>
      <c r="F50" s="104">
        <v>143.15</v>
      </c>
      <c r="G50" s="260">
        <v>35.409999999999997</v>
      </c>
      <c r="H50" s="234">
        <v>36.799999999999997</v>
      </c>
      <c r="I50" s="278">
        <f t="shared" ref="I50" si="19">ROUND(F50*H50,2)</f>
        <v>5267.92</v>
      </c>
      <c r="J50" s="11">
        <v>130</v>
      </c>
      <c r="K50" s="234">
        <f t="shared" si="15"/>
        <v>4784</v>
      </c>
      <c r="L50" s="304">
        <f t="shared" si="16"/>
        <v>13.150000000000006</v>
      </c>
      <c r="M50" s="15"/>
      <c r="N50" s="15"/>
      <c r="O50" s="15"/>
    </row>
    <row r="51" spans="1:15" s="98" customFormat="1" ht="13.2" x14ac:dyDescent="0.2">
      <c r="A51" s="42"/>
      <c r="B51" s="96"/>
      <c r="C51" s="96"/>
      <c r="D51" s="66" t="s">
        <v>160</v>
      </c>
      <c r="E51" s="96"/>
      <c r="F51" s="104"/>
      <c r="G51" s="259"/>
      <c r="H51" s="234"/>
      <c r="I51" s="278"/>
      <c r="J51" s="11"/>
      <c r="K51" s="234"/>
      <c r="L51" s="15"/>
      <c r="M51" s="15"/>
      <c r="N51" s="15"/>
      <c r="O51" s="15"/>
    </row>
    <row r="52" spans="1:15" s="98" customFormat="1" ht="26.4" x14ac:dyDescent="0.2">
      <c r="A52" s="42" t="s">
        <v>348</v>
      </c>
      <c r="B52" s="96">
        <v>110101</v>
      </c>
      <c r="C52" s="96" t="s">
        <v>114</v>
      </c>
      <c r="D52" s="218" t="s">
        <v>165</v>
      </c>
      <c r="E52" s="96" t="s">
        <v>2</v>
      </c>
      <c r="F52" s="104">
        <v>186.78</v>
      </c>
      <c r="G52" s="260">
        <v>14.2</v>
      </c>
      <c r="H52" s="234">
        <v>14.76</v>
      </c>
      <c r="I52" s="278">
        <f>ROUND(F52*H52,2)</f>
        <v>2756.87</v>
      </c>
      <c r="J52" s="11"/>
      <c r="K52" s="234">
        <f t="shared" ref="K52:K53" si="20">J52*H52</f>
        <v>0</v>
      </c>
      <c r="L52" s="304">
        <f t="shared" si="16"/>
        <v>186.78</v>
      </c>
      <c r="M52" s="15"/>
      <c r="N52" s="15"/>
      <c r="O52" s="15"/>
    </row>
    <row r="53" spans="1:15" s="98" customFormat="1" ht="26.4" x14ac:dyDescent="0.2">
      <c r="A53" s="42" t="s">
        <v>349</v>
      </c>
      <c r="B53" s="96">
        <v>110302</v>
      </c>
      <c r="C53" s="96" t="s">
        <v>114</v>
      </c>
      <c r="D53" s="218" t="s">
        <v>164</v>
      </c>
      <c r="E53" s="96" t="s">
        <v>2</v>
      </c>
      <c r="F53" s="104">
        <v>186.78</v>
      </c>
      <c r="G53" s="260">
        <v>68.2</v>
      </c>
      <c r="H53" s="234">
        <v>70.88</v>
      </c>
      <c r="I53" s="278">
        <f>ROUND(F53*H53,2)</f>
        <v>13238.97</v>
      </c>
      <c r="J53" s="11"/>
      <c r="K53" s="234">
        <f t="shared" si="20"/>
        <v>0</v>
      </c>
      <c r="L53" s="304">
        <f t="shared" si="16"/>
        <v>186.78</v>
      </c>
      <c r="M53" s="15"/>
      <c r="N53" s="15"/>
      <c r="O53" s="15"/>
    </row>
    <row r="54" spans="1:15" s="68" customFormat="1" ht="13.8" x14ac:dyDescent="0.2">
      <c r="A54" s="140" t="s">
        <v>148</v>
      </c>
      <c r="B54" s="85"/>
      <c r="C54" s="86"/>
      <c r="D54" s="67" t="s">
        <v>60</v>
      </c>
      <c r="E54" s="85"/>
      <c r="F54" s="105"/>
      <c r="G54" s="261"/>
      <c r="H54" s="87"/>
      <c r="I54" s="280">
        <f>SUM(I55:I59)</f>
        <v>71284.75</v>
      </c>
      <c r="J54" s="248"/>
      <c r="K54" s="307">
        <f>SUM(K55:K59)</f>
        <v>44126.633500000011</v>
      </c>
      <c r="L54" s="15"/>
      <c r="M54" s="15"/>
      <c r="N54" s="15"/>
      <c r="O54" s="15"/>
    </row>
    <row r="55" spans="1:15" ht="30.75" customHeight="1" x14ac:dyDescent="0.2">
      <c r="A55" s="124" t="s">
        <v>352</v>
      </c>
      <c r="B55" s="96">
        <v>92571</v>
      </c>
      <c r="C55" s="120" t="s">
        <v>58</v>
      </c>
      <c r="D55" s="203" t="s">
        <v>241</v>
      </c>
      <c r="E55" s="96" t="s">
        <v>2</v>
      </c>
      <c r="F55" s="235">
        <v>308.47000000000003</v>
      </c>
      <c r="G55" s="262">
        <v>137.65</v>
      </c>
      <c r="H55" s="234">
        <v>143.05000000000001</v>
      </c>
      <c r="I55" s="278">
        <f t="shared" ref="I55:I57" si="21">ROUND(F55*H55,2)</f>
        <v>44126.63</v>
      </c>
      <c r="J55" s="11">
        <v>308.47000000000003</v>
      </c>
      <c r="K55" s="234">
        <f t="shared" ref="K55:K59" si="22">J55*H55</f>
        <v>44126.633500000011</v>
      </c>
      <c r="L55" s="304">
        <f t="shared" si="16"/>
        <v>0</v>
      </c>
      <c r="M55" s="15"/>
      <c r="N55" s="15"/>
      <c r="O55" s="15"/>
    </row>
    <row r="56" spans="1:15" ht="26.4" x14ac:dyDescent="0.2">
      <c r="A56" s="124" t="s">
        <v>149</v>
      </c>
      <c r="B56" s="120">
        <v>94198</v>
      </c>
      <c r="C56" s="120" t="s">
        <v>58</v>
      </c>
      <c r="D56" s="226" t="s">
        <v>244</v>
      </c>
      <c r="E56" s="120" t="s">
        <v>2</v>
      </c>
      <c r="F56" s="235">
        <v>308.47000000000003</v>
      </c>
      <c r="G56" s="263">
        <v>30.4</v>
      </c>
      <c r="H56" s="234">
        <v>31.59</v>
      </c>
      <c r="I56" s="278">
        <f t="shared" si="21"/>
        <v>9744.57</v>
      </c>
      <c r="J56" s="11"/>
      <c r="K56" s="234">
        <f t="shared" si="22"/>
        <v>0</v>
      </c>
      <c r="L56" s="304">
        <f t="shared" si="16"/>
        <v>308.47000000000003</v>
      </c>
      <c r="M56" s="15"/>
      <c r="N56" s="15"/>
      <c r="O56" s="15"/>
    </row>
    <row r="57" spans="1:15" ht="33.75" customHeight="1" x14ac:dyDescent="0.2">
      <c r="A57" s="124" t="s">
        <v>150</v>
      </c>
      <c r="B57" s="120">
        <v>94219</v>
      </c>
      <c r="C57" s="120" t="s">
        <v>58</v>
      </c>
      <c r="D57" s="216" t="s">
        <v>242</v>
      </c>
      <c r="E57" s="120" t="s">
        <v>14</v>
      </c>
      <c r="F57" s="236">
        <v>48.68</v>
      </c>
      <c r="G57" s="263">
        <v>31.23</v>
      </c>
      <c r="H57" s="234">
        <v>32.450000000000003</v>
      </c>
      <c r="I57" s="278">
        <f t="shared" si="21"/>
        <v>1579.67</v>
      </c>
      <c r="J57" s="236"/>
      <c r="K57" s="234">
        <f t="shared" si="22"/>
        <v>0</v>
      </c>
      <c r="L57" s="304">
        <f t="shared" si="16"/>
        <v>48.68</v>
      </c>
      <c r="M57" s="15"/>
      <c r="N57" s="15"/>
      <c r="O57" s="15"/>
    </row>
    <row r="58" spans="1:15" s="98" customFormat="1" ht="39.6" x14ac:dyDescent="0.2">
      <c r="A58" s="42" t="s">
        <v>151</v>
      </c>
      <c r="B58" s="96">
        <v>100434</v>
      </c>
      <c r="C58" s="120" t="s">
        <v>58</v>
      </c>
      <c r="D58" s="203" t="s">
        <v>243</v>
      </c>
      <c r="E58" s="96" t="s">
        <v>146</v>
      </c>
      <c r="F58" s="104">
        <v>70.5</v>
      </c>
      <c r="G58" s="259">
        <v>206</v>
      </c>
      <c r="H58" s="234">
        <v>214.08</v>
      </c>
      <c r="I58" s="278">
        <f t="shared" ref="I58:I59" si="23">ROUND(F58*H58,2)</f>
        <v>15092.64</v>
      </c>
      <c r="J58" s="11"/>
      <c r="K58" s="234">
        <f t="shared" si="22"/>
        <v>0</v>
      </c>
      <c r="L58" s="304">
        <f t="shared" si="16"/>
        <v>70.5</v>
      </c>
      <c r="M58" s="15"/>
      <c r="N58" s="15"/>
      <c r="O58" s="15"/>
    </row>
    <row r="59" spans="1:15" s="98" customFormat="1" ht="26.4" x14ac:dyDescent="0.2">
      <c r="A59" s="42" t="s">
        <v>353</v>
      </c>
      <c r="B59" s="96">
        <v>89512</v>
      </c>
      <c r="C59" s="96" t="s">
        <v>58</v>
      </c>
      <c r="D59" s="203" t="s">
        <v>147</v>
      </c>
      <c r="E59" s="96" t="s">
        <v>146</v>
      </c>
      <c r="F59" s="104">
        <v>12</v>
      </c>
      <c r="G59" s="241">
        <v>59.44</v>
      </c>
      <c r="H59" s="234">
        <v>61.77</v>
      </c>
      <c r="I59" s="278">
        <f t="shared" si="23"/>
        <v>741.24</v>
      </c>
      <c r="J59" s="11"/>
      <c r="K59" s="234">
        <f t="shared" si="22"/>
        <v>0</v>
      </c>
      <c r="L59" s="304">
        <f t="shared" si="16"/>
        <v>12</v>
      </c>
      <c r="M59" s="15"/>
      <c r="N59" s="15"/>
      <c r="O59" s="15"/>
    </row>
    <row r="60" spans="1:15" s="71" customFormat="1" ht="13.8" x14ac:dyDescent="0.2">
      <c r="A60" s="70" t="s">
        <v>152</v>
      </c>
      <c r="B60" s="67"/>
      <c r="C60" s="67"/>
      <c r="D60" s="67" t="s">
        <v>239</v>
      </c>
      <c r="E60" s="67"/>
      <c r="F60" s="106"/>
      <c r="G60" s="106"/>
      <c r="H60" s="249"/>
      <c r="I60" s="280">
        <f>SUM(I61)</f>
        <v>7934.57</v>
      </c>
      <c r="J60" s="72"/>
      <c r="K60" s="307">
        <f>SUM(K61)</f>
        <v>0</v>
      </c>
      <c r="L60" s="15"/>
      <c r="M60" s="15"/>
      <c r="N60" s="15"/>
      <c r="O60" s="15"/>
    </row>
    <row r="61" spans="1:15" ht="39.6" x14ac:dyDescent="0.2">
      <c r="A61" s="42" t="s">
        <v>354</v>
      </c>
      <c r="B61" s="96">
        <v>90844</v>
      </c>
      <c r="C61" s="120" t="s">
        <v>58</v>
      </c>
      <c r="D61" s="203" t="s">
        <v>320</v>
      </c>
      <c r="E61" s="120" t="s">
        <v>20</v>
      </c>
      <c r="F61" s="219">
        <v>7</v>
      </c>
      <c r="G61" s="251">
        <v>1090.73</v>
      </c>
      <c r="H61" s="234">
        <v>1133.51</v>
      </c>
      <c r="I61" s="278">
        <f>ROUND(F61*H61,2)</f>
        <v>7934.57</v>
      </c>
      <c r="J61" s="219"/>
      <c r="K61" s="234">
        <f t="shared" ref="K61" si="24">J61*H61</f>
        <v>0</v>
      </c>
      <c r="L61" s="304">
        <f t="shared" si="16"/>
        <v>7</v>
      </c>
      <c r="M61" s="15"/>
      <c r="N61" s="15"/>
      <c r="O61" s="15"/>
    </row>
    <row r="62" spans="1:15" s="71" customFormat="1" ht="13.8" x14ac:dyDescent="0.2">
      <c r="A62" s="70" t="s">
        <v>153</v>
      </c>
      <c r="B62" s="67"/>
      <c r="C62" s="67"/>
      <c r="D62" s="67" t="s">
        <v>24</v>
      </c>
      <c r="E62" s="67"/>
      <c r="F62" s="106"/>
      <c r="G62" s="106"/>
      <c r="H62" s="249"/>
      <c r="I62" s="280">
        <f>SUM(I63:I67)</f>
        <v>25151.53</v>
      </c>
      <c r="J62" s="72"/>
      <c r="K62" s="307">
        <f>SUM(K63:K67)</f>
        <v>0</v>
      </c>
      <c r="L62" s="15"/>
      <c r="M62" s="15"/>
      <c r="N62" s="15"/>
      <c r="O62" s="15"/>
    </row>
    <row r="63" spans="1:15" s="122" customFormat="1" ht="26.4" x14ac:dyDescent="0.2">
      <c r="A63" s="42" t="s">
        <v>154</v>
      </c>
      <c r="B63" s="96">
        <v>71704</v>
      </c>
      <c r="C63" s="100" t="s">
        <v>114</v>
      </c>
      <c r="D63" s="218" t="s">
        <v>245</v>
      </c>
      <c r="E63" s="13" t="s">
        <v>2</v>
      </c>
      <c r="F63" s="104">
        <v>12.39</v>
      </c>
      <c r="G63" s="260">
        <v>896.51</v>
      </c>
      <c r="H63" s="234">
        <v>931.67</v>
      </c>
      <c r="I63" s="278">
        <f t="shared" ref="I63:I67" si="25">ROUND(F63*H63,2)</f>
        <v>11543.39</v>
      </c>
      <c r="J63" s="11"/>
      <c r="K63" s="234">
        <f t="shared" ref="K63:K67" si="26">J63*H63</f>
        <v>0</v>
      </c>
      <c r="L63" s="304">
        <f t="shared" si="16"/>
        <v>12.39</v>
      </c>
      <c r="M63" s="15"/>
      <c r="N63" s="15"/>
      <c r="O63" s="15"/>
    </row>
    <row r="64" spans="1:15" s="122" customFormat="1" ht="26.4" x14ac:dyDescent="0.2">
      <c r="A64" s="42" t="s">
        <v>155</v>
      </c>
      <c r="B64" s="96">
        <v>100702</v>
      </c>
      <c r="C64" s="120" t="s">
        <v>58</v>
      </c>
      <c r="D64" s="218" t="s">
        <v>177</v>
      </c>
      <c r="E64" s="13" t="s">
        <v>2</v>
      </c>
      <c r="F64" s="11">
        <v>4.83</v>
      </c>
      <c r="G64" s="241">
        <v>465.39</v>
      </c>
      <c r="H64" s="234">
        <v>483.64</v>
      </c>
      <c r="I64" s="278">
        <f t="shared" si="25"/>
        <v>2335.98</v>
      </c>
      <c r="J64" s="11"/>
      <c r="K64" s="234">
        <f t="shared" si="26"/>
        <v>0</v>
      </c>
      <c r="L64" s="304">
        <f t="shared" si="16"/>
        <v>4.83</v>
      </c>
      <c r="M64" s="15"/>
      <c r="N64" s="15"/>
      <c r="O64" s="15"/>
    </row>
    <row r="65" spans="1:15" s="122" customFormat="1" ht="26.4" x14ac:dyDescent="0.2">
      <c r="A65" s="42" t="s">
        <v>156</v>
      </c>
      <c r="B65" s="96">
        <v>71703</v>
      </c>
      <c r="C65" s="100" t="s">
        <v>114</v>
      </c>
      <c r="D65" s="218" t="s">
        <v>186</v>
      </c>
      <c r="E65" s="13" t="s">
        <v>2</v>
      </c>
      <c r="F65" s="104">
        <v>3.28</v>
      </c>
      <c r="G65" s="260">
        <v>404.75</v>
      </c>
      <c r="H65" s="234">
        <v>420.62</v>
      </c>
      <c r="I65" s="278">
        <f t="shared" si="25"/>
        <v>1379.63</v>
      </c>
      <c r="J65" s="11"/>
      <c r="K65" s="234">
        <f t="shared" si="26"/>
        <v>0</v>
      </c>
      <c r="L65" s="304">
        <f t="shared" si="16"/>
        <v>3.28</v>
      </c>
      <c r="M65" s="15"/>
      <c r="N65" s="15"/>
      <c r="O65" s="15"/>
    </row>
    <row r="66" spans="1:15" s="122" customFormat="1" ht="26.4" x14ac:dyDescent="0.2">
      <c r="A66" s="42" t="s">
        <v>162</v>
      </c>
      <c r="B66" s="96">
        <v>71701</v>
      </c>
      <c r="C66" s="100" t="s">
        <v>114</v>
      </c>
      <c r="D66" s="218" t="s">
        <v>208</v>
      </c>
      <c r="E66" s="13" t="s">
        <v>2</v>
      </c>
      <c r="F66" s="104">
        <v>10.98</v>
      </c>
      <c r="G66" s="260">
        <v>530.03</v>
      </c>
      <c r="H66" s="234">
        <v>550.80999999999995</v>
      </c>
      <c r="I66" s="278">
        <f t="shared" si="25"/>
        <v>6047.89</v>
      </c>
      <c r="J66" s="11"/>
      <c r="K66" s="234">
        <f t="shared" si="26"/>
        <v>0</v>
      </c>
      <c r="L66" s="304">
        <f t="shared" si="16"/>
        <v>10.98</v>
      </c>
      <c r="M66" s="15"/>
      <c r="N66" s="15"/>
      <c r="O66" s="15"/>
    </row>
    <row r="67" spans="1:15" s="122" customFormat="1" ht="14.4" x14ac:dyDescent="0.2">
      <c r="A67" s="42" t="s">
        <v>166</v>
      </c>
      <c r="B67" s="96">
        <v>80102</v>
      </c>
      <c r="C67" s="100" t="s">
        <v>114</v>
      </c>
      <c r="D67" s="218" t="s">
        <v>187</v>
      </c>
      <c r="E67" s="13" t="s">
        <v>2</v>
      </c>
      <c r="F67" s="104">
        <v>14.26</v>
      </c>
      <c r="G67" s="260">
        <v>259.44</v>
      </c>
      <c r="H67" s="234">
        <v>269.61</v>
      </c>
      <c r="I67" s="278">
        <f t="shared" si="25"/>
        <v>3844.64</v>
      </c>
      <c r="J67" s="11"/>
      <c r="K67" s="234">
        <f t="shared" si="26"/>
        <v>0</v>
      </c>
      <c r="L67" s="304">
        <f t="shared" si="16"/>
        <v>14.26</v>
      </c>
      <c r="M67" s="15"/>
      <c r="N67" s="15"/>
      <c r="O67" s="15"/>
    </row>
    <row r="68" spans="1:15" s="68" customFormat="1" ht="13.8" x14ac:dyDescent="0.2">
      <c r="A68" s="140" t="s">
        <v>169</v>
      </c>
      <c r="B68" s="85"/>
      <c r="C68" s="86"/>
      <c r="D68" s="67" t="s">
        <v>246</v>
      </c>
      <c r="E68" s="85"/>
      <c r="F68" s="207"/>
      <c r="G68" s="264"/>
      <c r="H68" s="129"/>
      <c r="I68" s="281">
        <f>SUM(I69:I70)</f>
        <v>23797.21</v>
      </c>
      <c r="J68" s="207"/>
      <c r="K68" s="281">
        <f>SUM(K69:K70)</f>
        <v>0</v>
      </c>
      <c r="L68" s="15"/>
      <c r="M68" s="15"/>
      <c r="N68" s="15"/>
      <c r="O68" s="15"/>
    </row>
    <row r="69" spans="1:15" ht="13.2" x14ac:dyDescent="0.2">
      <c r="A69" s="42" t="s">
        <v>247</v>
      </c>
      <c r="B69" s="120">
        <v>110201</v>
      </c>
      <c r="C69" s="100" t="s">
        <v>114</v>
      </c>
      <c r="D69" s="226" t="s">
        <v>321</v>
      </c>
      <c r="E69" s="13" t="s">
        <v>2</v>
      </c>
      <c r="F69" s="121">
        <v>252.41</v>
      </c>
      <c r="G69" s="265">
        <v>63.13</v>
      </c>
      <c r="H69" s="234">
        <v>65.61</v>
      </c>
      <c r="I69" s="278">
        <f>ROUND(F69*H69,2)</f>
        <v>16560.62</v>
      </c>
      <c r="J69" s="121"/>
      <c r="K69" s="234">
        <f t="shared" ref="K69:K70" si="27">J69*H69</f>
        <v>0</v>
      </c>
      <c r="L69" s="304">
        <f t="shared" si="16"/>
        <v>252.41</v>
      </c>
      <c r="M69" s="15"/>
      <c r="N69" s="15"/>
      <c r="O69" s="15"/>
    </row>
    <row r="70" spans="1:15" ht="39.6" x14ac:dyDescent="0.2">
      <c r="A70" s="42" t="s">
        <v>355</v>
      </c>
      <c r="B70" s="120">
        <v>190106</v>
      </c>
      <c r="C70" s="100" t="s">
        <v>114</v>
      </c>
      <c r="D70" s="228" t="s">
        <v>322</v>
      </c>
      <c r="E70" s="13" t="s">
        <v>2</v>
      </c>
      <c r="F70" s="121">
        <v>252.41</v>
      </c>
      <c r="G70" s="265">
        <v>27.59</v>
      </c>
      <c r="H70" s="234">
        <v>28.67</v>
      </c>
      <c r="I70" s="278">
        <f>ROUND(F70*H70,2)</f>
        <v>7236.59</v>
      </c>
      <c r="J70" s="121"/>
      <c r="K70" s="234">
        <f t="shared" si="27"/>
        <v>0</v>
      </c>
      <c r="L70" s="304">
        <f t="shared" si="16"/>
        <v>252.41</v>
      </c>
      <c r="M70" s="15"/>
      <c r="N70" s="15"/>
      <c r="O70" s="15"/>
    </row>
    <row r="71" spans="1:15" s="146" customFormat="1" ht="13.8" x14ac:dyDescent="0.25">
      <c r="A71" s="140" t="s">
        <v>170</v>
      </c>
      <c r="B71" s="59"/>
      <c r="C71" s="67"/>
      <c r="D71" s="67" t="s">
        <v>240</v>
      </c>
      <c r="E71" s="59"/>
      <c r="F71" s="142"/>
      <c r="G71" s="258"/>
      <c r="H71" s="250"/>
      <c r="I71" s="280">
        <f>SUM(I72:I73)</f>
        <v>37256.130000000005</v>
      </c>
      <c r="J71" s="246"/>
      <c r="K71" s="307">
        <f>SUM(K72:K73)</f>
        <v>0</v>
      </c>
      <c r="L71" s="15"/>
      <c r="M71" s="15"/>
      <c r="N71" s="15"/>
      <c r="O71" s="15"/>
    </row>
    <row r="72" spans="1:15" s="98" customFormat="1" ht="39.6" x14ac:dyDescent="0.2">
      <c r="A72" s="42" t="s">
        <v>172</v>
      </c>
      <c r="B72" s="96">
        <v>130236</v>
      </c>
      <c r="C72" s="96" t="s">
        <v>114</v>
      </c>
      <c r="D72" s="218" t="s">
        <v>167</v>
      </c>
      <c r="E72" s="96" t="s">
        <v>2</v>
      </c>
      <c r="F72" s="104">
        <v>252.41</v>
      </c>
      <c r="G72" s="260">
        <v>87.43</v>
      </c>
      <c r="H72" s="234">
        <v>90.86</v>
      </c>
      <c r="I72" s="278">
        <f>ROUND(F72*H72,2)</f>
        <v>22933.97</v>
      </c>
      <c r="J72" s="11"/>
      <c r="K72" s="234">
        <f t="shared" ref="K72:K73" si="28">J72*H72</f>
        <v>0</v>
      </c>
      <c r="L72" s="304">
        <f t="shared" si="16"/>
        <v>252.41</v>
      </c>
      <c r="M72" s="15"/>
      <c r="N72" s="15"/>
      <c r="O72" s="15"/>
    </row>
    <row r="73" spans="1:15" s="98" customFormat="1" ht="39.6" x14ac:dyDescent="0.2">
      <c r="A73" s="42" t="s">
        <v>173</v>
      </c>
      <c r="B73" s="96">
        <v>120201</v>
      </c>
      <c r="C73" s="96" t="s">
        <v>114</v>
      </c>
      <c r="D73" s="218" t="s">
        <v>168</v>
      </c>
      <c r="E73" s="96" t="s">
        <v>2</v>
      </c>
      <c r="F73" s="104">
        <v>143.15</v>
      </c>
      <c r="G73" s="260">
        <v>96.27</v>
      </c>
      <c r="H73" s="234">
        <v>100.05</v>
      </c>
      <c r="I73" s="278">
        <f>ROUND(F73*H73,2)</f>
        <v>14322.16</v>
      </c>
      <c r="J73" s="11"/>
      <c r="K73" s="234">
        <f t="shared" si="28"/>
        <v>0</v>
      </c>
      <c r="L73" s="304">
        <f t="shared" si="16"/>
        <v>143.15</v>
      </c>
      <c r="M73" s="15"/>
      <c r="N73" s="15"/>
      <c r="O73" s="15"/>
    </row>
    <row r="74" spans="1:15" s="68" customFormat="1" ht="13.8" x14ac:dyDescent="0.2">
      <c r="A74" s="70" t="s">
        <v>175</v>
      </c>
      <c r="B74" s="67"/>
      <c r="C74" s="67"/>
      <c r="D74" s="67" t="s">
        <v>179</v>
      </c>
      <c r="E74" s="67"/>
      <c r="F74" s="106"/>
      <c r="G74" s="106"/>
      <c r="H74" s="249"/>
      <c r="I74" s="282">
        <f>SUM(I75:I78)</f>
        <v>6606.9</v>
      </c>
      <c r="J74" s="72"/>
      <c r="K74" s="306">
        <f>SUM(K75:K78)</f>
        <v>0</v>
      </c>
      <c r="L74" s="15"/>
      <c r="M74" s="15"/>
      <c r="N74" s="15"/>
      <c r="O74" s="15"/>
    </row>
    <row r="75" spans="1:15" ht="14.4" x14ac:dyDescent="0.2">
      <c r="A75" s="42" t="s">
        <v>176</v>
      </c>
      <c r="B75" s="13">
        <v>130308</v>
      </c>
      <c r="C75" s="100" t="s">
        <v>114</v>
      </c>
      <c r="D75" s="204" t="s">
        <v>171</v>
      </c>
      <c r="E75" s="13" t="s">
        <v>14</v>
      </c>
      <c r="F75" s="242">
        <v>14.5</v>
      </c>
      <c r="G75" s="260">
        <v>52.56</v>
      </c>
      <c r="H75" s="234">
        <v>54.62</v>
      </c>
      <c r="I75" s="278">
        <f t="shared" ref="I75:I78" si="29">ROUND(F75*H75,2)</f>
        <v>791.99</v>
      </c>
      <c r="J75" s="24"/>
      <c r="K75" s="234">
        <f t="shared" ref="K75:K78" si="30">J75*H75</f>
        <v>0</v>
      </c>
      <c r="L75" s="304">
        <f t="shared" si="16"/>
        <v>14.5</v>
      </c>
      <c r="M75" s="15"/>
      <c r="N75" s="15"/>
      <c r="O75" s="15"/>
    </row>
    <row r="76" spans="1:15" s="122" customFormat="1" ht="14.4" x14ac:dyDescent="0.2">
      <c r="A76" s="42" t="s">
        <v>178</v>
      </c>
      <c r="B76" s="120">
        <v>170220</v>
      </c>
      <c r="C76" s="100" t="s">
        <v>114</v>
      </c>
      <c r="D76" s="226" t="s">
        <v>113</v>
      </c>
      <c r="E76" s="13" t="s">
        <v>2</v>
      </c>
      <c r="F76" s="104">
        <v>2.76</v>
      </c>
      <c r="G76" s="260">
        <v>397.07</v>
      </c>
      <c r="H76" s="234">
        <v>412.65</v>
      </c>
      <c r="I76" s="278">
        <f t="shared" si="29"/>
        <v>1138.9100000000001</v>
      </c>
      <c r="J76" s="11"/>
      <c r="K76" s="234">
        <f t="shared" si="30"/>
        <v>0</v>
      </c>
      <c r="L76" s="304">
        <f t="shared" si="16"/>
        <v>2.76</v>
      </c>
      <c r="M76" s="15"/>
      <c r="N76" s="15"/>
      <c r="O76" s="15"/>
    </row>
    <row r="77" spans="1:15" s="122" customFormat="1" ht="14.4" x14ac:dyDescent="0.2">
      <c r="A77" s="42" t="s">
        <v>356</v>
      </c>
      <c r="B77" s="120">
        <v>130317</v>
      </c>
      <c r="C77" s="100" t="s">
        <v>114</v>
      </c>
      <c r="D77" s="216" t="s">
        <v>324</v>
      </c>
      <c r="E77" s="13" t="s">
        <v>14</v>
      </c>
      <c r="F77" s="233">
        <v>15.7</v>
      </c>
      <c r="G77" s="260">
        <v>79.680000000000007</v>
      </c>
      <c r="H77" s="234">
        <v>82.8</v>
      </c>
      <c r="I77" s="278">
        <f t="shared" si="29"/>
        <v>1299.96</v>
      </c>
      <c r="J77" s="236"/>
      <c r="K77" s="234">
        <f t="shared" si="30"/>
        <v>0</v>
      </c>
      <c r="L77" s="304">
        <f t="shared" si="16"/>
        <v>15.7</v>
      </c>
      <c r="M77" s="15"/>
      <c r="N77" s="15"/>
      <c r="O77" s="15"/>
    </row>
    <row r="78" spans="1:15" s="98" customFormat="1" ht="14.4" x14ac:dyDescent="0.2">
      <c r="A78" s="42" t="s">
        <v>357</v>
      </c>
      <c r="B78" s="96">
        <v>210210</v>
      </c>
      <c r="C78" s="100" t="s">
        <v>114</v>
      </c>
      <c r="D78" s="218" t="s">
        <v>174</v>
      </c>
      <c r="E78" s="13" t="s">
        <v>2</v>
      </c>
      <c r="F78" s="104">
        <v>9.18</v>
      </c>
      <c r="G78" s="260">
        <v>353.88</v>
      </c>
      <c r="H78" s="234">
        <v>367.76</v>
      </c>
      <c r="I78" s="278">
        <f t="shared" si="29"/>
        <v>3376.04</v>
      </c>
      <c r="J78" s="11"/>
      <c r="K78" s="234">
        <f t="shared" si="30"/>
        <v>0</v>
      </c>
      <c r="L78" s="304">
        <f t="shared" si="16"/>
        <v>9.18</v>
      </c>
      <c r="M78" s="15"/>
      <c r="N78" s="15"/>
      <c r="O78" s="15"/>
    </row>
    <row r="79" spans="1:15" s="71" customFormat="1" ht="13.8" x14ac:dyDescent="0.2">
      <c r="A79" s="189" t="s">
        <v>180</v>
      </c>
      <c r="B79" s="125"/>
      <c r="C79" s="126"/>
      <c r="D79" s="130" t="s">
        <v>105</v>
      </c>
      <c r="E79" s="127"/>
      <c r="F79" s="128"/>
      <c r="G79" s="266"/>
      <c r="H79" s="129"/>
      <c r="I79" s="283">
        <f>SUM(I80:I103)</f>
        <v>15109.01</v>
      </c>
      <c r="J79" s="128"/>
      <c r="K79" s="283">
        <f>SUM(K80:K103)</f>
        <v>0</v>
      </c>
      <c r="L79" s="15"/>
      <c r="M79" s="15"/>
      <c r="N79" s="15"/>
      <c r="O79" s="15"/>
    </row>
    <row r="80" spans="1:15" s="122" customFormat="1" ht="13.2" x14ac:dyDescent="0.2">
      <c r="A80" s="12"/>
      <c r="B80" s="120"/>
      <c r="C80" s="100"/>
      <c r="D80" s="34" t="s">
        <v>248</v>
      </c>
      <c r="E80" s="13"/>
      <c r="F80" s="121"/>
      <c r="G80" s="265"/>
      <c r="H80" s="119"/>
      <c r="I80" s="284"/>
      <c r="J80" s="121"/>
      <c r="K80" s="119"/>
      <c r="L80" s="15"/>
      <c r="M80" s="15"/>
      <c r="N80" s="15"/>
      <c r="O80" s="15"/>
    </row>
    <row r="81" spans="1:15" s="18" customFormat="1" ht="26.4" x14ac:dyDescent="0.2">
      <c r="A81" s="124" t="s">
        <v>181</v>
      </c>
      <c r="B81" s="120">
        <v>170540</v>
      </c>
      <c r="C81" s="100" t="s">
        <v>114</v>
      </c>
      <c r="D81" s="226" t="s">
        <v>268</v>
      </c>
      <c r="E81" s="120" t="s">
        <v>64</v>
      </c>
      <c r="F81" s="121">
        <v>1</v>
      </c>
      <c r="G81" s="265">
        <v>817.48</v>
      </c>
      <c r="H81" s="234">
        <v>849.54</v>
      </c>
      <c r="I81" s="277">
        <f>ROUND(F81*H81,2)</f>
        <v>849.54</v>
      </c>
      <c r="J81" s="121"/>
      <c r="K81" s="234">
        <f t="shared" ref="K81:K93" si="31">J81*H81</f>
        <v>0</v>
      </c>
      <c r="L81" s="304">
        <f t="shared" ref="L81:L120" si="32">F81-J81</f>
        <v>1</v>
      </c>
      <c r="M81" s="15"/>
      <c r="N81" s="15"/>
      <c r="O81" s="15"/>
    </row>
    <row r="82" spans="1:15" s="18" customFormat="1" ht="26.4" x14ac:dyDescent="0.2">
      <c r="A82" s="124" t="s">
        <v>182</v>
      </c>
      <c r="B82" s="120">
        <v>142201</v>
      </c>
      <c r="C82" s="100" t="s">
        <v>114</v>
      </c>
      <c r="D82" s="226" t="s">
        <v>281</v>
      </c>
      <c r="E82" s="120" t="s">
        <v>14</v>
      </c>
      <c r="F82" s="121">
        <v>25</v>
      </c>
      <c r="G82" s="267">
        <v>12.92</v>
      </c>
      <c r="H82" s="234">
        <v>13.43</v>
      </c>
      <c r="I82" s="277">
        <f>ROUND(F82*H82,2)</f>
        <v>335.75</v>
      </c>
      <c r="J82" s="121"/>
      <c r="K82" s="234">
        <f t="shared" si="31"/>
        <v>0</v>
      </c>
      <c r="L82" s="304">
        <f t="shared" si="32"/>
        <v>25</v>
      </c>
      <c r="M82" s="15"/>
      <c r="N82" s="15"/>
      <c r="O82" s="15"/>
    </row>
    <row r="83" spans="1:15" s="18" customFormat="1" ht="13.2" x14ac:dyDescent="0.2">
      <c r="A83" s="124" t="s">
        <v>183</v>
      </c>
      <c r="B83" s="134">
        <v>141410</v>
      </c>
      <c r="C83" s="100" t="s">
        <v>114</v>
      </c>
      <c r="D83" s="226" t="s">
        <v>269</v>
      </c>
      <c r="E83" s="96" t="s">
        <v>14</v>
      </c>
      <c r="F83" s="121">
        <v>85</v>
      </c>
      <c r="G83" s="265">
        <v>23.52</v>
      </c>
      <c r="H83" s="234">
        <v>24.44</v>
      </c>
      <c r="I83" s="277">
        <f t="shared" ref="I83:I120" si="33">ROUND(F83*H83,2)</f>
        <v>2077.4</v>
      </c>
      <c r="J83" s="121"/>
      <c r="K83" s="234">
        <f t="shared" si="31"/>
        <v>0</v>
      </c>
      <c r="L83" s="304">
        <f t="shared" si="32"/>
        <v>85</v>
      </c>
      <c r="M83" s="15"/>
      <c r="N83" s="15"/>
      <c r="O83" s="15"/>
    </row>
    <row r="84" spans="1:15" s="18" customFormat="1" ht="13.2" x14ac:dyDescent="0.2">
      <c r="A84" s="124" t="s">
        <v>184</v>
      </c>
      <c r="B84" s="96">
        <v>141411</v>
      </c>
      <c r="C84" s="100" t="s">
        <v>114</v>
      </c>
      <c r="D84" s="203" t="s">
        <v>270</v>
      </c>
      <c r="E84" s="96" t="s">
        <v>14</v>
      </c>
      <c r="F84" s="219">
        <v>2.2999999999999998</v>
      </c>
      <c r="G84" s="268">
        <v>28.44</v>
      </c>
      <c r="H84" s="234">
        <v>29.56</v>
      </c>
      <c r="I84" s="277">
        <f t="shared" si="33"/>
        <v>67.989999999999995</v>
      </c>
      <c r="J84" s="219"/>
      <c r="K84" s="234">
        <f t="shared" si="31"/>
        <v>0</v>
      </c>
      <c r="L84" s="304">
        <f t="shared" si="32"/>
        <v>2.2999999999999998</v>
      </c>
      <c r="M84" s="15"/>
      <c r="N84" s="15"/>
      <c r="O84" s="15"/>
    </row>
    <row r="85" spans="1:15" s="18" customFormat="1" ht="13.2" x14ac:dyDescent="0.2">
      <c r="A85" s="124" t="s">
        <v>185</v>
      </c>
      <c r="B85" s="134">
        <v>141413</v>
      </c>
      <c r="C85" s="100" t="s">
        <v>114</v>
      </c>
      <c r="D85" s="252" t="s">
        <v>271</v>
      </c>
      <c r="E85" s="96" t="s">
        <v>14</v>
      </c>
      <c r="F85" s="219">
        <v>22</v>
      </c>
      <c r="G85" s="230">
        <v>47.79</v>
      </c>
      <c r="H85" s="234">
        <v>49.66</v>
      </c>
      <c r="I85" s="277">
        <f t="shared" si="33"/>
        <v>1092.52</v>
      </c>
      <c r="J85" s="219"/>
      <c r="K85" s="234">
        <f t="shared" si="31"/>
        <v>0</v>
      </c>
      <c r="L85" s="304">
        <f t="shared" si="32"/>
        <v>22</v>
      </c>
      <c r="M85" s="15"/>
      <c r="N85" s="15"/>
      <c r="O85" s="15"/>
    </row>
    <row r="86" spans="1:15" s="18" customFormat="1" ht="26.4" x14ac:dyDescent="0.2">
      <c r="A86" s="124" t="s">
        <v>249</v>
      </c>
      <c r="B86" s="231">
        <v>170329</v>
      </c>
      <c r="C86" s="100" t="s">
        <v>114</v>
      </c>
      <c r="D86" s="203" t="s">
        <v>272</v>
      </c>
      <c r="E86" s="96" t="s">
        <v>64</v>
      </c>
      <c r="F86" s="219">
        <v>6</v>
      </c>
      <c r="G86" s="268">
        <v>176.47</v>
      </c>
      <c r="H86" s="234">
        <v>183.39</v>
      </c>
      <c r="I86" s="277">
        <f t="shared" si="33"/>
        <v>1100.3399999999999</v>
      </c>
      <c r="J86" s="219"/>
      <c r="K86" s="234">
        <f t="shared" si="31"/>
        <v>0</v>
      </c>
      <c r="L86" s="304">
        <f t="shared" si="32"/>
        <v>6</v>
      </c>
      <c r="M86" s="15"/>
      <c r="N86" s="15"/>
      <c r="O86" s="15"/>
    </row>
    <row r="87" spans="1:15" s="18" customFormat="1" ht="13.2" x14ac:dyDescent="0.2">
      <c r="A87" s="124" t="s">
        <v>250</v>
      </c>
      <c r="B87" s="13">
        <v>170321</v>
      </c>
      <c r="C87" s="100" t="s">
        <v>114</v>
      </c>
      <c r="D87" s="203" t="s">
        <v>480</v>
      </c>
      <c r="E87" s="96" t="s">
        <v>64</v>
      </c>
      <c r="F87" s="219">
        <v>6</v>
      </c>
      <c r="G87" s="268">
        <v>85.08</v>
      </c>
      <c r="H87" s="234">
        <v>88.42</v>
      </c>
      <c r="I87" s="277">
        <f t="shared" si="33"/>
        <v>530.52</v>
      </c>
      <c r="J87" s="219"/>
      <c r="K87" s="234">
        <f t="shared" si="31"/>
        <v>0</v>
      </c>
      <c r="L87" s="304">
        <f t="shared" si="32"/>
        <v>6</v>
      </c>
      <c r="M87" s="15"/>
      <c r="N87" s="15"/>
      <c r="O87" s="15"/>
    </row>
    <row r="88" spans="1:15" s="18" customFormat="1" ht="18.75" customHeight="1" x14ac:dyDescent="0.2">
      <c r="A88" s="124" t="s">
        <v>251</v>
      </c>
      <c r="B88" s="13">
        <v>170322</v>
      </c>
      <c r="C88" s="100" t="s">
        <v>114</v>
      </c>
      <c r="D88" s="203" t="s">
        <v>481</v>
      </c>
      <c r="E88" s="96" t="s">
        <v>64</v>
      </c>
      <c r="F88" s="219">
        <v>1</v>
      </c>
      <c r="G88" s="268">
        <v>129.56</v>
      </c>
      <c r="H88" s="234">
        <v>134.63999999999999</v>
      </c>
      <c r="I88" s="277">
        <f>ROUND(F88*H88,2)</f>
        <v>134.63999999999999</v>
      </c>
      <c r="J88" s="219"/>
      <c r="K88" s="234">
        <f t="shared" si="31"/>
        <v>0</v>
      </c>
      <c r="L88" s="304">
        <f t="shared" si="32"/>
        <v>1</v>
      </c>
      <c r="M88" s="15"/>
      <c r="N88" s="15"/>
      <c r="O88" s="15"/>
    </row>
    <row r="89" spans="1:15" s="18" customFormat="1" ht="18.75" customHeight="1" x14ac:dyDescent="0.2">
      <c r="A89" s="124" t="s">
        <v>253</v>
      </c>
      <c r="B89" s="13">
        <v>170324</v>
      </c>
      <c r="C89" s="100" t="s">
        <v>114</v>
      </c>
      <c r="D89" s="203" t="s">
        <v>482</v>
      </c>
      <c r="E89" s="96" t="s">
        <v>64</v>
      </c>
      <c r="F89" s="219">
        <v>3</v>
      </c>
      <c r="G89" s="268">
        <v>245.35</v>
      </c>
      <c r="H89" s="234">
        <v>254.97</v>
      </c>
      <c r="I89" s="277">
        <f>ROUND(F89*H89,2)</f>
        <v>764.91</v>
      </c>
      <c r="J89" s="219"/>
      <c r="K89" s="234">
        <f t="shared" si="31"/>
        <v>0</v>
      </c>
      <c r="L89" s="304">
        <f t="shared" si="32"/>
        <v>3</v>
      </c>
      <c r="M89" s="15"/>
      <c r="N89" s="15"/>
      <c r="O89" s="15"/>
    </row>
    <row r="90" spans="1:15" s="18" customFormat="1" ht="26.25" customHeight="1" x14ac:dyDescent="0.2">
      <c r="A90" s="232" t="s">
        <v>254</v>
      </c>
      <c r="B90" s="134">
        <v>170317</v>
      </c>
      <c r="C90" s="100" t="s">
        <v>114</v>
      </c>
      <c r="D90" s="203" t="s">
        <v>364</v>
      </c>
      <c r="E90" s="96" t="s">
        <v>64</v>
      </c>
      <c r="F90" s="219">
        <v>2</v>
      </c>
      <c r="G90" s="268">
        <v>131.08000000000001</v>
      </c>
      <c r="H90" s="234">
        <v>136.22</v>
      </c>
      <c r="I90" s="277">
        <f>ROUND(F90*H90,2)</f>
        <v>272.44</v>
      </c>
      <c r="J90" s="219"/>
      <c r="K90" s="234">
        <f t="shared" si="31"/>
        <v>0</v>
      </c>
      <c r="L90" s="304">
        <f t="shared" si="32"/>
        <v>2</v>
      </c>
      <c r="M90" s="15"/>
      <c r="N90" s="15"/>
      <c r="O90" s="15"/>
    </row>
    <row r="91" spans="1:15" s="18" customFormat="1" ht="26.4" x14ac:dyDescent="0.2">
      <c r="A91" s="124" t="s">
        <v>256</v>
      </c>
      <c r="B91" s="13">
        <v>99635</v>
      </c>
      <c r="C91" s="229" t="s">
        <v>58</v>
      </c>
      <c r="D91" s="226" t="s">
        <v>252</v>
      </c>
      <c r="E91" s="96" t="s">
        <v>64</v>
      </c>
      <c r="F91" s="121">
        <v>1</v>
      </c>
      <c r="G91" s="268">
        <v>331.03</v>
      </c>
      <c r="H91" s="234">
        <v>344.01</v>
      </c>
      <c r="I91" s="277">
        <f t="shared" si="33"/>
        <v>344.01</v>
      </c>
      <c r="J91" s="121"/>
      <c r="K91" s="234">
        <f t="shared" si="31"/>
        <v>0</v>
      </c>
      <c r="L91" s="304">
        <f t="shared" si="32"/>
        <v>1</v>
      </c>
      <c r="M91" s="15"/>
      <c r="N91" s="15"/>
      <c r="O91" s="15"/>
    </row>
    <row r="92" spans="1:15" s="18" customFormat="1" ht="39.6" x14ac:dyDescent="0.2">
      <c r="A92" s="124" t="s">
        <v>257</v>
      </c>
      <c r="B92" s="13">
        <v>140207</v>
      </c>
      <c r="C92" s="100" t="s">
        <v>114</v>
      </c>
      <c r="D92" s="216" t="s">
        <v>273</v>
      </c>
      <c r="E92" s="96" t="s">
        <v>64</v>
      </c>
      <c r="F92" s="121">
        <v>1</v>
      </c>
      <c r="G92" s="268">
        <v>364.38</v>
      </c>
      <c r="H92" s="234">
        <v>378.67</v>
      </c>
      <c r="I92" s="277">
        <f t="shared" si="33"/>
        <v>378.67</v>
      </c>
      <c r="J92" s="121"/>
      <c r="K92" s="234">
        <f t="shared" si="31"/>
        <v>0</v>
      </c>
      <c r="L92" s="304">
        <f t="shared" si="32"/>
        <v>1</v>
      </c>
      <c r="M92" s="15"/>
      <c r="N92" s="15"/>
      <c r="O92" s="15"/>
    </row>
    <row r="93" spans="1:15" s="18" customFormat="1" ht="13.2" x14ac:dyDescent="0.2">
      <c r="A93" s="124" t="s">
        <v>258</v>
      </c>
      <c r="B93" s="13">
        <v>95675</v>
      </c>
      <c r="C93" s="229" t="s">
        <v>58</v>
      </c>
      <c r="D93" s="253" t="s">
        <v>502</v>
      </c>
      <c r="E93" s="96" t="s">
        <v>20</v>
      </c>
      <c r="F93" s="121">
        <v>1</v>
      </c>
      <c r="G93" s="230">
        <v>149.5</v>
      </c>
      <c r="H93" s="234">
        <v>155.36000000000001</v>
      </c>
      <c r="I93" s="277">
        <f t="shared" si="33"/>
        <v>155.36000000000001</v>
      </c>
      <c r="J93" s="121"/>
      <c r="K93" s="234">
        <f t="shared" si="31"/>
        <v>0</v>
      </c>
      <c r="L93" s="304">
        <f t="shared" si="32"/>
        <v>1</v>
      </c>
      <c r="M93" s="15"/>
      <c r="N93" s="15"/>
      <c r="O93" s="15"/>
    </row>
    <row r="94" spans="1:15" s="18" customFormat="1" ht="13.2" x14ac:dyDescent="0.2">
      <c r="A94" s="123"/>
      <c r="B94" s="120"/>
      <c r="C94" s="99"/>
      <c r="D94" s="34" t="s">
        <v>255</v>
      </c>
      <c r="E94" s="13"/>
      <c r="F94" s="121"/>
      <c r="G94" s="265"/>
      <c r="H94" s="119"/>
      <c r="I94" s="277"/>
      <c r="J94" s="121"/>
      <c r="K94" s="119"/>
      <c r="L94" s="15"/>
      <c r="M94" s="15"/>
      <c r="N94" s="15"/>
      <c r="O94" s="15"/>
    </row>
    <row r="95" spans="1:15" s="18" customFormat="1" ht="39.6" x14ac:dyDescent="0.2">
      <c r="A95" s="124" t="s">
        <v>259</v>
      </c>
      <c r="B95" s="120">
        <v>141101</v>
      </c>
      <c r="C95" s="100" t="s">
        <v>114</v>
      </c>
      <c r="D95" s="252" t="s">
        <v>323</v>
      </c>
      <c r="E95" s="120" t="s">
        <v>64</v>
      </c>
      <c r="F95" s="121">
        <v>4</v>
      </c>
      <c r="G95" s="265">
        <v>617.37</v>
      </c>
      <c r="H95" s="234">
        <v>641.58000000000004</v>
      </c>
      <c r="I95" s="277">
        <f t="shared" si="33"/>
        <v>2566.3200000000002</v>
      </c>
      <c r="J95" s="121"/>
      <c r="K95" s="234">
        <f t="shared" ref="K95:K120" si="34">J95*H95</f>
        <v>0</v>
      </c>
      <c r="L95" s="304">
        <f t="shared" si="32"/>
        <v>4</v>
      </c>
      <c r="M95" s="15"/>
      <c r="N95" s="15"/>
      <c r="O95" s="15"/>
    </row>
    <row r="96" spans="1:15" ht="39.75" customHeight="1" x14ac:dyDescent="0.2">
      <c r="A96" s="124" t="s">
        <v>260</v>
      </c>
      <c r="B96" s="120">
        <v>141104</v>
      </c>
      <c r="C96" s="100" t="s">
        <v>114</v>
      </c>
      <c r="D96" s="228" t="s">
        <v>274</v>
      </c>
      <c r="E96" s="120" t="s">
        <v>64</v>
      </c>
      <c r="F96" s="121">
        <v>1</v>
      </c>
      <c r="G96" s="265">
        <v>656.79</v>
      </c>
      <c r="H96" s="234">
        <v>682.55</v>
      </c>
      <c r="I96" s="277">
        <f t="shared" si="33"/>
        <v>682.55</v>
      </c>
      <c r="J96" s="121"/>
      <c r="K96" s="234">
        <f t="shared" si="34"/>
        <v>0</v>
      </c>
      <c r="L96" s="304">
        <f t="shared" si="32"/>
        <v>1</v>
      </c>
      <c r="M96" s="15"/>
      <c r="N96" s="15"/>
      <c r="O96" s="15"/>
    </row>
    <row r="97" spans="1:15" ht="26.4" x14ac:dyDescent="0.2">
      <c r="A97" s="124" t="s">
        <v>359</v>
      </c>
      <c r="B97" s="120">
        <v>142111</v>
      </c>
      <c r="C97" s="100" t="s">
        <v>114</v>
      </c>
      <c r="D97" s="226" t="s">
        <v>275</v>
      </c>
      <c r="E97" s="120" t="s">
        <v>64</v>
      </c>
      <c r="F97" s="121">
        <v>3</v>
      </c>
      <c r="G97" s="265">
        <v>135.12</v>
      </c>
      <c r="H97" s="234">
        <v>140.41999999999999</v>
      </c>
      <c r="I97" s="277">
        <f t="shared" ref="I97" si="35">ROUND(F97*H97,2)</f>
        <v>421.26</v>
      </c>
      <c r="J97" s="121"/>
      <c r="K97" s="234">
        <f t="shared" si="34"/>
        <v>0</v>
      </c>
      <c r="L97" s="304">
        <f t="shared" si="32"/>
        <v>3</v>
      </c>
      <c r="M97" s="15"/>
      <c r="N97" s="15"/>
      <c r="O97" s="15"/>
    </row>
    <row r="98" spans="1:15" ht="13.2" x14ac:dyDescent="0.2">
      <c r="A98" s="124" t="s">
        <v>262</v>
      </c>
      <c r="B98" s="120">
        <v>142109</v>
      </c>
      <c r="C98" s="100" t="s">
        <v>114</v>
      </c>
      <c r="D98" s="226" t="s">
        <v>360</v>
      </c>
      <c r="E98" s="120" t="s">
        <v>64</v>
      </c>
      <c r="F98" s="121">
        <v>2</v>
      </c>
      <c r="G98" s="265">
        <v>70.98</v>
      </c>
      <c r="H98" s="234">
        <v>73.760000000000005</v>
      </c>
      <c r="I98" s="277">
        <f t="shared" ref="I98" si="36">ROUND(F98*H98,2)</f>
        <v>147.52000000000001</v>
      </c>
      <c r="J98" s="121"/>
      <c r="K98" s="234">
        <f t="shared" si="34"/>
        <v>0</v>
      </c>
      <c r="L98" s="304">
        <f t="shared" si="32"/>
        <v>2</v>
      </c>
      <c r="M98" s="15"/>
      <c r="N98" s="15"/>
      <c r="O98" s="15"/>
    </row>
    <row r="99" spans="1:15" ht="13.2" x14ac:dyDescent="0.2">
      <c r="A99" s="124"/>
      <c r="B99" s="120"/>
      <c r="C99" s="120"/>
      <c r="D99" s="34" t="s">
        <v>261</v>
      </c>
      <c r="E99" s="120"/>
      <c r="F99" s="121"/>
      <c r="G99" s="131"/>
      <c r="H99" s="119"/>
      <c r="I99" s="277"/>
      <c r="J99" s="121"/>
      <c r="K99" s="119"/>
      <c r="L99" s="15"/>
      <c r="M99" s="15"/>
      <c r="N99" s="15"/>
      <c r="O99" s="15"/>
    </row>
    <row r="100" spans="1:15" ht="26.4" x14ac:dyDescent="0.2">
      <c r="A100" s="42" t="s">
        <v>263</v>
      </c>
      <c r="B100" s="96">
        <v>141906</v>
      </c>
      <c r="C100" s="100" t="s">
        <v>114</v>
      </c>
      <c r="D100" s="203" t="s">
        <v>276</v>
      </c>
      <c r="E100" s="96" t="s">
        <v>14</v>
      </c>
      <c r="F100" s="219">
        <v>13.05</v>
      </c>
      <c r="G100" s="265">
        <v>29.5</v>
      </c>
      <c r="H100" s="234">
        <v>30.66</v>
      </c>
      <c r="I100" s="277">
        <f t="shared" si="33"/>
        <v>400.11</v>
      </c>
      <c r="J100" s="219"/>
      <c r="K100" s="234">
        <f t="shared" si="34"/>
        <v>0</v>
      </c>
      <c r="L100" s="304">
        <f t="shared" si="32"/>
        <v>13.05</v>
      </c>
      <c r="M100" s="15"/>
      <c r="N100" s="15"/>
      <c r="O100" s="15"/>
    </row>
    <row r="101" spans="1:15" ht="26.4" x14ac:dyDescent="0.2">
      <c r="A101" s="42" t="s">
        <v>264</v>
      </c>
      <c r="B101" s="96">
        <v>141907</v>
      </c>
      <c r="C101" s="100" t="s">
        <v>114</v>
      </c>
      <c r="D101" s="203" t="s">
        <v>277</v>
      </c>
      <c r="E101" s="96" t="s">
        <v>14</v>
      </c>
      <c r="F101" s="219">
        <v>9.5</v>
      </c>
      <c r="G101" s="265">
        <v>40.76</v>
      </c>
      <c r="H101" s="234">
        <v>42.36</v>
      </c>
      <c r="I101" s="277">
        <f t="shared" si="33"/>
        <v>402.42</v>
      </c>
      <c r="J101" s="219"/>
      <c r="K101" s="234">
        <f t="shared" si="34"/>
        <v>0</v>
      </c>
      <c r="L101" s="304">
        <f t="shared" si="32"/>
        <v>9.5</v>
      </c>
      <c r="M101" s="15"/>
      <c r="N101" s="15"/>
      <c r="O101" s="15"/>
    </row>
    <row r="102" spans="1:15" ht="26.4" x14ac:dyDescent="0.2">
      <c r="A102" s="42" t="s">
        <v>265</v>
      </c>
      <c r="B102" s="96">
        <v>141908</v>
      </c>
      <c r="C102" s="100" t="s">
        <v>114</v>
      </c>
      <c r="D102" s="203" t="s">
        <v>278</v>
      </c>
      <c r="E102" s="96" t="s">
        <v>14</v>
      </c>
      <c r="F102" s="219">
        <v>18.7</v>
      </c>
      <c r="G102" s="265">
        <v>61.44</v>
      </c>
      <c r="H102" s="234">
        <v>63.85</v>
      </c>
      <c r="I102" s="277">
        <f>ROUND(F102*H102,2)-0.01</f>
        <v>1193.99</v>
      </c>
      <c r="J102" s="219"/>
      <c r="K102" s="234">
        <f t="shared" si="34"/>
        <v>0</v>
      </c>
      <c r="L102" s="304">
        <f t="shared" si="32"/>
        <v>18.7</v>
      </c>
      <c r="M102" s="15"/>
      <c r="N102" s="15"/>
      <c r="O102" s="15"/>
    </row>
    <row r="103" spans="1:15" ht="26.4" x14ac:dyDescent="0.2">
      <c r="A103" s="42" t="s">
        <v>266</v>
      </c>
      <c r="B103" s="96">
        <v>141909</v>
      </c>
      <c r="C103" s="100" t="s">
        <v>114</v>
      </c>
      <c r="D103" s="203" t="s">
        <v>279</v>
      </c>
      <c r="E103" s="96" t="s">
        <v>14</v>
      </c>
      <c r="F103" s="219">
        <v>16.05</v>
      </c>
      <c r="G103" s="265">
        <v>71.39</v>
      </c>
      <c r="H103" s="234">
        <v>74.19</v>
      </c>
      <c r="I103" s="277">
        <f t="shared" ref="I103" si="37">ROUND(F103*H103,2)</f>
        <v>1190.75</v>
      </c>
      <c r="J103" s="219"/>
      <c r="K103" s="234">
        <f t="shared" si="34"/>
        <v>0</v>
      </c>
      <c r="L103" s="304">
        <f t="shared" si="32"/>
        <v>16.05</v>
      </c>
      <c r="M103" s="15"/>
      <c r="N103" s="15"/>
      <c r="O103" s="15"/>
    </row>
    <row r="104" spans="1:15" s="88" customFormat="1" ht="13.8" x14ac:dyDescent="0.25">
      <c r="A104" s="149" t="s">
        <v>188</v>
      </c>
      <c r="B104" s="193"/>
      <c r="C104" s="194"/>
      <c r="D104" s="130" t="s">
        <v>432</v>
      </c>
      <c r="E104" s="193"/>
      <c r="F104" s="195"/>
      <c r="G104" s="269"/>
      <c r="H104" s="196"/>
      <c r="I104" s="285">
        <f>SUM(I105:I120)</f>
        <v>12183.83</v>
      </c>
      <c r="J104" s="195"/>
      <c r="K104" s="308">
        <f>SUM(K105:K120)</f>
        <v>0</v>
      </c>
      <c r="L104" s="15"/>
      <c r="M104" s="15"/>
      <c r="N104" s="15"/>
      <c r="O104" s="15"/>
    </row>
    <row r="105" spans="1:15" ht="23.25" customHeight="1" x14ac:dyDescent="0.2">
      <c r="A105" s="42" t="s">
        <v>391</v>
      </c>
      <c r="B105" s="120">
        <v>170315</v>
      </c>
      <c r="C105" s="100" t="s">
        <v>114</v>
      </c>
      <c r="D105" s="252" t="s">
        <v>483</v>
      </c>
      <c r="E105" s="120" t="s">
        <v>64</v>
      </c>
      <c r="F105" s="121">
        <v>1</v>
      </c>
      <c r="G105" s="268">
        <v>268.01</v>
      </c>
      <c r="H105" s="234">
        <v>278.52</v>
      </c>
      <c r="I105" s="277">
        <f t="shared" si="33"/>
        <v>278.52</v>
      </c>
      <c r="J105" s="121"/>
      <c r="K105" s="234">
        <f t="shared" si="34"/>
        <v>0</v>
      </c>
      <c r="L105" s="304">
        <f t="shared" si="32"/>
        <v>1</v>
      </c>
      <c r="M105" s="15"/>
      <c r="N105" s="15"/>
      <c r="O105" s="15"/>
    </row>
    <row r="106" spans="1:15" ht="25.5" customHeight="1" x14ac:dyDescent="0.2">
      <c r="A106" s="42" t="s">
        <v>392</v>
      </c>
      <c r="B106" s="120">
        <v>170313</v>
      </c>
      <c r="C106" s="100" t="s">
        <v>114</v>
      </c>
      <c r="D106" s="224" t="s">
        <v>484</v>
      </c>
      <c r="E106" s="120" t="s">
        <v>64</v>
      </c>
      <c r="F106" s="121">
        <v>2</v>
      </c>
      <c r="G106" s="268">
        <v>201.88</v>
      </c>
      <c r="H106" s="234">
        <v>209.8</v>
      </c>
      <c r="I106" s="277">
        <f t="shared" ref="I106" si="38">ROUND(F106*H106,2)</f>
        <v>419.6</v>
      </c>
      <c r="J106" s="121"/>
      <c r="K106" s="234">
        <f t="shared" si="34"/>
        <v>0</v>
      </c>
      <c r="L106" s="304">
        <f t="shared" si="32"/>
        <v>2</v>
      </c>
      <c r="M106" s="15"/>
      <c r="N106" s="15"/>
      <c r="O106" s="15"/>
    </row>
    <row r="107" spans="1:15" ht="25.5" customHeight="1" x14ac:dyDescent="0.2">
      <c r="A107" s="42" t="s">
        <v>393</v>
      </c>
      <c r="B107" s="120">
        <v>170304</v>
      </c>
      <c r="C107" s="100" t="s">
        <v>114</v>
      </c>
      <c r="D107" s="216" t="s">
        <v>485</v>
      </c>
      <c r="E107" s="120" t="s">
        <v>64</v>
      </c>
      <c r="F107" s="121">
        <v>2</v>
      </c>
      <c r="G107" s="268">
        <v>243.44</v>
      </c>
      <c r="H107" s="234">
        <v>252.98</v>
      </c>
      <c r="I107" s="277">
        <f t="shared" ref="I107" si="39">ROUND(F107*H107,2)</f>
        <v>505.96</v>
      </c>
      <c r="J107" s="121"/>
      <c r="K107" s="234">
        <f t="shared" si="34"/>
        <v>0</v>
      </c>
      <c r="L107" s="304">
        <f t="shared" si="32"/>
        <v>2</v>
      </c>
      <c r="M107" s="15"/>
      <c r="N107" s="15"/>
      <c r="O107" s="15"/>
    </row>
    <row r="108" spans="1:15" ht="21" customHeight="1" x14ac:dyDescent="0.2">
      <c r="A108" s="42" t="s">
        <v>394</v>
      </c>
      <c r="B108" s="120">
        <v>170309</v>
      </c>
      <c r="C108" s="100" t="s">
        <v>114</v>
      </c>
      <c r="D108" s="216" t="s">
        <v>486</v>
      </c>
      <c r="E108" s="120" t="s">
        <v>64</v>
      </c>
      <c r="F108" s="121">
        <v>2</v>
      </c>
      <c r="G108" s="268">
        <v>133.44999999999999</v>
      </c>
      <c r="H108" s="234">
        <v>138.68</v>
      </c>
      <c r="I108" s="277">
        <f t="shared" ref="I108" si="40">ROUND(F108*H108,2)</f>
        <v>277.36</v>
      </c>
      <c r="J108" s="121"/>
      <c r="K108" s="234">
        <f t="shared" si="34"/>
        <v>0</v>
      </c>
      <c r="L108" s="304">
        <f t="shared" si="32"/>
        <v>2</v>
      </c>
      <c r="M108" s="15"/>
      <c r="N108" s="15"/>
      <c r="O108" s="15"/>
    </row>
    <row r="109" spans="1:15" ht="26.4" x14ac:dyDescent="0.2">
      <c r="A109" s="42" t="s">
        <v>395</v>
      </c>
      <c r="B109" s="120">
        <v>170530</v>
      </c>
      <c r="C109" s="100" t="s">
        <v>114</v>
      </c>
      <c r="D109" s="225" t="s">
        <v>282</v>
      </c>
      <c r="E109" s="120" t="s">
        <v>64</v>
      </c>
      <c r="F109" s="121">
        <v>1</v>
      </c>
      <c r="G109" s="270">
        <v>472.57</v>
      </c>
      <c r="H109" s="234">
        <v>491.1</v>
      </c>
      <c r="I109" s="277">
        <f t="shared" si="33"/>
        <v>491.1</v>
      </c>
      <c r="J109" s="121"/>
      <c r="K109" s="234">
        <f t="shared" si="34"/>
        <v>0</v>
      </c>
      <c r="L109" s="304">
        <f t="shared" si="32"/>
        <v>1</v>
      </c>
      <c r="M109" s="15"/>
      <c r="N109" s="15"/>
      <c r="O109" s="15"/>
    </row>
    <row r="110" spans="1:15" ht="39.6" x14ac:dyDescent="0.2">
      <c r="A110" s="42" t="s">
        <v>396</v>
      </c>
      <c r="B110" s="120">
        <v>170612</v>
      </c>
      <c r="C110" s="100" t="s">
        <v>114</v>
      </c>
      <c r="D110" s="226" t="s">
        <v>283</v>
      </c>
      <c r="E110" s="120" t="s">
        <v>64</v>
      </c>
      <c r="F110" s="121">
        <v>1</v>
      </c>
      <c r="G110" s="265">
        <v>1426.11</v>
      </c>
      <c r="H110" s="234">
        <v>1482.04</v>
      </c>
      <c r="I110" s="277">
        <f t="shared" ref="I110" si="41">ROUND(F110*H110,2)</f>
        <v>1482.04</v>
      </c>
      <c r="J110" s="121"/>
      <c r="K110" s="234">
        <f t="shared" si="34"/>
        <v>0</v>
      </c>
      <c r="L110" s="304">
        <f t="shared" si="32"/>
        <v>1</v>
      </c>
      <c r="M110" s="15"/>
      <c r="N110" s="15"/>
      <c r="O110" s="15"/>
    </row>
    <row r="111" spans="1:15" ht="39.6" x14ac:dyDescent="0.2">
      <c r="A111" s="42" t="s">
        <v>397</v>
      </c>
      <c r="B111" s="120">
        <v>170117</v>
      </c>
      <c r="C111" s="100" t="s">
        <v>114</v>
      </c>
      <c r="D111" s="226" t="s">
        <v>487</v>
      </c>
      <c r="E111" s="120" t="s">
        <v>64</v>
      </c>
      <c r="F111" s="121">
        <v>1</v>
      </c>
      <c r="G111" s="265">
        <v>247.12</v>
      </c>
      <c r="H111" s="234">
        <v>256.81</v>
      </c>
      <c r="I111" s="277">
        <f t="shared" ref="I111" si="42">ROUND(F111*H111,2)</f>
        <v>256.81</v>
      </c>
      <c r="J111" s="121"/>
      <c r="K111" s="234">
        <f t="shared" si="34"/>
        <v>0</v>
      </c>
      <c r="L111" s="304">
        <f t="shared" si="32"/>
        <v>1</v>
      </c>
      <c r="M111" s="15"/>
      <c r="N111" s="15"/>
      <c r="O111" s="15"/>
    </row>
    <row r="112" spans="1:15" ht="13.2" x14ac:dyDescent="0.2">
      <c r="A112" s="42" t="s">
        <v>398</v>
      </c>
      <c r="B112" s="120">
        <v>170546</v>
      </c>
      <c r="C112" s="100" t="s">
        <v>114</v>
      </c>
      <c r="D112" s="226" t="s">
        <v>284</v>
      </c>
      <c r="E112" s="120" t="s">
        <v>64</v>
      </c>
      <c r="F112" s="121">
        <v>1</v>
      </c>
      <c r="G112" s="265">
        <v>430.29</v>
      </c>
      <c r="H112" s="234">
        <v>447.16</v>
      </c>
      <c r="I112" s="277">
        <f t="shared" si="33"/>
        <v>447.16</v>
      </c>
      <c r="J112" s="121"/>
      <c r="K112" s="234">
        <f t="shared" si="34"/>
        <v>0</v>
      </c>
      <c r="L112" s="304">
        <f t="shared" si="32"/>
        <v>1</v>
      </c>
      <c r="M112" s="15"/>
      <c r="N112" s="15"/>
      <c r="O112" s="15"/>
    </row>
    <row r="113" spans="1:15" ht="52.8" x14ac:dyDescent="0.25">
      <c r="A113" s="42" t="s">
        <v>399</v>
      </c>
      <c r="B113" s="120">
        <v>170129</v>
      </c>
      <c r="C113" s="100" t="s">
        <v>114</v>
      </c>
      <c r="D113" s="227" t="s">
        <v>488</v>
      </c>
      <c r="E113" s="120" t="s">
        <v>64</v>
      </c>
      <c r="F113" s="121">
        <v>1</v>
      </c>
      <c r="G113" s="265">
        <v>627.6</v>
      </c>
      <c r="H113" s="234">
        <v>652.21</v>
      </c>
      <c r="I113" s="277">
        <f t="shared" si="33"/>
        <v>652.21</v>
      </c>
      <c r="J113" s="121"/>
      <c r="K113" s="234">
        <f t="shared" si="34"/>
        <v>0</v>
      </c>
      <c r="L113" s="304">
        <f t="shared" si="32"/>
        <v>1</v>
      </c>
      <c r="M113" s="15"/>
      <c r="N113" s="15"/>
      <c r="O113" s="15"/>
    </row>
    <row r="114" spans="1:15" ht="51" customHeight="1" x14ac:dyDescent="0.2">
      <c r="A114" s="42" t="s">
        <v>400</v>
      </c>
      <c r="B114" s="120">
        <v>170126</v>
      </c>
      <c r="C114" s="100" t="s">
        <v>114</v>
      </c>
      <c r="D114" s="228" t="s">
        <v>489</v>
      </c>
      <c r="E114" s="120" t="s">
        <v>64</v>
      </c>
      <c r="F114" s="121">
        <v>1</v>
      </c>
      <c r="G114" s="265">
        <v>3556.82</v>
      </c>
      <c r="H114" s="234">
        <v>3696.3</v>
      </c>
      <c r="I114" s="277">
        <f t="shared" si="33"/>
        <v>3696.3</v>
      </c>
      <c r="J114" s="121"/>
      <c r="K114" s="234">
        <f t="shared" si="34"/>
        <v>0</v>
      </c>
      <c r="L114" s="304">
        <f t="shared" si="32"/>
        <v>1</v>
      </c>
      <c r="M114" s="15"/>
      <c r="N114" s="15"/>
      <c r="O114" s="15"/>
    </row>
    <row r="115" spans="1:15" ht="28.5" customHeight="1" x14ac:dyDescent="0.2">
      <c r="A115" s="42" t="s">
        <v>401</v>
      </c>
      <c r="B115" s="120">
        <v>170519</v>
      </c>
      <c r="C115" s="100" t="s">
        <v>114</v>
      </c>
      <c r="D115" s="228" t="s">
        <v>287</v>
      </c>
      <c r="E115" s="120" t="s">
        <v>64</v>
      </c>
      <c r="F115" s="121">
        <v>2</v>
      </c>
      <c r="G115" s="265">
        <v>298.83</v>
      </c>
      <c r="H115" s="234">
        <v>310.55</v>
      </c>
      <c r="I115" s="277">
        <f t="shared" ref="I115" si="43">ROUND(F115*H115,2)</f>
        <v>621.1</v>
      </c>
      <c r="J115" s="121"/>
      <c r="K115" s="234">
        <f t="shared" si="34"/>
        <v>0</v>
      </c>
      <c r="L115" s="304">
        <f t="shared" si="32"/>
        <v>2</v>
      </c>
      <c r="M115" s="15"/>
      <c r="N115" s="15"/>
      <c r="O115" s="15"/>
    </row>
    <row r="116" spans="1:15" ht="18" customHeight="1" x14ac:dyDescent="0.2">
      <c r="A116" s="42" t="s">
        <v>402</v>
      </c>
      <c r="B116" s="120">
        <v>180809</v>
      </c>
      <c r="C116" s="100" t="s">
        <v>114</v>
      </c>
      <c r="D116" s="228" t="s">
        <v>325</v>
      </c>
      <c r="E116" s="120" t="s">
        <v>64</v>
      </c>
      <c r="F116" s="121">
        <v>2</v>
      </c>
      <c r="G116" s="265">
        <v>113.61</v>
      </c>
      <c r="H116" s="234">
        <v>118.07</v>
      </c>
      <c r="I116" s="277">
        <f t="shared" ref="I116" si="44">ROUND(F116*H116,2)</f>
        <v>236.14</v>
      </c>
      <c r="J116" s="121"/>
      <c r="K116" s="234">
        <f t="shared" si="34"/>
        <v>0</v>
      </c>
      <c r="L116" s="304">
        <f t="shared" si="32"/>
        <v>2</v>
      </c>
      <c r="M116" s="15"/>
      <c r="N116" s="15"/>
      <c r="O116" s="15"/>
    </row>
    <row r="117" spans="1:15" ht="13.5" customHeight="1" x14ac:dyDescent="0.2">
      <c r="A117" s="42" t="s">
        <v>403</v>
      </c>
      <c r="B117" s="120">
        <v>95546</v>
      </c>
      <c r="C117" s="229" t="s">
        <v>58</v>
      </c>
      <c r="D117" s="228" t="s">
        <v>267</v>
      </c>
      <c r="E117" s="120" t="s">
        <v>64</v>
      </c>
      <c r="F117" s="121">
        <v>2</v>
      </c>
      <c r="G117" s="265">
        <v>165.41</v>
      </c>
      <c r="H117" s="234">
        <v>171.9</v>
      </c>
      <c r="I117" s="277">
        <f t="shared" si="33"/>
        <v>343.8</v>
      </c>
      <c r="J117" s="121"/>
      <c r="K117" s="234">
        <f t="shared" si="34"/>
        <v>0</v>
      </c>
      <c r="L117" s="304">
        <f t="shared" si="32"/>
        <v>2</v>
      </c>
      <c r="M117" s="15"/>
      <c r="N117" s="15"/>
      <c r="O117" s="15"/>
    </row>
    <row r="118" spans="1:15" ht="26.4" x14ac:dyDescent="0.25">
      <c r="A118" s="42" t="s">
        <v>404</v>
      </c>
      <c r="B118" s="120">
        <v>100868</v>
      </c>
      <c r="C118" s="120" t="s">
        <v>58</v>
      </c>
      <c r="D118" s="215" t="s">
        <v>361</v>
      </c>
      <c r="E118" s="120" t="s">
        <v>64</v>
      </c>
      <c r="F118" s="121">
        <v>4</v>
      </c>
      <c r="G118" s="265">
        <v>359.1</v>
      </c>
      <c r="H118" s="234">
        <v>373.18</v>
      </c>
      <c r="I118" s="277">
        <f t="shared" si="33"/>
        <v>1492.72</v>
      </c>
      <c r="J118" s="121"/>
      <c r="K118" s="234">
        <f t="shared" si="34"/>
        <v>0</v>
      </c>
      <c r="L118" s="304">
        <f t="shared" si="32"/>
        <v>4</v>
      </c>
      <c r="M118" s="15"/>
      <c r="N118" s="15"/>
      <c r="O118" s="15"/>
    </row>
    <row r="119" spans="1:15" ht="26.4" x14ac:dyDescent="0.25">
      <c r="A119" s="42" t="s">
        <v>405</v>
      </c>
      <c r="B119" s="120">
        <v>100866</v>
      </c>
      <c r="C119" s="120" t="s">
        <v>58</v>
      </c>
      <c r="D119" s="215" t="s">
        <v>362</v>
      </c>
      <c r="E119" s="120" t="s">
        <v>64</v>
      </c>
      <c r="F119" s="121">
        <v>1</v>
      </c>
      <c r="G119" s="265">
        <v>324.45</v>
      </c>
      <c r="H119" s="234">
        <v>337.17</v>
      </c>
      <c r="I119" s="277">
        <f t="shared" si="33"/>
        <v>337.17</v>
      </c>
      <c r="J119" s="121"/>
      <c r="K119" s="234">
        <f t="shared" si="34"/>
        <v>0</v>
      </c>
      <c r="L119" s="304">
        <f t="shared" si="32"/>
        <v>1</v>
      </c>
      <c r="M119" s="15"/>
      <c r="N119" s="15"/>
      <c r="O119" s="15"/>
    </row>
    <row r="120" spans="1:15" ht="26.4" x14ac:dyDescent="0.25">
      <c r="A120" s="42" t="s">
        <v>406</v>
      </c>
      <c r="B120" s="120">
        <v>100865</v>
      </c>
      <c r="C120" s="120" t="s">
        <v>58</v>
      </c>
      <c r="D120" s="254" t="s">
        <v>363</v>
      </c>
      <c r="E120" s="120" t="s">
        <v>64</v>
      </c>
      <c r="F120" s="121">
        <v>1</v>
      </c>
      <c r="G120" s="265">
        <v>621.46</v>
      </c>
      <c r="H120" s="234">
        <v>645.84</v>
      </c>
      <c r="I120" s="277">
        <f t="shared" si="33"/>
        <v>645.84</v>
      </c>
      <c r="J120" s="121"/>
      <c r="K120" s="234">
        <f t="shared" si="34"/>
        <v>0</v>
      </c>
      <c r="L120" s="304">
        <f t="shared" si="32"/>
        <v>1</v>
      </c>
      <c r="M120" s="15"/>
      <c r="N120" s="15"/>
      <c r="O120" s="15"/>
    </row>
    <row r="121" spans="1:15" s="88" customFormat="1" ht="13.8" x14ac:dyDescent="0.25">
      <c r="A121" s="70" t="s">
        <v>192</v>
      </c>
      <c r="B121" s="67"/>
      <c r="C121" s="67"/>
      <c r="D121" s="67" t="s">
        <v>25</v>
      </c>
      <c r="E121" s="67"/>
      <c r="F121" s="106"/>
      <c r="G121" s="106"/>
      <c r="H121" s="247"/>
      <c r="I121" s="280">
        <f>SUM(I123:I153)</f>
        <v>50566.189999999995</v>
      </c>
      <c r="J121" s="72"/>
      <c r="K121" s="307">
        <f>SUM(K123:K153)</f>
        <v>2963.23</v>
      </c>
      <c r="L121" s="15"/>
      <c r="M121" s="15"/>
      <c r="N121" s="15"/>
      <c r="O121" s="15"/>
    </row>
    <row r="122" spans="1:15" ht="13.2" x14ac:dyDescent="0.2">
      <c r="A122" s="114"/>
      <c r="B122" s="115"/>
      <c r="C122" s="115"/>
      <c r="D122" s="115" t="s">
        <v>207</v>
      </c>
      <c r="E122" s="115"/>
      <c r="F122" s="255"/>
      <c r="G122" s="117"/>
      <c r="H122" s="234"/>
      <c r="I122" s="279"/>
      <c r="J122" s="116"/>
      <c r="K122" s="234"/>
      <c r="L122" s="15"/>
      <c r="M122" s="15"/>
      <c r="N122" s="15"/>
      <c r="O122" s="15"/>
    </row>
    <row r="123" spans="1:15" s="98" customFormat="1" ht="26.4" x14ac:dyDescent="0.2">
      <c r="A123" s="109" t="s">
        <v>304</v>
      </c>
      <c r="B123" s="100">
        <v>151704</v>
      </c>
      <c r="C123" s="100" t="s">
        <v>114</v>
      </c>
      <c r="D123" s="204" t="s">
        <v>289</v>
      </c>
      <c r="E123" s="100" t="s">
        <v>20</v>
      </c>
      <c r="F123" s="113">
        <v>1</v>
      </c>
      <c r="G123" s="260">
        <v>3530.47</v>
      </c>
      <c r="H123" s="234">
        <v>3668.92</v>
      </c>
      <c r="I123" s="278">
        <f t="shared" ref="I123" si="45">ROUND(F123*H123,2)</f>
        <v>3668.92</v>
      </c>
      <c r="J123" s="110"/>
      <c r="K123" s="234">
        <f t="shared" ref="K123:K160" si="46">J123*H123</f>
        <v>0</v>
      </c>
      <c r="L123" s="304">
        <f t="shared" ref="L123:L160" si="47">F123-J123</f>
        <v>1</v>
      </c>
      <c r="M123" s="15"/>
      <c r="N123" s="15"/>
      <c r="O123" s="15"/>
    </row>
    <row r="124" spans="1:15" s="98" customFormat="1" ht="39.6" x14ac:dyDescent="0.2">
      <c r="A124" s="109" t="s">
        <v>305</v>
      </c>
      <c r="B124" s="100">
        <v>150122</v>
      </c>
      <c r="C124" s="100" t="s">
        <v>114</v>
      </c>
      <c r="D124" s="204" t="s">
        <v>291</v>
      </c>
      <c r="E124" s="100" t="s">
        <v>20</v>
      </c>
      <c r="F124" s="113">
        <v>1</v>
      </c>
      <c r="G124" s="260">
        <v>1439.74</v>
      </c>
      <c r="H124" s="234">
        <v>1496.2</v>
      </c>
      <c r="I124" s="278">
        <f t="shared" ref="I124" si="48">ROUND(F124*H124,2)</f>
        <v>1496.2</v>
      </c>
      <c r="J124" s="110"/>
      <c r="K124" s="234">
        <f t="shared" si="46"/>
        <v>0</v>
      </c>
      <c r="L124" s="304">
        <f t="shared" si="47"/>
        <v>1</v>
      </c>
      <c r="M124" s="15"/>
      <c r="N124" s="15"/>
      <c r="O124" s="15"/>
    </row>
    <row r="125" spans="1:15" s="98" customFormat="1" ht="26.4" x14ac:dyDescent="0.2">
      <c r="A125" s="109" t="s">
        <v>407</v>
      </c>
      <c r="B125" s="100">
        <v>150308</v>
      </c>
      <c r="C125" s="100" t="s">
        <v>114</v>
      </c>
      <c r="D125" s="204" t="s">
        <v>286</v>
      </c>
      <c r="E125" s="100" t="s">
        <v>20</v>
      </c>
      <c r="F125" s="113">
        <v>2</v>
      </c>
      <c r="G125" s="260">
        <v>538.51</v>
      </c>
      <c r="H125" s="234">
        <v>559.63</v>
      </c>
      <c r="I125" s="278">
        <f t="shared" ref="I125:I126" si="49">ROUND(F125*H125,2)</f>
        <v>1119.26</v>
      </c>
      <c r="J125" s="110"/>
      <c r="K125" s="234">
        <f t="shared" si="46"/>
        <v>0</v>
      </c>
      <c r="L125" s="304">
        <f t="shared" si="47"/>
        <v>2</v>
      </c>
      <c r="M125" s="15"/>
      <c r="N125" s="15"/>
      <c r="O125" s="15"/>
    </row>
    <row r="126" spans="1:15" s="222" customFormat="1" ht="26.4" x14ac:dyDescent="0.25">
      <c r="A126" s="109" t="s">
        <v>306</v>
      </c>
      <c r="B126" s="99">
        <v>151338</v>
      </c>
      <c r="C126" s="100" t="s">
        <v>114</v>
      </c>
      <c r="D126" s="203" t="s">
        <v>288</v>
      </c>
      <c r="E126" s="99" t="s">
        <v>189</v>
      </c>
      <c r="F126" s="205">
        <v>2</v>
      </c>
      <c r="G126" s="260">
        <v>23.18</v>
      </c>
      <c r="H126" s="234">
        <v>24.09</v>
      </c>
      <c r="I126" s="278">
        <f t="shared" si="49"/>
        <v>48.18</v>
      </c>
      <c r="J126" s="223"/>
      <c r="K126" s="234">
        <f t="shared" si="46"/>
        <v>0</v>
      </c>
      <c r="L126" s="304">
        <f t="shared" si="47"/>
        <v>2</v>
      </c>
      <c r="M126" s="15"/>
      <c r="N126" s="15"/>
      <c r="O126" s="15"/>
    </row>
    <row r="127" spans="1:15" s="222" customFormat="1" ht="26.4" x14ac:dyDescent="0.25">
      <c r="A127" s="109" t="s">
        <v>408</v>
      </c>
      <c r="B127" s="99">
        <v>151301</v>
      </c>
      <c r="C127" s="100" t="s">
        <v>114</v>
      </c>
      <c r="D127" s="203" t="s">
        <v>203</v>
      </c>
      <c r="E127" s="99" t="s">
        <v>189</v>
      </c>
      <c r="F127" s="205">
        <v>2</v>
      </c>
      <c r="G127" s="260">
        <v>23.18</v>
      </c>
      <c r="H127" s="234">
        <v>24.09</v>
      </c>
      <c r="I127" s="278">
        <f t="shared" ref="I127:I132" si="50">ROUND(F127*H127,2)</f>
        <v>48.18</v>
      </c>
      <c r="J127" s="223"/>
      <c r="K127" s="234">
        <f t="shared" si="46"/>
        <v>0</v>
      </c>
      <c r="L127" s="304">
        <f t="shared" si="47"/>
        <v>2</v>
      </c>
      <c r="M127" s="15"/>
      <c r="N127" s="15"/>
      <c r="O127" s="15"/>
    </row>
    <row r="128" spans="1:15" s="222" customFormat="1" ht="26.4" x14ac:dyDescent="0.25">
      <c r="A128" s="109" t="s">
        <v>201</v>
      </c>
      <c r="B128" s="99">
        <v>151302</v>
      </c>
      <c r="C128" s="100" t="s">
        <v>114</v>
      </c>
      <c r="D128" s="203" t="s">
        <v>205</v>
      </c>
      <c r="E128" s="99" t="s">
        <v>20</v>
      </c>
      <c r="F128" s="205">
        <v>1</v>
      </c>
      <c r="G128" s="260">
        <v>23.18</v>
      </c>
      <c r="H128" s="234">
        <v>24.09</v>
      </c>
      <c r="I128" s="278">
        <f t="shared" si="50"/>
        <v>24.09</v>
      </c>
      <c r="J128" s="223"/>
      <c r="K128" s="234">
        <f t="shared" si="46"/>
        <v>0</v>
      </c>
      <c r="L128" s="304">
        <f t="shared" si="47"/>
        <v>1</v>
      </c>
      <c r="M128" s="15"/>
      <c r="N128" s="15"/>
      <c r="O128" s="15"/>
    </row>
    <row r="129" spans="1:15" s="222" customFormat="1" ht="26.4" x14ac:dyDescent="0.25">
      <c r="A129" s="109" t="s">
        <v>428</v>
      </c>
      <c r="B129" s="99">
        <v>151303</v>
      </c>
      <c r="C129" s="100" t="s">
        <v>114</v>
      </c>
      <c r="D129" s="203" t="s">
        <v>285</v>
      </c>
      <c r="E129" s="99" t="s">
        <v>20</v>
      </c>
      <c r="F129" s="205">
        <v>1</v>
      </c>
      <c r="G129" s="205">
        <v>23.18</v>
      </c>
      <c r="H129" s="234">
        <v>24.09</v>
      </c>
      <c r="I129" s="278">
        <f t="shared" si="50"/>
        <v>24.09</v>
      </c>
      <c r="J129" s="223"/>
      <c r="K129" s="234">
        <f t="shared" si="46"/>
        <v>0</v>
      </c>
      <c r="L129" s="304">
        <f t="shared" si="47"/>
        <v>1</v>
      </c>
      <c r="M129" s="15"/>
      <c r="N129" s="15"/>
      <c r="O129" s="15"/>
    </row>
    <row r="130" spans="1:15" s="222" customFormat="1" ht="26.4" x14ac:dyDescent="0.25">
      <c r="A130" s="109" t="s">
        <v>429</v>
      </c>
      <c r="B130" s="99">
        <v>151306</v>
      </c>
      <c r="C130" s="100" t="s">
        <v>114</v>
      </c>
      <c r="D130" s="203" t="s">
        <v>204</v>
      </c>
      <c r="E130" s="99" t="s">
        <v>20</v>
      </c>
      <c r="F130" s="205">
        <v>5</v>
      </c>
      <c r="G130" s="205">
        <v>65.209999999999994</v>
      </c>
      <c r="H130" s="234">
        <v>67.77</v>
      </c>
      <c r="I130" s="278">
        <f t="shared" ref="I130" si="51">ROUND(F130*H130,2)</f>
        <v>338.85</v>
      </c>
      <c r="J130" s="223"/>
      <c r="K130" s="234">
        <f t="shared" si="46"/>
        <v>0</v>
      </c>
      <c r="L130" s="304">
        <f t="shared" si="47"/>
        <v>5</v>
      </c>
      <c r="M130" s="15"/>
      <c r="N130" s="15"/>
      <c r="O130" s="15"/>
    </row>
    <row r="131" spans="1:15" s="222" customFormat="1" ht="26.4" x14ac:dyDescent="0.25">
      <c r="A131" s="109" t="s">
        <v>430</v>
      </c>
      <c r="B131" s="99">
        <v>151321</v>
      </c>
      <c r="C131" s="100" t="s">
        <v>114</v>
      </c>
      <c r="D131" s="203" t="s">
        <v>206</v>
      </c>
      <c r="E131" s="99" t="s">
        <v>20</v>
      </c>
      <c r="F131" s="205">
        <v>2</v>
      </c>
      <c r="G131" s="205">
        <v>65.209999999999994</v>
      </c>
      <c r="H131" s="234">
        <v>67.77</v>
      </c>
      <c r="I131" s="278">
        <f t="shared" si="50"/>
        <v>135.54</v>
      </c>
      <c r="J131" s="223"/>
      <c r="K131" s="234">
        <f t="shared" si="46"/>
        <v>0</v>
      </c>
      <c r="L131" s="304">
        <f t="shared" si="47"/>
        <v>2</v>
      </c>
      <c r="M131" s="15"/>
      <c r="N131" s="15"/>
      <c r="O131" s="15"/>
    </row>
    <row r="132" spans="1:15" s="222" customFormat="1" ht="26.4" x14ac:dyDescent="0.25">
      <c r="A132" s="109" t="s">
        <v>431</v>
      </c>
      <c r="B132" s="99">
        <v>151314</v>
      </c>
      <c r="C132" s="100" t="s">
        <v>114</v>
      </c>
      <c r="D132" s="203" t="s">
        <v>490</v>
      </c>
      <c r="E132" s="99" t="s">
        <v>20</v>
      </c>
      <c r="F132" s="205">
        <v>2</v>
      </c>
      <c r="G132" s="205">
        <v>376.05</v>
      </c>
      <c r="H132" s="234">
        <v>390.8</v>
      </c>
      <c r="I132" s="278">
        <f t="shared" si="50"/>
        <v>781.6</v>
      </c>
      <c r="J132" s="223"/>
      <c r="K132" s="234">
        <f t="shared" si="46"/>
        <v>0</v>
      </c>
      <c r="L132" s="304">
        <f t="shared" si="47"/>
        <v>2</v>
      </c>
      <c r="M132" s="15"/>
      <c r="N132" s="15"/>
      <c r="O132" s="15"/>
    </row>
    <row r="133" spans="1:15" s="98" customFormat="1" ht="13.2" x14ac:dyDescent="0.2">
      <c r="A133" s="109"/>
      <c r="B133" s="100"/>
      <c r="C133" s="100"/>
      <c r="D133" s="243" t="s">
        <v>301</v>
      </c>
      <c r="E133" s="100"/>
      <c r="F133" s="113"/>
      <c r="G133" s="113"/>
      <c r="H133" s="234"/>
      <c r="I133" s="278"/>
      <c r="J133" s="110"/>
      <c r="K133" s="234"/>
      <c r="L133" s="15"/>
      <c r="M133" s="15"/>
      <c r="N133" s="15"/>
      <c r="O133" s="15"/>
    </row>
    <row r="134" spans="1:15" s="98" customFormat="1" ht="26.4" x14ac:dyDescent="0.2">
      <c r="A134" s="42" t="s">
        <v>433</v>
      </c>
      <c r="B134" s="96">
        <v>151601</v>
      </c>
      <c r="C134" s="96" t="s">
        <v>114</v>
      </c>
      <c r="D134" s="218" t="s">
        <v>280</v>
      </c>
      <c r="E134" s="96" t="s">
        <v>14</v>
      </c>
      <c r="F134" s="104">
        <v>80</v>
      </c>
      <c r="G134" s="260">
        <v>12.93</v>
      </c>
      <c r="H134" s="234">
        <v>13.44</v>
      </c>
      <c r="I134" s="278">
        <f t="shared" ref="I134" si="52">ROUND(F134*H134,2)</f>
        <v>1075.2</v>
      </c>
      <c r="J134" s="11">
        <v>30</v>
      </c>
      <c r="K134" s="234">
        <f t="shared" si="46"/>
        <v>403.2</v>
      </c>
      <c r="L134" s="304">
        <f t="shared" si="47"/>
        <v>50</v>
      </c>
      <c r="M134" s="15"/>
      <c r="N134" s="15"/>
      <c r="O134" s="15"/>
    </row>
    <row r="135" spans="1:15" s="98" customFormat="1" ht="26.4" x14ac:dyDescent="0.2">
      <c r="A135" s="42" t="s">
        <v>434</v>
      </c>
      <c r="B135" s="100">
        <v>151401</v>
      </c>
      <c r="C135" s="100" t="s">
        <v>114</v>
      </c>
      <c r="D135" s="216" t="s">
        <v>491</v>
      </c>
      <c r="E135" s="100" t="s">
        <v>14</v>
      </c>
      <c r="F135" s="113">
        <v>345.12</v>
      </c>
      <c r="G135" s="260">
        <v>5.87</v>
      </c>
      <c r="H135" s="234">
        <v>6.1</v>
      </c>
      <c r="I135" s="278">
        <f t="shared" ref="I135" si="53">ROUND(F135*H135,2)</f>
        <v>2105.23</v>
      </c>
      <c r="J135" s="110"/>
      <c r="K135" s="234">
        <f t="shared" si="46"/>
        <v>0</v>
      </c>
      <c r="L135" s="304">
        <f t="shared" si="47"/>
        <v>345.12</v>
      </c>
      <c r="M135" s="15"/>
      <c r="N135" s="15"/>
      <c r="O135" s="15"/>
    </row>
    <row r="136" spans="1:15" s="98" customFormat="1" ht="26.4" x14ac:dyDescent="0.2">
      <c r="A136" s="42" t="s">
        <v>435</v>
      </c>
      <c r="B136" s="100">
        <v>151402</v>
      </c>
      <c r="C136" s="100" t="s">
        <v>114</v>
      </c>
      <c r="D136" s="216" t="s">
        <v>492</v>
      </c>
      <c r="E136" s="100" t="s">
        <v>14</v>
      </c>
      <c r="F136" s="113">
        <v>159.07</v>
      </c>
      <c r="G136" s="260">
        <v>7.11</v>
      </c>
      <c r="H136" s="234">
        <v>7.39</v>
      </c>
      <c r="I136" s="278">
        <f t="shared" ref="I136:I140" si="54">ROUND(F136*H136,2)</f>
        <v>1175.53</v>
      </c>
      <c r="J136" s="110"/>
      <c r="K136" s="234">
        <f t="shared" si="46"/>
        <v>0</v>
      </c>
      <c r="L136" s="304">
        <f t="shared" si="47"/>
        <v>159.07</v>
      </c>
      <c r="M136" s="15"/>
      <c r="N136" s="15"/>
      <c r="O136" s="15"/>
    </row>
    <row r="137" spans="1:15" s="98" customFormat="1" ht="26.4" x14ac:dyDescent="0.2">
      <c r="A137" s="42" t="s">
        <v>436</v>
      </c>
      <c r="B137" s="100">
        <v>151403</v>
      </c>
      <c r="C137" s="100" t="s">
        <v>114</v>
      </c>
      <c r="D137" s="216" t="s">
        <v>493</v>
      </c>
      <c r="E137" s="100" t="s">
        <v>14</v>
      </c>
      <c r="F137" s="113">
        <v>378.15</v>
      </c>
      <c r="G137" s="260">
        <v>8.56</v>
      </c>
      <c r="H137" s="234">
        <v>8.9</v>
      </c>
      <c r="I137" s="278">
        <f>ROUND(F137*H137,2)-0.01</f>
        <v>3365.5299999999997</v>
      </c>
      <c r="J137" s="110"/>
      <c r="K137" s="234">
        <f t="shared" si="46"/>
        <v>0</v>
      </c>
      <c r="L137" s="304">
        <f t="shared" si="47"/>
        <v>378.15</v>
      </c>
      <c r="M137" s="15"/>
      <c r="N137" s="15"/>
      <c r="O137" s="15"/>
    </row>
    <row r="138" spans="1:15" s="98" customFormat="1" ht="26.4" x14ac:dyDescent="0.2">
      <c r="A138" s="42" t="s">
        <v>437</v>
      </c>
      <c r="B138" s="100">
        <v>151404</v>
      </c>
      <c r="C138" s="100" t="s">
        <v>114</v>
      </c>
      <c r="D138" s="216" t="s">
        <v>494</v>
      </c>
      <c r="E138" s="100" t="s">
        <v>14</v>
      </c>
      <c r="F138" s="113">
        <v>445.53</v>
      </c>
      <c r="G138" s="260">
        <v>11.24</v>
      </c>
      <c r="H138" s="234">
        <v>11.68</v>
      </c>
      <c r="I138" s="278">
        <f t="shared" si="54"/>
        <v>5203.79</v>
      </c>
      <c r="J138" s="110"/>
      <c r="K138" s="234">
        <f t="shared" si="46"/>
        <v>0</v>
      </c>
      <c r="L138" s="304">
        <f t="shared" si="47"/>
        <v>445.53</v>
      </c>
      <c r="M138" s="15"/>
      <c r="N138" s="15"/>
      <c r="O138" s="15"/>
    </row>
    <row r="139" spans="1:15" s="98" customFormat="1" ht="26.4" x14ac:dyDescent="0.2">
      <c r="A139" s="42" t="s">
        <v>438</v>
      </c>
      <c r="B139" s="100">
        <v>151406</v>
      </c>
      <c r="C139" s="100" t="s">
        <v>114</v>
      </c>
      <c r="D139" s="204" t="s">
        <v>495</v>
      </c>
      <c r="E139" s="100" t="s">
        <v>14</v>
      </c>
      <c r="F139" s="113">
        <v>10.39</v>
      </c>
      <c r="G139" s="260">
        <v>21.92</v>
      </c>
      <c r="H139" s="234">
        <v>22.78</v>
      </c>
      <c r="I139" s="278">
        <f t="shared" si="54"/>
        <v>236.68</v>
      </c>
      <c r="J139" s="110"/>
      <c r="K139" s="234">
        <f t="shared" si="46"/>
        <v>0</v>
      </c>
      <c r="L139" s="304">
        <f t="shared" si="47"/>
        <v>10.39</v>
      </c>
      <c r="M139" s="15"/>
      <c r="N139" s="15"/>
      <c r="O139" s="15"/>
    </row>
    <row r="140" spans="1:15" s="98" customFormat="1" ht="26.4" x14ac:dyDescent="0.2">
      <c r="A140" s="42" t="s">
        <v>439</v>
      </c>
      <c r="B140" s="100">
        <v>151423</v>
      </c>
      <c r="C140" s="100" t="s">
        <v>114</v>
      </c>
      <c r="D140" s="204" t="s">
        <v>290</v>
      </c>
      <c r="E140" s="100" t="s">
        <v>14</v>
      </c>
      <c r="F140" s="113">
        <v>52.16</v>
      </c>
      <c r="G140" s="260">
        <v>42.88</v>
      </c>
      <c r="H140" s="234">
        <v>44.56</v>
      </c>
      <c r="I140" s="278">
        <f t="shared" si="54"/>
        <v>2324.25</v>
      </c>
      <c r="J140" s="110"/>
      <c r="K140" s="234">
        <f t="shared" si="46"/>
        <v>0</v>
      </c>
      <c r="L140" s="304">
        <f t="shared" si="47"/>
        <v>52.16</v>
      </c>
      <c r="M140" s="15"/>
      <c r="N140" s="15"/>
      <c r="O140" s="15"/>
    </row>
    <row r="141" spans="1:15" ht="14.4" x14ac:dyDescent="0.2">
      <c r="A141" s="42" t="s">
        <v>440</v>
      </c>
      <c r="B141" s="100">
        <v>151125</v>
      </c>
      <c r="C141" s="100" t="s">
        <v>114</v>
      </c>
      <c r="D141" s="204" t="s">
        <v>292</v>
      </c>
      <c r="E141" s="100" t="s">
        <v>14</v>
      </c>
      <c r="F141" s="113">
        <v>1.5</v>
      </c>
      <c r="G141" s="260">
        <v>17.14</v>
      </c>
      <c r="H141" s="234">
        <v>17.809999999999999</v>
      </c>
      <c r="I141" s="278">
        <f>ROUND(F141*H141,2)-0.01</f>
        <v>26.709999999999997</v>
      </c>
      <c r="J141" s="110">
        <v>1.5</v>
      </c>
      <c r="K141" s="234">
        <f t="shared" si="46"/>
        <v>26.714999999999996</v>
      </c>
      <c r="L141" s="304">
        <f t="shared" si="47"/>
        <v>0</v>
      </c>
      <c r="M141" s="15"/>
      <c r="N141" s="15"/>
      <c r="O141" s="15"/>
    </row>
    <row r="142" spans="1:15" ht="14.4" x14ac:dyDescent="0.2">
      <c r="A142" s="42" t="s">
        <v>441</v>
      </c>
      <c r="B142" s="100">
        <v>151126</v>
      </c>
      <c r="C142" s="100" t="s">
        <v>114</v>
      </c>
      <c r="D142" s="204" t="s">
        <v>295</v>
      </c>
      <c r="E142" s="100" t="s">
        <v>14</v>
      </c>
      <c r="F142" s="113">
        <v>312.02300000000002</v>
      </c>
      <c r="G142" s="260">
        <v>18.03</v>
      </c>
      <c r="H142" s="234">
        <v>18.73</v>
      </c>
      <c r="I142" s="278">
        <f>ROUND(F142*H142,2)-0.05</f>
        <v>5844.1399999999994</v>
      </c>
      <c r="J142" s="110">
        <v>112.02</v>
      </c>
      <c r="K142" s="234">
        <f t="shared" si="46"/>
        <v>2098.1345999999999</v>
      </c>
      <c r="L142" s="304">
        <f t="shared" si="47"/>
        <v>200.00300000000004</v>
      </c>
      <c r="M142" s="15"/>
      <c r="N142" s="15"/>
      <c r="O142" s="15"/>
    </row>
    <row r="143" spans="1:15" ht="14.4" x14ac:dyDescent="0.2">
      <c r="A143" s="42" t="s">
        <v>442</v>
      </c>
      <c r="B143" s="100">
        <v>151127</v>
      </c>
      <c r="C143" s="100" t="s">
        <v>114</v>
      </c>
      <c r="D143" s="204" t="s">
        <v>294</v>
      </c>
      <c r="E143" s="100" t="s">
        <v>14</v>
      </c>
      <c r="F143" s="113">
        <v>21.64</v>
      </c>
      <c r="G143" s="260">
        <v>19.350000000000001</v>
      </c>
      <c r="H143" s="234">
        <v>20.11</v>
      </c>
      <c r="I143" s="278">
        <f t="shared" ref="I143" si="55">ROUND(F143*H143,2)</f>
        <v>435.18</v>
      </c>
      <c r="J143" s="110">
        <v>21.64</v>
      </c>
      <c r="K143" s="234">
        <f t="shared" si="46"/>
        <v>435.18040000000002</v>
      </c>
      <c r="L143" s="304">
        <f t="shared" si="47"/>
        <v>0</v>
      </c>
      <c r="M143" s="15"/>
      <c r="N143" s="15"/>
      <c r="O143" s="15"/>
    </row>
    <row r="144" spans="1:15" ht="14.4" x14ac:dyDescent="0.2">
      <c r="A144" s="42" t="s">
        <v>443</v>
      </c>
      <c r="B144" s="100">
        <v>151129</v>
      </c>
      <c r="C144" s="100" t="s">
        <v>114</v>
      </c>
      <c r="D144" s="204" t="s">
        <v>293</v>
      </c>
      <c r="E144" s="100" t="s">
        <v>14</v>
      </c>
      <c r="F144" s="113">
        <v>4</v>
      </c>
      <c r="G144" s="260">
        <v>32.99</v>
      </c>
      <c r="H144" s="234">
        <v>34.28</v>
      </c>
      <c r="I144" s="278">
        <f t="shared" ref="I144:I145" si="56">ROUND(F144*H144,2)</f>
        <v>137.12</v>
      </c>
      <c r="J144" s="110"/>
      <c r="K144" s="234">
        <f t="shared" si="46"/>
        <v>0</v>
      </c>
      <c r="L144" s="304">
        <f t="shared" si="47"/>
        <v>4</v>
      </c>
      <c r="M144" s="15"/>
      <c r="N144" s="15"/>
      <c r="O144" s="15"/>
    </row>
    <row r="145" spans="1:15" ht="26.4" x14ac:dyDescent="0.2">
      <c r="A145" s="42" t="s">
        <v>444</v>
      </c>
      <c r="B145" s="100">
        <v>151137</v>
      </c>
      <c r="C145" s="100" t="s">
        <v>114</v>
      </c>
      <c r="D145" s="204" t="s">
        <v>496</v>
      </c>
      <c r="E145" s="100" t="s">
        <v>14</v>
      </c>
      <c r="F145" s="113">
        <v>13.04</v>
      </c>
      <c r="G145" s="260">
        <v>26.32</v>
      </c>
      <c r="H145" s="234">
        <v>27.35</v>
      </c>
      <c r="I145" s="278">
        <f t="shared" si="56"/>
        <v>356.64</v>
      </c>
      <c r="J145" s="110"/>
      <c r="K145" s="234">
        <f t="shared" si="46"/>
        <v>0</v>
      </c>
      <c r="L145" s="304">
        <f t="shared" si="47"/>
        <v>13.04</v>
      </c>
      <c r="M145" s="15"/>
      <c r="N145" s="15"/>
      <c r="O145" s="15"/>
    </row>
    <row r="146" spans="1:15" ht="14.4" x14ac:dyDescent="0.2">
      <c r="A146" s="42" t="s">
        <v>445</v>
      </c>
      <c r="B146" s="100" t="s">
        <v>104</v>
      </c>
      <c r="C146" s="100" t="s">
        <v>200</v>
      </c>
      <c r="D146" s="204" t="s">
        <v>224</v>
      </c>
      <c r="E146" s="100" t="s">
        <v>20</v>
      </c>
      <c r="F146" s="113">
        <v>17</v>
      </c>
      <c r="G146" s="260">
        <f>'COMP - 01'!H38</f>
        <v>42.91</v>
      </c>
      <c r="H146" s="234">
        <v>44.59</v>
      </c>
      <c r="I146" s="278">
        <f t="shared" ref="I146:I150" si="57">ROUND(F146*H146,2)</f>
        <v>758.03</v>
      </c>
      <c r="J146" s="110"/>
      <c r="K146" s="234">
        <f t="shared" si="46"/>
        <v>0</v>
      </c>
      <c r="L146" s="304">
        <f t="shared" si="47"/>
        <v>17</v>
      </c>
      <c r="M146" s="15"/>
      <c r="N146" s="15"/>
      <c r="O146" s="15"/>
    </row>
    <row r="147" spans="1:15" ht="14.4" x14ac:dyDescent="0.2">
      <c r="A147" s="42" t="s">
        <v>446</v>
      </c>
      <c r="B147" s="100" t="s">
        <v>223</v>
      </c>
      <c r="C147" s="100" t="s">
        <v>200</v>
      </c>
      <c r="D147" s="204" t="s">
        <v>296</v>
      </c>
      <c r="E147" s="100" t="s">
        <v>20</v>
      </c>
      <c r="F147" s="113">
        <v>6</v>
      </c>
      <c r="G147" s="260">
        <f>'COMP - 02'!H38</f>
        <v>29.61</v>
      </c>
      <c r="H147" s="234">
        <v>30.77</v>
      </c>
      <c r="I147" s="278">
        <f t="shared" si="57"/>
        <v>184.62</v>
      </c>
      <c r="J147" s="110"/>
      <c r="K147" s="234">
        <f t="shared" si="46"/>
        <v>0</v>
      </c>
      <c r="L147" s="304">
        <f t="shared" si="47"/>
        <v>6</v>
      </c>
      <c r="M147" s="15"/>
      <c r="N147" s="15"/>
      <c r="O147" s="15"/>
    </row>
    <row r="148" spans="1:15" ht="14.4" x14ac:dyDescent="0.2">
      <c r="A148" s="42" t="s">
        <v>447</v>
      </c>
      <c r="B148" s="100" t="s">
        <v>209</v>
      </c>
      <c r="C148" s="100" t="s">
        <v>200</v>
      </c>
      <c r="D148" s="204" t="s">
        <v>297</v>
      </c>
      <c r="E148" s="100" t="s">
        <v>20</v>
      </c>
      <c r="F148" s="113">
        <v>1</v>
      </c>
      <c r="G148" s="260">
        <f>'COMP - 03'!H38</f>
        <v>25.91</v>
      </c>
      <c r="H148" s="234">
        <v>26.93</v>
      </c>
      <c r="I148" s="278">
        <f t="shared" ref="I148" si="58">ROUND(F148*H148,2)</f>
        <v>26.93</v>
      </c>
      <c r="J148" s="110"/>
      <c r="K148" s="234">
        <f t="shared" si="46"/>
        <v>0</v>
      </c>
      <c r="L148" s="304">
        <f t="shared" si="47"/>
        <v>1</v>
      </c>
      <c r="M148" s="15"/>
      <c r="N148" s="15"/>
      <c r="O148" s="15"/>
    </row>
    <row r="149" spans="1:15" ht="26.4" x14ac:dyDescent="0.2">
      <c r="A149" s="42" t="s">
        <v>448</v>
      </c>
      <c r="B149" s="100">
        <v>180201</v>
      </c>
      <c r="C149" s="100" t="s">
        <v>114</v>
      </c>
      <c r="D149" s="204" t="s">
        <v>497</v>
      </c>
      <c r="E149" s="100" t="s">
        <v>20</v>
      </c>
      <c r="F149" s="113">
        <v>37</v>
      </c>
      <c r="G149" s="260">
        <v>37.1</v>
      </c>
      <c r="H149" s="234">
        <v>38.56</v>
      </c>
      <c r="I149" s="278">
        <f t="shared" si="57"/>
        <v>1426.72</v>
      </c>
      <c r="J149" s="110"/>
      <c r="K149" s="234">
        <f t="shared" si="46"/>
        <v>0</v>
      </c>
      <c r="L149" s="304">
        <f t="shared" si="47"/>
        <v>37</v>
      </c>
      <c r="M149" s="15"/>
      <c r="N149" s="15"/>
      <c r="O149" s="15"/>
    </row>
    <row r="150" spans="1:15" ht="14.4" x14ac:dyDescent="0.2">
      <c r="A150" s="42" t="s">
        <v>449</v>
      </c>
      <c r="B150" s="100">
        <v>180204</v>
      </c>
      <c r="C150" s="100" t="s">
        <v>114</v>
      </c>
      <c r="D150" s="204" t="s">
        <v>225</v>
      </c>
      <c r="E150" s="100" t="s">
        <v>20</v>
      </c>
      <c r="F150" s="113">
        <v>17</v>
      </c>
      <c r="G150" s="260">
        <v>31.57</v>
      </c>
      <c r="H150" s="234">
        <v>32.81</v>
      </c>
      <c r="I150" s="278">
        <f t="shared" si="57"/>
        <v>557.77</v>
      </c>
      <c r="J150" s="110"/>
      <c r="K150" s="234">
        <f t="shared" si="46"/>
        <v>0</v>
      </c>
      <c r="L150" s="304">
        <f t="shared" si="47"/>
        <v>17</v>
      </c>
      <c r="M150" s="15"/>
      <c r="N150" s="15"/>
      <c r="O150" s="15"/>
    </row>
    <row r="151" spans="1:15" ht="14.4" x14ac:dyDescent="0.2">
      <c r="A151" s="42" t="s">
        <v>450</v>
      </c>
      <c r="B151" s="100">
        <v>150628</v>
      </c>
      <c r="C151" s="100" t="s">
        <v>114</v>
      </c>
      <c r="D151" s="204" t="s">
        <v>298</v>
      </c>
      <c r="E151" s="100" t="s">
        <v>20</v>
      </c>
      <c r="F151" s="113">
        <v>54</v>
      </c>
      <c r="G151" s="260">
        <v>8.93</v>
      </c>
      <c r="H151" s="234">
        <v>9.2799999999999994</v>
      </c>
      <c r="I151" s="278">
        <f t="shared" ref="I151" si="59">ROUND(F151*H151,2)</f>
        <v>501.12</v>
      </c>
      <c r="J151" s="110"/>
      <c r="K151" s="234">
        <f t="shared" si="46"/>
        <v>0</v>
      </c>
      <c r="L151" s="304">
        <f t="shared" si="47"/>
        <v>54</v>
      </c>
      <c r="M151" s="15"/>
      <c r="N151" s="15"/>
      <c r="O151" s="15"/>
    </row>
    <row r="152" spans="1:15" ht="14.4" x14ac:dyDescent="0.2">
      <c r="A152" s="42" t="s">
        <v>451</v>
      </c>
      <c r="B152" s="100">
        <v>150636</v>
      </c>
      <c r="C152" s="100" t="s">
        <v>114</v>
      </c>
      <c r="D152" s="204" t="s">
        <v>299</v>
      </c>
      <c r="E152" s="100" t="s">
        <v>20</v>
      </c>
      <c r="F152" s="113">
        <v>24</v>
      </c>
      <c r="G152" s="260">
        <v>10.98</v>
      </c>
      <c r="H152" s="234">
        <v>11.41</v>
      </c>
      <c r="I152" s="278">
        <f t="shared" ref="I152" si="60">ROUND(F152*H152,2)</f>
        <v>273.83999999999997</v>
      </c>
      <c r="J152" s="110"/>
      <c r="K152" s="234">
        <f t="shared" si="46"/>
        <v>0</v>
      </c>
      <c r="L152" s="304">
        <f t="shared" si="47"/>
        <v>24</v>
      </c>
      <c r="M152" s="15"/>
      <c r="N152" s="15"/>
      <c r="O152" s="15"/>
    </row>
    <row r="153" spans="1:15" ht="39.6" x14ac:dyDescent="0.2">
      <c r="A153" s="42" t="s">
        <v>452</v>
      </c>
      <c r="B153" s="100">
        <v>180603</v>
      </c>
      <c r="C153" s="100" t="s">
        <v>114</v>
      </c>
      <c r="D153" s="204" t="s">
        <v>300</v>
      </c>
      <c r="E153" s="100" t="s">
        <v>20</v>
      </c>
      <c r="F153" s="113">
        <v>5</v>
      </c>
      <c r="G153" s="260">
        <v>3245.96</v>
      </c>
      <c r="H153" s="234">
        <v>3373.25</v>
      </c>
      <c r="I153" s="278">
        <f t="shared" ref="I153" si="61">ROUND(F153*H153,2)</f>
        <v>16866.25</v>
      </c>
      <c r="J153" s="110"/>
      <c r="K153" s="234">
        <f t="shared" si="46"/>
        <v>0</v>
      </c>
      <c r="L153" s="304">
        <f t="shared" si="47"/>
        <v>5</v>
      </c>
      <c r="M153" s="15"/>
      <c r="N153" s="15"/>
      <c r="O153" s="15"/>
    </row>
    <row r="154" spans="1:15" s="148" customFormat="1" ht="13.8" x14ac:dyDescent="0.2">
      <c r="A154" s="149" t="s">
        <v>193</v>
      </c>
      <c r="B154" s="127"/>
      <c r="C154" s="126"/>
      <c r="D154" s="133" t="s">
        <v>303</v>
      </c>
      <c r="E154" s="127"/>
      <c r="F154" s="132"/>
      <c r="G154" s="271"/>
      <c r="H154" s="129"/>
      <c r="I154" s="286">
        <f>SUM(I155:I160)</f>
        <v>3303.17</v>
      </c>
      <c r="J154" s="132"/>
      <c r="K154" s="286">
        <f>SUM(K155:K160)</f>
        <v>0</v>
      </c>
      <c r="L154" s="15"/>
      <c r="M154" s="15"/>
      <c r="N154" s="15"/>
      <c r="O154" s="15"/>
    </row>
    <row r="155" spans="1:15" s="220" customFormat="1" ht="13.2" x14ac:dyDescent="0.2">
      <c r="A155" s="42" t="s">
        <v>194</v>
      </c>
      <c r="B155" s="96">
        <v>150635</v>
      </c>
      <c r="C155" s="100" t="s">
        <v>114</v>
      </c>
      <c r="D155" s="216" t="s">
        <v>308</v>
      </c>
      <c r="E155" s="120" t="s">
        <v>20</v>
      </c>
      <c r="F155" s="219">
        <v>2</v>
      </c>
      <c r="G155" s="265">
        <v>279.82</v>
      </c>
      <c r="H155" s="234">
        <v>290.79000000000002</v>
      </c>
      <c r="I155" s="277">
        <f>ROUND(F155*H155,2)</f>
        <v>581.58000000000004</v>
      </c>
      <c r="J155" s="219"/>
      <c r="K155" s="234">
        <f t="shared" si="46"/>
        <v>0</v>
      </c>
      <c r="L155" s="304">
        <f t="shared" si="47"/>
        <v>2</v>
      </c>
      <c r="M155" s="15"/>
      <c r="N155" s="15"/>
      <c r="O155" s="15"/>
    </row>
    <row r="156" spans="1:15" s="220" customFormat="1" ht="13.2" x14ac:dyDescent="0.2">
      <c r="A156" s="42" t="s">
        <v>409</v>
      </c>
      <c r="B156" s="96">
        <v>150628</v>
      </c>
      <c r="C156" s="100" t="s">
        <v>114</v>
      </c>
      <c r="D156" s="216" t="s">
        <v>307</v>
      </c>
      <c r="E156" s="120" t="s">
        <v>20</v>
      </c>
      <c r="F156" s="219">
        <v>7</v>
      </c>
      <c r="G156" s="265">
        <v>8.93</v>
      </c>
      <c r="H156" s="234">
        <v>9.2799999999999994</v>
      </c>
      <c r="I156" s="277">
        <f t="shared" ref="I156" si="62">ROUND(F156*H156,2)</f>
        <v>64.959999999999994</v>
      </c>
      <c r="J156" s="219"/>
      <c r="K156" s="234">
        <f t="shared" si="46"/>
        <v>0</v>
      </c>
      <c r="L156" s="304">
        <f t="shared" si="47"/>
        <v>7</v>
      </c>
      <c r="M156" s="15"/>
      <c r="N156" s="15"/>
      <c r="O156" s="15"/>
    </row>
    <row r="157" spans="1:15" s="220" customFormat="1" ht="13.2" x14ac:dyDescent="0.2">
      <c r="A157" s="42" t="s">
        <v>453</v>
      </c>
      <c r="B157" s="96">
        <v>160806</v>
      </c>
      <c r="C157" s="100" t="s">
        <v>114</v>
      </c>
      <c r="D157" s="216" t="s">
        <v>309</v>
      </c>
      <c r="E157" s="120" t="s">
        <v>20</v>
      </c>
      <c r="F157" s="219">
        <v>7</v>
      </c>
      <c r="G157" s="265">
        <v>21.73</v>
      </c>
      <c r="H157" s="234">
        <v>22.59</v>
      </c>
      <c r="I157" s="277">
        <f t="shared" ref="I157:I160" si="63">ROUND(F157*H157,2)</f>
        <v>158.13</v>
      </c>
      <c r="J157" s="219"/>
      <c r="K157" s="234">
        <f t="shared" si="46"/>
        <v>0</v>
      </c>
      <c r="L157" s="304">
        <f t="shared" si="47"/>
        <v>7</v>
      </c>
      <c r="M157" s="15"/>
      <c r="N157" s="15"/>
      <c r="O157" s="15"/>
    </row>
    <row r="158" spans="1:15" s="220" customFormat="1" ht="13.2" x14ac:dyDescent="0.2">
      <c r="A158" s="42" t="s">
        <v>454</v>
      </c>
      <c r="B158" s="96">
        <v>160808</v>
      </c>
      <c r="C158" s="100" t="s">
        <v>114</v>
      </c>
      <c r="D158" s="216" t="s">
        <v>310</v>
      </c>
      <c r="E158" s="120" t="s">
        <v>14</v>
      </c>
      <c r="F158" s="219">
        <v>70</v>
      </c>
      <c r="G158" s="265">
        <v>4.21</v>
      </c>
      <c r="H158" s="234">
        <v>4.38</v>
      </c>
      <c r="I158" s="277">
        <f t="shared" si="63"/>
        <v>306.60000000000002</v>
      </c>
      <c r="J158" s="219"/>
      <c r="K158" s="234">
        <f t="shared" si="46"/>
        <v>0</v>
      </c>
      <c r="L158" s="304">
        <f t="shared" si="47"/>
        <v>70</v>
      </c>
      <c r="M158" s="15"/>
      <c r="N158" s="15"/>
      <c r="O158" s="15"/>
    </row>
    <row r="159" spans="1:15" s="220" customFormat="1" ht="13.2" x14ac:dyDescent="0.2">
      <c r="A159" s="42" t="s">
        <v>455</v>
      </c>
      <c r="B159" s="96">
        <v>151126</v>
      </c>
      <c r="C159" s="100" t="s">
        <v>114</v>
      </c>
      <c r="D159" s="216" t="s">
        <v>295</v>
      </c>
      <c r="E159" s="120" t="s">
        <v>14</v>
      </c>
      <c r="F159" s="219">
        <v>70</v>
      </c>
      <c r="G159" s="265">
        <v>18.03</v>
      </c>
      <c r="H159" s="234">
        <v>18.73</v>
      </c>
      <c r="I159" s="277">
        <f t="shared" ref="I159" si="64">ROUND(F159*H159,2)</f>
        <v>1311.1</v>
      </c>
      <c r="J159" s="219"/>
      <c r="K159" s="234">
        <f t="shared" si="46"/>
        <v>0</v>
      </c>
      <c r="L159" s="304">
        <f t="shared" si="47"/>
        <v>70</v>
      </c>
      <c r="M159" s="15"/>
      <c r="N159" s="15"/>
      <c r="O159" s="15"/>
    </row>
    <row r="160" spans="1:15" s="220" customFormat="1" ht="28.5" customHeight="1" x14ac:dyDescent="0.2">
      <c r="A160" s="42" t="s">
        <v>456</v>
      </c>
      <c r="B160" s="96">
        <v>151819</v>
      </c>
      <c r="C160" s="100" t="s">
        <v>114</v>
      </c>
      <c r="D160" s="221" t="s">
        <v>419</v>
      </c>
      <c r="E160" s="120" t="s">
        <v>20</v>
      </c>
      <c r="F160" s="219">
        <v>8</v>
      </c>
      <c r="G160" s="265">
        <v>105.94</v>
      </c>
      <c r="H160" s="234">
        <v>110.1</v>
      </c>
      <c r="I160" s="277">
        <f t="shared" si="63"/>
        <v>880.8</v>
      </c>
      <c r="J160" s="219"/>
      <c r="K160" s="234">
        <f t="shared" si="46"/>
        <v>0</v>
      </c>
      <c r="L160" s="304">
        <f t="shared" si="47"/>
        <v>8</v>
      </c>
      <c r="M160" s="15"/>
      <c r="N160" s="15"/>
      <c r="O160" s="15"/>
    </row>
    <row r="161" spans="1:15" s="75" customFormat="1" ht="13.8" x14ac:dyDescent="0.2">
      <c r="A161" s="70" t="s">
        <v>195</v>
      </c>
      <c r="B161" s="67"/>
      <c r="C161" s="67"/>
      <c r="D161" s="67" t="s">
        <v>61</v>
      </c>
      <c r="E161" s="67"/>
      <c r="F161" s="106"/>
      <c r="G161" s="106"/>
      <c r="H161" s="249"/>
      <c r="I161" s="282">
        <f>SUM(I163:I165)</f>
        <v>17744.09</v>
      </c>
      <c r="J161" s="72"/>
      <c r="K161" s="306">
        <f>SUM(K163:K165)</f>
        <v>0</v>
      </c>
      <c r="L161" s="15"/>
      <c r="M161" s="15"/>
      <c r="N161" s="15"/>
      <c r="O161" s="15"/>
    </row>
    <row r="162" spans="1:15" s="27" customFormat="1" ht="13.2" x14ac:dyDescent="0.2">
      <c r="A162" s="114"/>
      <c r="B162" s="115"/>
      <c r="C162" s="115"/>
      <c r="D162" s="115" t="s">
        <v>326</v>
      </c>
      <c r="E162" s="115"/>
      <c r="F162" s="117"/>
      <c r="G162" s="117"/>
      <c r="H162" s="234"/>
      <c r="I162" s="287"/>
      <c r="J162" s="116"/>
      <c r="K162" s="234"/>
      <c r="L162" s="15"/>
      <c r="M162" s="15"/>
      <c r="N162" s="15"/>
      <c r="O162" s="15"/>
    </row>
    <row r="163" spans="1:15" s="30" customFormat="1" ht="26.4" x14ac:dyDescent="0.3">
      <c r="A163" s="118" t="s">
        <v>302</v>
      </c>
      <c r="B163" s="13">
        <v>190106</v>
      </c>
      <c r="C163" s="100" t="s">
        <v>114</v>
      </c>
      <c r="D163" s="204" t="s">
        <v>157</v>
      </c>
      <c r="E163" s="13" t="s">
        <v>2</v>
      </c>
      <c r="F163" s="242">
        <v>593.86</v>
      </c>
      <c r="G163" s="260">
        <v>27.59</v>
      </c>
      <c r="H163" s="234">
        <v>28.67</v>
      </c>
      <c r="I163" s="278">
        <f t="shared" ref="I163" si="65">ROUND(F163*H163,2)</f>
        <v>17025.97</v>
      </c>
      <c r="J163" s="24"/>
      <c r="K163" s="234">
        <f t="shared" ref="K163" si="66">J163*H163</f>
        <v>0</v>
      </c>
      <c r="L163" s="304">
        <f t="shared" ref="L163" si="67">F163-J163</f>
        <v>593.86</v>
      </c>
      <c r="M163" s="15"/>
      <c r="N163" s="15"/>
      <c r="O163" s="15"/>
    </row>
    <row r="164" spans="1:15" s="30" customFormat="1" ht="14.4" x14ac:dyDescent="0.3">
      <c r="A164" s="118"/>
      <c r="B164" s="13"/>
      <c r="C164" s="100"/>
      <c r="D164" s="243" t="s">
        <v>327</v>
      </c>
      <c r="E164" s="13"/>
      <c r="F164" s="242"/>
      <c r="G164" s="260"/>
      <c r="H164" s="234"/>
      <c r="I164" s="278"/>
      <c r="J164" s="24"/>
      <c r="K164" s="234"/>
      <c r="L164" s="15"/>
      <c r="M164" s="15"/>
      <c r="N164" s="15"/>
      <c r="O164" s="15"/>
    </row>
    <row r="165" spans="1:15" s="30" customFormat="1" ht="39.6" x14ac:dyDescent="0.3">
      <c r="A165" s="118" t="s">
        <v>196</v>
      </c>
      <c r="B165" s="13">
        <v>190306</v>
      </c>
      <c r="C165" s="100" t="s">
        <v>114</v>
      </c>
      <c r="D165" s="204" t="s">
        <v>416</v>
      </c>
      <c r="E165" s="13" t="s">
        <v>2</v>
      </c>
      <c r="F165" s="242">
        <v>26.46</v>
      </c>
      <c r="G165" s="260">
        <v>26.12</v>
      </c>
      <c r="H165" s="234">
        <v>27.14</v>
      </c>
      <c r="I165" s="278">
        <f t="shared" ref="I165" si="68">ROUND(F165*H165,2)</f>
        <v>718.12</v>
      </c>
      <c r="J165" s="24"/>
      <c r="K165" s="234">
        <f t="shared" ref="K165:K186" si="69">J165*H165</f>
        <v>0</v>
      </c>
      <c r="L165" s="304">
        <f t="shared" ref="L165" si="70">F165-J165</f>
        <v>26.46</v>
      </c>
      <c r="M165" s="15"/>
      <c r="N165" s="15"/>
      <c r="O165" s="15"/>
    </row>
    <row r="166" spans="1:15" s="75" customFormat="1" ht="13.8" x14ac:dyDescent="0.25">
      <c r="A166" s="149" t="s">
        <v>314</v>
      </c>
      <c r="B166" s="127"/>
      <c r="C166" s="126"/>
      <c r="D166" s="133" t="s">
        <v>313</v>
      </c>
      <c r="E166" s="127"/>
      <c r="F166" s="132"/>
      <c r="G166" s="271"/>
      <c r="H166" s="129"/>
      <c r="I166" s="288">
        <f>SUM(I167:I175)</f>
        <v>128486.57999999999</v>
      </c>
      <c r="J166" s="132"/>
      <c r="K166" s="288">
        <f>SUM(K167:K175)</f>
        <v>0</v>
      </c>
      <c r="L166" s="15"/>
      <c r="M166" s="15"/>
      <c r="N166" s="15"/>
      <c r="O166" s="15"/>
    </row>
    <row r="167" spans="1:15" s="27" customFormat="1" ht="26.4" x14ac:dyDescent="0.2">
      <c r="A167" s="118" t="s">
        <v>316</v>
      </c>
      <c r="B167" s="96">
        <v>200130</v>
      </c>
      <c r="C167" s="100" t="s">
        <v>114</v>
      </c>
      <c r="D167" s="216" t="s">
        <v>312</v>
      </c>
      <c r="E167" s="13" t="s">
        <v>14</v>
      </c>
      <c r="F167" s="217">
        <v>30.7</v>
      </c>
      <c r="G167" s="241">
        <v>983.81</v>
      </c>
      <c r="H167" s="234">
        <v>1022.39</v>
      </c>
      <c r="I167" s="289">
        <f t="shared" ref="I167:I174" si="71">ROUND(F167*H167,2)</f>
        <v>31387.37</v>
      </c>
      <c r="J167" s="217"/>
      <c r="K167" s="234">
        <f t="shared" si="69"/>
        <v>0</v>
      </c>
      <c r="L167" s="304">
        <f t="shared" ref="L167:L186" si="72">F167-J167</f>
        <v>30.7</v>
      </c>
      <c r="M167" s="15"/>
      <c r="N167" s="15"/>
      <c r="O167" s="15"/>
    </row>
    <row r="168" spans="1:15" s="27" customFormat="1" ht="39.6" x14ac:dyDescent="0.2">
      <c r="A168" s="118" t="s">
        <v>317</v>
      </c>
      <c r="B168" s="96">
        <v>200715</v>
      </c>
      <c r="C168" s="100" t="s">
        <v>114</v>
      </c>
      <c r="D168" s="216" t="s">
        <v>498</v>
      </c>
      <c r="E168" s="13" t="s">
        <v>2</v>
      </c>
      <c r="F168" s="217">
        <v>20.22</v>
      </c>
      <c r="G168" s="272">
        <v>187.2</v>
      </c>
      <c r="H168" s="234">
        <v>194.54</v>
      </c>
      <c r="I168" s="289">
        <f t="shared" si="71"/>
        <v>3933.6</v>
      </c>
      <c r="J168" s="217"/>
      <c r="K168" s="234">
        <f t="shared" si="69"/>
        <v>0</v>
      </c>
      <c r="L168" s="304">
        <f t="shared" si="72"/>
        <v>20.22</v>
      </c>
      <c r="M168" s="15"/>
      <c r="N168" s="15"/>
      <c r="O168" s="15"/>
    </row>
    <row r="169" spans="1:15" s="98" customFormat="1" ht="26.4" x14ac:dyDescent="0.2">
      <c r="A169" s="118" t="s">
        <v>318</v>
      </c>
      <c r="B169" s="96">
        <v>120303</v>
      </c>
      <c r="C169" s="96" t="s">
        <v>114</v>
      </c>
      <c r="D169" s="218" t="s">
        <v>159</v>
      </c>
      <c r="E169" s="96" t="s">
        <v>2</v>
      </c>
      <c r="F169" s="104">
        <v>43.81</v>
      </c>
      <c r="G169" s="260">
        <v>60.48</v>
      </c>
      <c r="H169" s="234">
        <v>62.85</v>
      </c>
      <c r="I169" s="278">
        <f t="shared" si="71"/>
        <v>2753.46</v>
      </c>
      <c r="J169" s="11"/>
      <c r="K169" s="234">
        <f t="shared" si="69"/>
        <v>0</v>
      </c>
      <c r="L169" s="304">
        <f t="shared" si="72"/>
        <v>43.81</v>
      </c>
      <c r="M169" s="15"/>
      <c r="N169" s="15"/>
      <c r="O169" s="15"/>
    </row>
    <row r="170" spans="1:15" s="30" customFormat="1" ht="27" customHeight="1" x14ac:dyDescent="0.3">
      <c r="A170" s="118" t="s">
        <v>457</v>
      </c>
      <c r="B170" s="13">
        <v>190106</v>
      </c>
      <c r="C170" s="100" t="s">
        <v>114</v>
      </c>
      <c r="D170" s="204" t="s">
        <v>157</v>
      </c>
      <c r="E170" s="13" t="s">
        <v>2</v>
      </c>
      <c r="F170" s="242">
        <v>43.81</v>
      </c>
      <c r="G170" s="260">
        <v>27.59</v>
      </c>
      <c r="H170" s="234">
        <v>28.67</v>
      </c>
      <c r="I170" s="278">
        <f t="shared" si="71"/>
        <v>1256.03</v>
      </c>
      <c r="J170" s="24"/>
      <c r="K170" s="234">
        <f t="shared" si="69"/>
        <v>0</v>
      </c>
      <c r="L170" s="304">
        <f t="shared" si="72"/>
        <v>43.81</v>
      </c>
      <c r="M170" s="15"/>
      <c r="N170" s="15"/>
      <c r="O170" s="15"/>
    </row>
    <row r="171" spans="1:15" s="27" customFormat="1" ht="14.4" x14ac:dyDescent="0.2">
      <c r="A171" s="118" t="s">
        <v>458</v>
      </c>
      <c r="B171" s="96">
        <v>71107</v>
      </c>
      <c r="C171" s="100" t="s">
        <v>114</v>
      </c>
      <c r="D171" s="216" t="s">
        <v>311</v>
      </c>
      <c r="E171" s="13" t="s">
        <v>2</v>
      </c>
      <c r="F171" s="217">
        <v>2.5</v>
      </c>
      <c r="G171" s="241">
        <v>845.95</v>
      </c>
      <c r="H171" s="234">
        <v>879.13</v>
      </c>
      <c r="I171" s="289">
        <f>ROUND(F171*H171,2)-0.01</f>
        <v>2197.8199999999997</v>
      </c>
      <c r="J171" s="217"/>
      <c r="K171" s="234">
        <f t="shared" si="69"/>
        <v>0</v>
      </c>
      <c r="L171" s="304">
        <f t="shared" si="72"/>
        <v>2.5</v>
      </c>
      <c r="M171" s="15"/>
      <c r="N171" s="15"/>
      <c r="O171" s="15"/>
    </row>
    <row r="172" spans="1:15" s="27" customFormat="1" ht="14.4" x14ac:dyDescent="0.2">
      <c r="A172" s="118" t="s">
        <v>469</v>
      </c>
      <c r="B172" s="96">
        <v>71106</v>
      </c>
      <c r="C172" s="100" t="s">
        <v>114</v>
      </c>
      <c r="D172" s="216" t="s">
        <v>471</v>
      </c>
      <c r="E172" s="13" t="s">
        <v>2</v>
      </c>
      <c r="F172" s="217">
        <v>7.5</v>
      </c>
      <c r="G172" s="241">
        <v>757.74</v>
      </c>
      <c r="H172" s="234">
        <v>787.46</v>
      </c>
      <c r="I172" s="289">
        <f t="shared" ref="I172" si="73">ROUND(F172*H172,2)</f>
        <v>5905.95</v>
      </c>
      <c r="J172" s="217"/>
      <c r="K172" s="234">
        <f t="shared" si="69"/>
        <v>0</v>
      </c>
      <c r="L172" s="304">
        <f t="shared" si="72"/>
        <v>7.5</v>
      </c>
      <c r="M172" s="15"/>
      <c r="N172" s="15"/>
      <c r="O172" s="15"/>
    </row>
    <row r="173" spans="1:15" s="27" customFormat="1" ht="14.4" x14ac:dyDescent="0.2">
      <c r="A173" s="118" t="s">
        <v>470</v>
      </c>
      <c r="B173" s="96">
        <v>130112</v>
      </c>
      <c r="C173" s="100" t="s">
        <v>114</v>
      </c>
      <c r="D173" s="216" t="s">
        <v>329</v>
      </c>
      <c r="E173" s="13" t="s">
        <v>2</v>
      </c>
      <c r="F173" s="217">
        <v>111.33</v>
      </c>
      <c r="G173" s="241">
        <v>53.36</v>
      </c>
      <c r="H173" s="234">
        <v>55.45</v>
      </c>
      <c r="I173" s="289">
        <f t="shared" si="71"/>
        <v>6173.25</v>
      </c>
      <c r="J173" s="217"/>
      <c r="K173" s="234">
        <f t="shared" si="69"/>
        <v>0</v>
      </c>
      <c r="L173" s="304">
        <f t="shared" si="72"/>
        <v>111.33</v>
      </c>
      <c r="M173" s="15"/>
      <c r="N173" s="15"/>
      <c r="O173" s="15"/>
    </row>
    <row r="174" spans="1:15" s="27" customFormat="1" ht="36" customHeight="1" x14ac:dyDescent="0.2">
      <c r="A174" s="118" t="s">
        <v>508</v>
      </c>
      <c r="B174" s="96">
        <v>200253</v>
      </c>
      <c r="C174" s="100" t="s">
        <v>114</v>
      </c>
      <c r="D174" s="216" t="s">
        <v>328</v>
      </c>
      <c r="E174" s="13" t="s">
        <v>2</v>
      </c>
      <c r="F174" s="217">
        <v>6.75</v>
      </c>
      <c r="G174" s="241">
        <v>92.57</v>
      </c>
      <c r="H174" s="234">
        <v>96.2</v>
      </c>
      <c r="I174" s="289">
        <f t="shared" si="71"/>
        <v>649.35</v>
      </c>
      <c r="J174" s="217"/>
      <c r="K174" s="234">
        <f t="shared" si="69"/>
        <v>0</v>
      </c>
      <c r="L174" s="304">
        <f t="shared" si="72"/>
        <v>6.75</v>
      </c>
      <c r="M174" s="15"/>
      <c r="N174" s="15"/>
      <c r="O174" s="15"/>
    </row>
    <row r="175" spans="1:15" s="27" customFormat="1" ht="39" customHeight="1" x14ac:dyDescent="0.2">
      <c r="A175" s="118" t="s">
        <v>509</v>
      </c>
      <c r="B175" s="96">
        <v>200124</v>
      </c>
      <c r="C175" s="100" t="s">
        <v>114</v>
      </c>
      <c r="D175" s="216" t="s">
        <v>472</v>
      </c>
      <c r="E175" s="13" t="s">
        <v>14</v>
      </c>
      <c r="F175" s="217">
        <v>75</v>
      </c>
      <c r="G175" s="241">
        <v>952.38</v>
      </c>
      <c r="H175" s="234">
        <v>989.73</v>
      </c>
      <c r="I175" s="289">
        <f t="shared" ref="I175" si="74">ROUND(F175*H175,2)</f>
        <v>74229.75</v>
      </c>
      <c r="J175" s="217"/>
      <c r="K175" s="234">
        <f t="shared" si="69"/>
        <v>0</v>
      </c>
      <c r="L175" s="304">
        <f t="shared" si="72"/>
        <v>75</v>
      </c>
      <c r="M175" s="15"/>
      <c r="N175" s="15"/>
      <c r="O175" s="15"/>
    </row>
    <row r="176" spans="1:15" s="75" customFormat="1" ht="13.8" x14ac:dyDescent="0.25">
      <c r="A176" s="149" t="s">
        <v>358</v>
      </c>
      <c r="B176" s="150"/>
      <c r="C176" s="147"/>
      <c r="D176" s="192" t="s">
        <v>315</v>
      </c>
      <c r="E176" s="150"/>
      <c r="F176" s="151"/>
      <c r="G176" s="273"/>
      <c r="H176" s="129"/>
      <c r="I176" s="288">
        <f>SUM(I177:I179)</f>
        <v>1485.3200000000002</v>
      </c>
      <c r="J176" s="151"/>
      <c r="K176" s="288">
        <f>SUM(K177:K179)</f>
        <v>0</v>
      </c>
      <c r="L176" s="15"/>
      <c r="M176" s="15"/>
      <c r="N176" s="15"/>
      <c r="O176" s="15"/>
    </row>
    <row r="177" spans="1:15" s="27" customFormat="1" ht="26.4" x14ac:dyDescent="0.2">
      <c r="A177" s="118" t="s">
        <v>410</v>
      </c>
      <c r="B177" s="13">
        <v>97599</v>
      </c>
      <c r="C177" s="100" t="s">
        <v>58</v>
      </c>
      <c r="D177" s="216" t="s">
        <v>503</v>
      </c>
      <c r="E177" s="13" t="s">
        <v>64</v>
      </c>
      <c r="F177" s="217">
        <v>10</v>
      </c>
      <c r="G177" s="268">
        <v>21.99</v>
      </c>
      <c r="H177" s="234">
        <v>22.85</v>
      </c>
      <c r="I177" s="289">
        <f>ROUND(F177*H177,2)</f>
        <v>228.5</v>
      </c>
      <c r="J177" s="217"/>
      <c r="K177" s="234">
        <f t="shared" si="69"/>
        <v>0</v>
      </c>
      <c r="L177" s="304">
        <f t="shared" si="72"/>
        <v>10</v>
      </c>
      <c r="M177" s="15"/>
      <c r="N177" s="15"/>
      <c r="O177" s="15"/>
    </row>
    <row r="178" spans="1:15" s="27" customFormat="1" ht="39.6" x14ac:dyDescent="0.2">
      <c r="A178" s="118" t="s">
        <v>411</v>
      </c>
      <c r="B178" s="13">
        <v>160605</v>
      </c>
      <c r="C178" s="100" t="s">
        <v>114</v>
      </c>
      <c r="D178" s="216" t="s">
        <v>499</v>
      </c>
      <c r="E178" s="13" t="s">
        <v>64</v>
      </c>
      <c r="F178" s="217">
        <v>4</v>
      </c>
      <c r="G178" s="268">
        <v>235.11</v>
      </c>
      <c r="H178" s="234">
        <v>244.33</v>
      </c>
      <c r="I178" s="289">
        <f>ROUND(F178*H178,2)</f>
        <v>977.32</v>
      </c>
      <c r="J178" s="217"/>
      <c r="K178" s="234">
        <f t="shared" si="69"/>
        <v>0</v>
      </c>
      <c r="L178" s="304">
        <f t="shared" si="72"/>
        <v>4</v>
      </c>
      <c r="M178" s="15"/>
      <c r="N178" s="15"/>
      <c r="O178" s="15"/>
    </row>
    <row r="179" spans="1:15" s="27" customFormat="1" ht="26.4" x14ac:dyDescent="0.2">
      <c r="A179" s="118" t="s">
        <v>412</v>
      </c>
      <c r="B179" s="13">
        <v>160612</v>
      </c>
      <c r="C179" s="100" t="s">
        <v>114</v>
      </c>
      <c r="D179" s="252" t="s">
        <v>500</v>
      </c>
      <c r="E179" s="13" t="s">
        <v>64</v>
      </c>
      <c r="F179" s="217">
        <v>10</v>
      </c>
      <c r="G179" s="268">
        <v>26.9</v>
      </c>
      <c r="H179" s="234">
        <v>27.95</v>
      </c>
      <c r="I179" s="289">
        <f>ROUND(F179*H179,2)</f>
        <v>279.5</v>
      </c>
      <c r="J179" s="217"/>
      <c r="K179" s="234">
        <f t="shared" si="69"/>
        <v>0</v>
      </c>
      <c r="L179" s="304">
        <f t="shared" si="72"/>
        <v>10</v>
      </c>
      <c r="M179" s="15"/>
      <c r="N179" s="15"/>
      <c r="O179" s="15"/>
    </row>
    <row r="180" spans="1:15" s="68" customFormat="1" ht="13.8" x14ac:dyDescent="0.2">
      <c r="A180" s="70" t="s">
        <v>459</v>
      </c>
      <c r="B180" s="67"/>
      <c r="C180" s="67"/>
      <c r="D180" s="67" t="s">
        <v>109</v>
      </c>
      <c r="E180" s="67"/>
      <c r="F180" s="106"/>
      <c r="G180" s="106"/>
      <c r="H180" s="249"/>
      <c r="I180" s="282">
        <f>SUM(I181:I186)</f>
        <v>14145.77</v>
      </c>
      <c r="J180" s="72"/>
      <c r="K180" s="306">
        <f>SUM(K181:K186)</f>
        <v>0</v>
      </c>
      <c r="L180" s="304"/>
      <c r="M180" s="15"/>
      <c r="N180" s="15"/>
      <c r="O180" s="15"/>
    </row>
    <row r="181" spans="1:15" ht="26.4" x14ac:dyDescent="0.2">
      <c r="A181" s="206" t="s">
        <v>460</v>
      </c>
      <c r="B181" s="99">
        <v>200326</v>
      </c>
      <c r="C181" s="100" t="s">
        <v>114</v>
      </c>
      <c r="D181" s="203" t="s">
        <v>319</v>
      </c>
      <c r="E181" s="99" t="s">
        <v>2</v>
      </c>
      <c r="F181" s="205">
        <v>160.80000000000001</v>
      </c>
      <c r="G181" s="260">
        <v>32.020000000000003</v>
      </c>
      <c r="H181" s="234">
        <v>33.28</v>
      </c>
      <c r="I181" s="278">
        <f t="shared" ref="I181" si="75">ROUND(F181*H181,2)</f>
        <v>5351.42</v>
      </c>
      <c r="J181" s="223"/>
      <c r="K181" s="234">
        <f t="shared" si="69"/>
        <v>0</v>
      </c>
      <c r="L181" s="304">
        <f t="shared" si="72"/>
        <v>160.80000000000001</v>
      </c>
      <c r="M181" s="15"/>
      <c r="N181" s="15"/>
      <c r="O181" s="15"/>
    </row>
    <row r="182" spans="1:15" ht="39.6" x14ac:dyDescent="0.2">
      <c r="A182" s="206" t="s">
        <v>461</v>
      </c>
      <c r="B182" s="99">
        <v>190602</v>
      </c>
      <c r="C182" s="100" t="s">
        <v>114</v>
      </c>
      <c r="D182" s="203" t="s">
        <v>417</v>
      </c>
      <c r="E182" s="99" t="s">
        <v>2</v>
      </c>
      <c r="F182" s="205">
        <v>111.33</v>
      </c>
      <c r="G182" s="260">
        <v>20.010000000000002</v>
      </c>
      <c r="H182" s="234">
        <v>20.79</v>
      </c>
      <c r="I182" s="278">
        <f t="shared" ref="I182:I186" si="76">ROUND(F182*H182,2)</f>
        <v>2314.5500000000002</v>
      </c>
      <c r="J182" s="223"/>
      <c r="K182" s="234">
        <f t="shared" si="69"/>
        <v>0</v>
      </c>
      <c r="L182" s="304">
        <f t="shared" si="72"/>
        <v>111.33</v>
      </c>
      <c r="M182" s="15"/>
      <c r="N182" s="15"/>
      <c r="O182" s="15"/>
    </row>
    <row r="183" spans="1:15" ht="14.4" x14ac:dyDescent="0.2">
      <c r="A183" s="206" t="s">
        <v>462</v>
      </c>
      <c r="B183" s="99" t="s">
        <v>418</v>
      </c>
      <c r="C183" s="100" t="s">
        <v>107</v>
      </c>
      <c r="D183" s="203" t="s">
        <v>330</v>
      </c>
      <c r="E183" s="99" t="s">
        <v>197</v>
      </c>
      <c r="F183" s="205">
        <v>1</v>
      </c>
      <c r="G183" s="260">
        <v>1591.33</v>
      </c>
      <c r="H183" s="234">
        <v>1653.74</v>
      </c>
      <c r="I183" s="278">
        <f t="shared" ref="I183:I184" si="77">ROUND(F183*H183,2)</f>
        <v>1653.74</v>
      </c>
      <c r="J183" s="223"/>
      <c r="K183" s="234">
        <f t="shared" si="69"/>
        <v>0</v>
      </c>
      <c r="L183" s="304">
        <f t="shared" si="72"/>
        <v>1</v>
      </c>
      <c r="M183" s="15"/>
      <c r="N183" s="15"/>
      <c r="O183" s="15"/>
    </row>
    <row r="184" spans="1:15" ht="26.4" x14ac:dyDescent="0.2">
      <c r="A184" s="206" t="s">
        <v>463</v>
      </c>
      <c r="B184" s="99">
        <v>80201</v>
      </c>
      <c r="C184" s="100" t="s">
        <v>114</v>
      </c>
      <c r="D184" s="203" t="s">
        <v>427</v>
      </c>
      <c r="E184" s="99" t="s">
        <v>2</v>
      </c>
      <c r="F184" s="205">
        <v>0.7</v>
      </c>
      <c r="G184" s="260">
        <v>635.07000000000005</v>
      </c>
      <c r="H184" s="234">
        <v>659.97</v>
      </c>
      <c r="I184" s="278">
        <f t="shared" si="77"/>
        <v>461.98</v>
      </c>
      <c r="J184" s="223"/>
      <c r="K184" s="234">
        <f t="shared" si="69"/>
        <v>0</v>
      </c>
      <c r="L184" s="304">
        <f t="shared" si="72"/>
        <v>0.7</v>
      </c>
      <c r="M184" s="15"/>
      <c r="N184" s="15"/>
      <c r="O184" s="15"/>
    </row>
    <row r="185" spans="1:15" s="61" customFormat="1" ht="26.4" x14ac:dyDescent="0.25">
      <c r="A185" s="206" t="s">
        <v>464</v>
      </c>
      <c r="B185" s="13">
        <v>200576</v>
      </c>
      <c r="C185" s="100" t="s">
        <v>114</v>
      </c>
      <c r="D185" s="215" t="s">
        <v>110</v>
      </c>
      <c r="E185" s="13" t="s">
        <v>64</v>
      </c>
      <c r="F185" s="242">
        <v>1</v>
      </c>
      <c r="G185" s="260">
        <v>744.89</v>
      </c>
      <c r="H185" s="234">
        <v>799.35</v>
      </c>
      <c r="I185" s="278">
        <f t="shared" si="76"/>
        <v>799.35</v>
      </c>
      <c r="J185" s="24"/>
      <c r="K185" s="234">
        <f t="shared" si="69"/>
        <v>0</v>
      </c>
      <c r="L185" s="304">
        <f t="shared" si="72"/>
        <v>1</v>
      </c>
      <c r="M185" s="15"/>
      <c r="N185" s="15"/>
      <c r="O185" s="15"/>
    </row>
    <row r="186" spans="1:15" s="61" customFormat="1" ht="14.4" x14ac:dyDescent="0.25">
      <c r="A186" s="206" t="s">
        <v>465</v>
      </c>
      <c r="B186" s="13">
        <v>200401</v>
      </c>
      <c r="C186" s="100" t="s">
        <v>114</v>
      </c>
      <c r="D186" s="215" t="s">
        <v>62</v>
      </c>
      <c r="E186" s="13" t="s">
        <v>2</v>
      </c>
      <c r="F186" s="242">
        <v>274.20999999999998</v>
      </c>
      <c r="G186" s="260">
        <v>12.51</v>
      </c>
      <c r="H186" s="234">
        <v>13</v>
      </c>
      <c r="I186" s="278">
        <f t="shared" si="76"/>
        <v>3564.73</v>
      </c>
      <c r="J186" s="24"/>
      <c r="K186" s="234">
        <f t="shared" si="69"/>
        <v>0</v>
      </c>
      <c r="L186" s="304">
        <f t="shared" si="72"/>
        <v>274.20999999999998</v>
      </c>
      <c r="M186" s="15"/>
      <c r="N186" s="15"/>
      <c r="O186" s="15"/>
    </row>
    <row r="187" spans="1:15" ht="16.2" thickBot="1" x14ac:dyDescent="0.25">
      <c r="A187" s="317" t="s">
        <v>191</v>
      </c>
      <c r="B187" s="318"/>
      <c r="C187" s="318"/>
      <c r="D187" s="318"/>
      <c r="E187" s="318"/>
      <c r="F187" s="318"/>
      <c r="G187" s="318"/>
      <c r="H187" s="319"/>
      <c r="I187" s="293">
        <f>I180+I176+I166+I161+I154+I121+I79+I74++I71+I68+I62+I54+I60+I45+I18+I14+I104+0.05</f>
        <v>517989.94000000006</v>
      </c>
      <c r="J187" s="305"/>
      <c r="K187" s="295">
        <f>K180+K176+K166+K161+K154+K121+K79+K74++K71+K68+K62+K54+K60+K45+K18+K14+K104+0.05</f>
        <v>125451.15110000002</v>
      </c>
      <c r="L187" s="15"/>
      <c r="M187" s="15"/>
      <c r="N187" s="15"/>
      <c r="O187" s="15"/>
    </row>
    <row r="188" spans="1:15" ht="30" customHeight="1" x14ac:dyDescent="0.2">
      <c r="A188" s="16"/>
      <c r="B188" s="16"/>
      <c r="C188" s="16"/>
      <c r="D188" s="16"/>
      <c r="E188" s="16"/>
      <c r="F188" s="82"/>
      <c r="G188" s="101"/>
      <c r="H188" s="80"/>
      <c r="I188" s="17"/>
      <c r="J188" s="323" t="s">
        <v>517</v>
      </c>
      <c r="K188" s="323"/>
      <c r="L188" s="17"/>
      <c r="M188" s="82"/>
      <c r="N188" s="80"/>
      <c r="O188" s="17"/>
    </row>
    <row r="189" spans="1:15" ht="15.6" x14ac:dyDescent="0.2">
      <c r="A189" s="316" t="s">
        <v>518</v>
      </c>
      <c r="B189" s="316"/>
      <c r="C189" s="316"/>
      <c r="D189" s="316"/>
      <c r="E189" s="16"/>
      <c r="F189" s="82"/>
      <c r="G189" s="101"/>
      <c r="H189" s="80"/>
      <c r="I189" s="17"/>
      <c r="J189" s="82"/>
      <c r="K189" s="80"/>
      <c r="L189" s="17"/>
      <c r="M189" s="82"/>
      <c r="N189" s="80"/>
      <c r="O189" s="17"/>
    </row>
    <row r="190" spans="1:15" ht="15.6" x14ac:dyDescent="0.2">
      <c r="A190" s="50"/>
      <c r="B190" s="50"/>
      <c r="C190" s="50"/>
      <c r="D190" s="50"/>
      <c r="E190" s="16"/>
      <c r="F190" s="238"/>
      <c r="G190" s="239" t="s">
        <v>511</v>
      </c>
      <c r="H190" s="240"/>
      <c r="I190" s="17"/>
      <c r="J190" s="238"/>
      <c r="K190" s="240"/>
      <c r="L190" s="17"/>
      <c r="M190" s="238"/>
      <c r="N190" s="240"/>
      <c r="O190" s="17"/>
    </row>
    <row r="191" spans="1:15" ht="14.4" customHeight="1" x14ac:dyDescent="0.25">
      <c r="A191" s="50"/>
      <c r="B191" s="50"/>
      <c r="C191" s="50"/>
      <c r="D191" s="50"/>
      <c r="E191" s="324" t="s">
        <v>379</v>
      </c>
      <c r="F191" s="324"/>
      <c r="G191" s="324"/>
      <c r="H191" s="324"/>
      <c r="I191" s="324"/>
      <c r="J191" s="324"/>
      <c r="K191" s="1"/>
      <c r="L191" s="294"/>
      <c r="M191" s="1"/>
      <c r="N191" s="1"/>
      <c r="O191" s="1"/>
    </row>
    <row r="192" spans="1:15" ht="14.4" x14ac:dyDescent="0.3">
      <c r="A192" s="32"/>
      <c r="B192" s="32"/>
      <c r="C192" s="32"/>
      <c r="D192" s="33"/>
      <c r="E192" s="314" t="s">
        <v>512</v>
      </c>
      <c r="F192" s="314"/>
      <c r="G192" s="314"/>
      <c r="H192" s="314"/>
      <c r="I192" s="314"/>
      <c r="J192" s="314"/>
      <c r="K192" s="1"/>
      <c r="L192" s="1"/>
      <c r="M192" s="1"/>
      <c r="N192" s="1"/>
      <c r="O192" s="1"/>
    </row>
    <row r="193" spans="1:15" ht="14.4" x14ac:dyDescent="0.3">
      <c r="A193" s="32"/>
      <c r="B193" s="32"/>
      <c r="C193" s="32"/>
      <c r="D193" s="33"/>
      <c r="E193" s="314" t="s">
        <v>513</v>
      </c>
      <c r="F193" s="314"/>
      <c r="G193" s="314"/>
      <c r="H193" s="314"/>
      <c r="I193" s="314"/>
      <c r="J193" s="314"/>
      <c r="K193" s="1"/>
      <c r="L193" s="1"/>
      <c r="M193" s="1"/>
      <c r="N193" s="1"/>
      <c r="O193" s="1"/>
    </row>
    <row r="194" spans="1:15" ht="14.4" x14ac:dyDescent="0.3">
      <c r="A194" s="32"/>
      <c r="B194" s="32"/>
      <c r="C194" s="32"/>
      <c r="D194" s="33"/>
      <c r="E194" s="315"/>
      <c r="F194" s="315"/>
      <c r="G194" s="315"/>
      <c r="H194" s="315"/>
      <c r="I194" s="315"/>
      <c r="J194" s="1"/>
      <c r="K194" s="1"/>
      <c r="L194" s="1"/>
      <c r="M194" s="1"/>
      <c r="N194" s="1"/>
      <c r="O194" s="1"/>
    </row>
    <row r="195" spans="1:15" x14ac:dyDescent="0.2">
      <c r="A195" s="28"/>
      <c r="B195" s="28"/>
      <c r="C195" s="28"/>
      <c r="D195" s="29"/>
      <c r="E195" s="27"/>
      <c r="F195" s="83"/>
      <c r="G195" s="107"/>
      <c r="H195" s="290"/>
      <c r="I195" s="27"/>
      <c r="J195" s="83"/>
      <c r="K195" s="78"/>
      <c r="L195" s="27"/>
      <c r="M195" s="83"/>
      <c r="N195" s="78"/>
      <c r="O195" s="27"/>
    </row>
    <row r="196" spans="1:15" x14ac:dyDescent="0.2">
      <c r="A196" s="28"/>
      <c r="B196" s="28"/>
      <c r="C196" s="28"/>
      <c r="D196" s="29"/>
      <c r="E196" s="27"/>
      <c r="F196" s="83"/>
      <c r="G196" s="107"/>
      <c r="H196" s="290"/>
      <c r="I196" s="27"/>
      <c r="J196" s="83"/>
      <c r="K196" s="78"/>
      <c r="L196" s="27"/>
      <c r="M196" s="83"/>
      <c r="N196" s="78"/>
      <c r="O196" s="27"/>
    </row>
    <row r="197" spans="1:15" x14ac:dyDescent="0.2">
      <c r="A197" s="28"/>
      <c r="B197" s="28"/>
      <c r="C197" s="28"/>
      <c r="D197" s="29"/>
      <c r="E197" s="30"/>
      <c r="F197" s="73"/>
      <c r="G197" s="107"/>
      <c r="H197" s="291"/>
      <c r="I197" s="31"/>
      <c r="J197" s="73"/>
      <c r="K197" s="79"/>
      <c r="L197" s="31"/>
      <c r="M197" s="73"/>
      <c r="N197" s="79"/>
      <c r="O197" s="31"/>
    </row>
    <row r="198" spans="1:15" x14ac:dyDescent="0.2">
      <c r="A198" s="28"/>
      <c r="B198" s="28"/>
      <c r="C198" s="28"/>
      <c r="D198" s="29"/>
      <c r="E198" s="30"/>
      <c r="F198" s="73"/>
      <c r="G198" s="107"/>
      <c r="H198" s="291"/>
      <c r="I198" s="31"/>
      <c r="J198" s="73"/>
      <c r="K198" s="79"/>
      <c r="L198" s="31"/>
      <c r="M198" s="73"/>
      <c r="N198" s="79"/>
      <c r="O198" s="31"/>
    </row>
    <row r="199" spans="1:15" x14ac:dyDescent="0.2">
      <c r="A199" s="28"/>
      <c r="B199" s="28"/>
      <c r="C199" s="28"/>
      <c r="D199" s="29"/>
      <c r="E199" s="30"/>
      <c r="F199" s="73"/>
      <c r="G199" s="107"/>
      <c r="H199" s="291"/>
      <c r="I199" s="31"/>
      <c r="J199" s="73"/>
      <c r="K199" s="79"/>
      <c r="L199" s="31"/>
      <c r="M199" s="73"/>
      <c r="N199" s="79"/>
      <c r="O199" s="31"/>
    </row>
    <row r="200" spans="1:15" x14ac:dyDescent="0.2">
      <c r="A200" s="28"/>
      <c r="B200" s="28"/>
      <c r="C200" s="28"/>
      <c r="D200" s="29"/>
      <c r="E200" s="30"/>
      <c r="F200" s="73"/>
      <c r="G200" s="107"/>
      <c r="H200" s="291"/>
      <c r="I200" s="31"/>
      <c r="J200" s="73"/>
      <c r="K200" s="79"/>
      <c r="L200" s="31"/>
      <c r="M200" s="73"/>
      <c r="N200" s="79"/>
      <c r="O200" s="31"/>
    </row>
    <row r="201" spans="1:15" x14ac:dyDescent="0.2">
      <c r="A201" s="28"/>
      <c r="B201" s="28"/>
      <c r="C201" s="28"/>
      <c r="D201" s="29"/>
      <c r="E201" s="30"/>
      <c r="F201" s="73"/>
      <c r="G201" s="107"/>
      <c r="H201" s="291"/>
      <c r="I201" s="31"/>
      <c r="J201" s="73"/>
      <c r="K201" s="79"/>
      <c r="L201" s="31"/>
      <c r="M201" s="73"/>
      <c r="N201" s="79"/>
      <c r="O201" s="31"/>
    </row>
    <row r="202" spans="1:15" x14ac:dyDescent="0.2">
      <c r="A202" s="28"/>
      <c r="B202" s="28"/>
      <c r="C202" s="28"/>
      <c r="D202" s="29"/>
      <c r="E202" s="30"/>
      <c r="F202" s="73"/>
      <c r="G202" s="107"/>
      <c r="H202" s="291"/>
      <c r="I202" s="31"/>
      <c r="J202" s="73"/>
      <c r="K202" s="79"/>
      <c r="L202" s="31"/>
      <c r="M202" s="73"/>
      <c r="N202" s="79"/>
      <c r="O202" s="31"/>
    </row>
    <row r="203" spans="1:15" x14ac:dyDescent="0.2">
      <c r="A203" s="28"/>
      <c r="B203" s="28"/>
      <c r="C203" s="28"/>
      <c r="D203" s="29"/>
      <c r="E203" s="30"/>
      <c r="F203" s="73"/>
      <c r="G203" s="107"/>
      <c r="H203" s="291"/>
      <c r="I203" s="31"/>
      <c r="J203" s="73"/>
      <c r="K203" s="79"/>
      <c r="L203" s="31"/>
      <c r="M203" s="73"/>
      <c r="N203" s="79"/>
      <c r="O203" s="31"/>
    </row>
    <row r="204" spans="1:15" x14ac:dyDescent="0.2">
      <c r="A204" s="28"/>
      <c r="B204" s="28"/>
      <c r="C204" s="28"/>
      <c r="D204" s="29"/>
      <c r="E204" s="30"/>
      <c r="F204" s="73"/>
      <c r="G204" s="107"/>
      <c r="H204" s="291"/>
      <c r="I204" s="31"/>
      <c r="J204" s="73"/>
      <c r="K204" s="79"/>
      <c r="L204" s="31"/>
      <c r="M204" s="73"/>
      <c r="N204" s="79"/>
      <c r="O204" s="31"/>
    </row>
    <row r="205" spans="1:15" x14ac:dyDescent="0.2">
      <c r="A205" s="28"/>
      <c r="B205" s="28"/>
      <c r="C205" s="28"/>
      <c r="D205" s="29"/>
      <c r="E205" s="30"/>
      <c r="F205" s="73"/>
      <c r="G205" s="107"/>
      <c r="H205" s="291"/>
      <c r="I205" s="31"/>
      <c r="J205" s="73"/>
      <c r="K205" s="79"/>
      <c r="L205" s="31"/>
      <c r="M205" s="73"/>
      <c r="N205" s="79"/>
      <c r="O205" s="31"/>
    </row>
    <row r="206" spans="1:15" x14ac:dyDescent="0.2">
      <c r="A206" s="28"/>
      <c r="B206" s="28"/>
      <c r="C206" s="28"/>
      <c r="D206" s="29"/>
      <c r="E206" s="30"/>
      <c r="F206" s="73"/>
      <c r="G206" s="107"/>
      <c r="H206" s="291"/>
      <c r="I206" s="31"/>
      <c r="J206" s="73"/>
      <c r="K206" s="79"/>
      <c r="L206" s="31"/>
      <c r="M206" s="73"/>
      <c r="N206" s="79"/>
      <c r="O206" s="31"/>
    </row>
    <row r="207" spans="1:15" x14ac:dyDescent="0.2">
      <c r="A207" s="28"/>
      <c r="B207" s="28"/>
      <c r="C207" s="28"/>
      <c r="D207" s="29"/>
      <c r="E207" s="30"/>
      <c r="F207" s="73"/>
      <c r="G207" s="107"/>
      <c r="H207" s="291"/>
      <c r="I207" s="31"/>
      <c r="J207" s="73"/>
      <c r="K207" s="79"/>
      <c r="L207" s="31"/>
      <c r="M207" s="73"/>
      <c r="N207" s="79"/>
      <c r="O207" s="31"/>
    </row>
    <row r="208" spans="1:15" x14ac:dyDescent="0.2">
      <c r="A208" s="28"/>
      <c r="B208" s="28"/>
      <c r="C208" s="28"/>
      <c r="D208" s="29"/>
      <c r="E208" s="30"/>
      <c r="F208" s="73"/>
      <c r="G208" s="107"/>
      <c r="H208" s="291"/>
      <c r="I208" s="31"/>
      <c r="J208" s="73"/>
      <c r="K208" s="79"/>
      <c r="L208" s="31"/>
      <c r="M208" s="73"/>
      <c r="N208" s="79"/>
      <c r="O208" s="31"/>
    </row>
    <row r="209" spans="1:15" x14ac:dyDescent="0.2">
      <c r="A209" s="28"/>
      <c r="B209" s="28"/>
      <c r="C209" s="28"/>
      <c r="D209" s="29"/>
      <c r="E209" s="30"/>
      <c r="F209" s="73"/>
      <c r="G209" s="107"/>
      <c r="H209" s="291"/>
      <c r="I209" s="31"/>
      <c r="J209" s="73"/>
      <c r="K209" s="79"/>
      <c r="L209" s="31"/>
      <c r="M209" s="73"/>
      <c r="N209" s="79"/>
      <c r="O209" s="31"/>
    </row>
    <row r="210" spans="1:15" x14ac:dyDescent="0.2">
      <c r="A210" s="28"/>
      <c r="B210" s="28"/>
      <c r="C210" s="28"/>
      <c r="D210" s="29"/>
      <c r="E210" s="30"/>
      <c r="F210" s="73"/>
      <c r="G210" s="107"/>
      <c r="H210" s="291"/>
      <c r="I210" s="31"/>
      <c r="J210" s="73"/>
      <c r="K210" s="79"/>
      <c r="L210" s="31"/>
      <c r="M210" s="73"/>
      <c r="N210" s="79"/>
      <c r="O210" s="31"/>
    </row>
    <row r="211" spans="1:15" x14ac:dyDescent="0.2">
      <c r="A211" s="28"/>
      <c r="B211" s="28"/>
      <c r="C211" s="28"/>
      <c r="D211" s="29"/>
      <c r="E211" s="30"/>
      <c r="F211" s="73"/>
      <c r="G211" s="107"/>
      <c r="H211" s="291"/>
      <c r="I211" s="31"/>
      <c r="J211" s="73"/>
      <c r="K211" s="79"/>
      <c r="L211" s="31"/>
      <c r="M211" s="73"/>
      <c r="N211" s="79"/>
      <c r="O211" s="31"/>
    </row>
    <row r="212" spans="1:15" x14ac:dyDescent="0.2">
      <c r="A212" s="28"/>
      <c r="B212" s="28"/>
      <c r="C212" s="28"/>
      <c r="D212" s="29"/>
      <c r="E212" s="30"/>
      <c r="F212" s="73"/>
      <c r="G212" s="107"/>
      <c r="H212" s="291"/>
      <c r="I212" s="31"/>
      <c r="J212" s="73"/>
      <c r="K212" s="79"/>
      <c r="L212" s="31"/>
      <c r="M212" s="73"/>
      <c r="N212" s="79"/>
      <c r="O212" s="31"/>
    </row>
    <row r="213" spans="1:15" x14ac:dyDescent="0.2">
      <c r="A213" s="28"/>
      <c r="B213" s="28"/>
      <c r="C213" s="28"/>
      <c r="D213" s="29"/>
      <c r="E213" s="30"/>
      <c r="F213" s="73"/>
      <c r="G213" s="107"/>
      <c r="H213" s="291"/>
      <c r="I213" s="31"/>
      <c r="J213" s="73"/>
      <c r="K213" s="79"/>
      <c r="L213" s="31"/>
      <c r="M213" s="73"/>
      <c r="N213" s="79"/>
      <c r="O213" s="31"/>
    </row>
    <row r="214" spans="1:15" x14ac:dyDescent="0.2">
      <c r="A214" s="28"/>
      <c r="B214" s="28"/>
      <c r="C214" s="28"/>
      <c r="D214" s="29"/>
      <c r="E214" s="30"/>
      <c r="F214" s="73"/>
      <c r="G214" s="107"/>
      <c r="H214" s="291"/>
      <c r="I214" s="31"/>
      <c r="J214" s="73"/>
      <c r="K214" s="79"/>
      <c r="L214" s="31"/>
      <c r="M214" s="73"/>
      <c r="N214" s="79"/>
      <c r="O214" s="31"/>
    </row>
    <row r="215" spans="1:15" x14ac:dyDescent="0.2">
      <c r="A215" s="28"/>
      <c r="B215" s="28"/>
      <c r="C215" s="28"/>
      <c r="D215" s="29"/>
      <c r="E215" s="30"/>
      <c r="F215" s="73"/>
      <c r="G215" s="107"/>
      <c r="H215" s="291"/>
      <c r="I215" s="31"/>
      <c r="J215" s="73"/>
      <c r="K215" s="79"/>
      <c r="L215" s="31"/>
      <c r="M215" s="73"/>
      <c r="N215" s="79"/>
      <c r="O215" s="31"/>
    </row>
    <row r="216" spans="1:15" x14ac:dyDescent="0.2">
      <c r="A216" s="28"/>
      <c r="B216" s="28"/>
      <c r="C216" s="28"/>
      <c r="D216" s="29"/>
      <c r="E216" s="30"/>
      <c r="F216" s="73"/>
      <c r="G216" s="107"/>
      <c r="H216" s="291"/>
      <c r="I216" s="31"/>
      <c r="J216" s="73"/>
      <c r="K216" s="79"/>
      <c r="L216" s="31"/>
      <c r="M216" s="73"/>
      <c r="N216" s="79"/>
      <c r="O216" s="31"/>
    </row>
    <row r="217" spans="1:15" x14ac:dyDescent="0.2">
      <c r="A217" s="28"/>
      <c r="B217" s="28"/>
      <c r="C217" s="28"/>
      <c r="D217" s="29"/>
      <c r="E217" s="30"/>
      <c r="F217" s="73"/>
      <c r="G217" s="107"/>
      <c r="H217" s="291"/>
      <c r="I217" s="31"/>
      <c r="J217" s="73"/>
      <c r="K217" s="79"/>
      <c r="L217" s="31"/>
      <c r="M217" s="73"/>
      <c r="N217" s="79"/>
      <c r="O217" s="31"/>
    </row>
    <row r="218" spans="1:15" x14ac:dyDescent="0.2">
      <c r="A218" s="28"/>
      <c r="B218" s="28"/>
      <c r="C218" s="28"/>
      <c r="D218" s="29"/>
      <c r="E218" s="30"/>
      <c r="F218" s="73"/>
      <c r="G218" s="107"/>
      <c r="H218" s="291"/>
      <c r="I218" s="31"/>
      <c r="J218" s="73"/>
      <c r="K218" s="79"/>
      <c r="L218" s="31"/>
      <c r="M218" s="73"/>
      <c r="N218" s="79"/>
      <c r="O218" s="31"/>
    </row>
    <row r="219" spans="1:15" x14ac:dyDescent="0.2">
      <c r="A219" s="28"/>
      <c r="B219" s="28"/>
      <c r="C219" s="28"/>
      <c r="D219" s="29"/>
      <c r="E219" s="30"/>
      <c r="F219" s="73"/>
      <c r="G219" s="107"/>
      <c r="H219" s="291"/>
      <c r="I219" s="31"/>
      <c r="J219" s="73"/>
      <c r="K219" s="79"/>
      <c r="L219" s="31"/>
      <c r="M219" s="73"/>
      <c r="N219" s="79"/>
      <c r="O219" s="31"/>
    </row>
    <row r="220" spans="1:15" x14ac:dyDescent="0.2">
      <c r="A220" s="28"/>
      <c r="B220" s="28"/>
      <c r="C220" s="28"/>
      <c r="D220" s="29"/>
      <c r="E220" s="30"/>
      <c r="F220" s="73"/>
      <c r="G220" s="107"/>
      <c r="H220" s="291"/>
      <c r="I220" s="31"/>
      <c r="J220" s="73"/>
      <c r="K220" s="79"/>
      <c r="L220" s="31"/>
      <c r="M220" s="73"/>
      <c r="N220" s="79"/>
      <c r="O220" s="31"/>
    </row>
    <row r="221" spans="1:15" x14ac:dyDescent="0.2">
      <c r="A221" s="28"/>
      <c r="B221" s="28"/>
      <c r="C221" s="28"/>
      <c r="D221" s="29"/>
      <c r="E221" s="30"/>
      <c r="F221" s="73"/>
      <c r="G221" s="107"/>
      <c r="H221" s="291"/>
      <c r="I221" s="31"/>
      <c r="J221" s="73"/>
      <c r="K221" s="79"/>
      <c r="L221" s="31"/>
      <c r="M221" s="73"/>
      <c r="N221" s="79"/>
      <c r="O221" s="31"/>
    </row>
    <row r="222" spans="1:15" x14ac:dyDescent="0.2">
      <c r="A222" s="28"/>
      <c r="B222" s="28"/>
      <c r="C222" s="28"/>
      <c r="D222" s="29"/>
      <c r="E222" s="30"/>
      <c r="F222" s="73"/>
      <c r="G222" s="107"/>
      <c r="H222" s="291"/>
      <c r="I222" s="31"/>
      <c r="J222" s="73"/>
      <c r="K222" s="79"/>
      <c r="L222" s="31"/>
      <c r="M222" s="73"/>
      <c r="N222" s="79"/>
      <c r="O222" s="31"/>
    </row>
    <row r="223" spans="1:15" x14ac:dyDescent="0.2">
      <c r="A223" s="28"/>
      <c r="B223" s="28"/>
      <c r="C223" s="28"/>
      <c r="D223" s="29"/>
      <c r="E223" s="30"/>
      <c r="F223" s="73"/>
      <c r="G223" s="107"/>
      <c r="H223" s="291"/>
      <c r="I223" s="31"/>
      <c r="J223" s="73"/>
      <c r="K223" s="79"/>
      <c r="L223" s="31"/>
      <c r="M223" s="73"/>
      <c r="N223" s="79"/>
      <c r="O223" s="31"/>
    </row>
    <row r="224" spans="1:15" x14ac:dyDescent="0.2">
      <c r="A224" s="28"/>
      <c r="B224" s="28"/>
      <c r="C224" s="28"/>
      <c r="D224" s="29"/>
      <c r="E224" s="30"/>
      <c r="F224" s="73"/>
      <c r="G224" s="107"/>
      <c r="H224" s="291"/>
      <c r="I224" s="31"/>
      <c r="J224" s="73"/>
      <c r="K224" s="79"/>
      <c r="L224" s="31"/>
      <c r="M224" s="73"/>
      <c r="N224" s="79"/>
      <c r="O224" s="31"/>
    </row>
  </sheetData>
  <mergeCells count="19">
    <mergeCell ref="A9:I9"/>
    <mergeCell ref="C1:K3"/>
    <mergeCell ref="C4:K4"/>
    <mergeCell ref="C5:K5"/>
    <mergeCell ref="A6:K6"/>
    <mergeCell ref="A8:K8"/>
    <mergeCell ref="A7:K7"/>
    <mergeCell ref="J9:K9"/>
    <mergeCell ref="A1:B5"/>
    <mergeCell ref="E193:J193"/>
    <mergeCell ref="E194:I194"/>
    <mergeCell ref="A189:D189"/>
    <mergeCell ref="A187:H187"/>
    <mergeCell ref="A10:F10"/>
    <mergeCell ref="G10:I11"/>
    <mergeCell ref="A11:F11"/>
    <mergeCell ref="E192:J192"/>
    <mergeCell ref="J188:K188"/>
    <mergeCell ref="E191:J191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7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3"/>
  <sheetViews>
    <sheetView topLeftCell="A7" workbookViewId="0">
      <selection activeCell="D22" sqref="D22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80"/>
      <c r="B1" s="381"/>
      <c r="C1" s="381"/>
      <c r="D1" s="381" t="s">
        <v>5</v>
      </c>
      <c r="E1" s="381"/>
      <c r="F1" s="381"/>
      <c r="G1" s="381"/>
      <c r="H1" s="384"/>
      <c r="I1" s="386"/>
      <c r="J1" s="387"/>
      <c r="K1" s="388"/>
    </row>
    <row r="2" spans="1:11" x14ac:dyDescent="0.3">
      <c r="A2" s="382"/>
      <c r="B2" s="383"/>
      <c r="C2" s="383"/>
      <c r="D2" s="383"/>
      <c r="E2" s="383"/>
      <c r="F2" s="383"/>
      <c r="G2" s="383"/>
      <c r="H2" s="385"/>
      <c r="I2" s="389"/>
      <c r="J2" s="390"/>
      <c r="K2" s="391"/>
    </row>
    <row r="3" spans="1:11" x14ac:dyDescent="0.3">
      <c r="A3" s="382"/>
      <c r="B3" s="383"/>
      <c r="C3" s="383"/>
      <c r="D3" s="392" t="s">
        <v>8</v>
      </c>
      <c r="E3" s="392"/>
      <c r="F3" s="392"/>
      <c r="G3" s="392"/>
      <c r="H3" s="393"/>
      <c r="I3" s="175"/>
      <c r="J3" s="175"/>
      <c r="K3" s="176"/>
    </row>
    <row r="4" spans="1:11" ht="23.25" customHeight="1" x14ac:dyDescent="0.3">
      <c r="A4" s="382"/>
      <c r="B4" s="383"/>
      <c r="C4" s="383"/>
      <c r="D4" s="392" t="s">
        <v>9</v>
      </c>
      <c r="E4" s="392"/>
      <c r="F4" s="392"/>
      <c r="G4" s="392"/>
      <c r="H4" s="393"/>
      <c r="I4" s="135"/>
      <c r="J4" s="135"/>
      <c r="K4" s="188"/>
    </row>
    <row r="5" spans="1:11" ht="17.399999999999999" x14ac:dyDescent="0.3">
      <c r="A5" s="382"/>
      <c r="B5" s="383"/>
      <c r="C5" s="383"/>
      <c r="D5" s="383"/>
      <c r="E5" s="383"/>
      <c r="F5" s="383"/>
      <c r="G5" s="383"/>
      <c r="H5" s="385"/>
      <c r="I5" s="394"/>
      <c r="J5" s="364"/>
      <c r="K5" s="395"/>
    </row>
    <row r="6" spans="1:11" ht="17.399999999999999" x14ac:dyDescent="0.3">
      <c r="A6" s="382" t="s">
        <v>390</v>
      </c>
      <c r="B6" s="383"/>
      <c r="C6" s="383"/>
      <c r="D6" s="383"/>
      <c r="E6" s="383"/>
      <c r="F6" s="383"/>
      <c r="G6" s="383"/>
      <c r="H6" s="383"/>
      <c r="I6" s="383"/>
      <c r="J6" s="383"/>
      <c r="K6" s="396"/>
    </row>
    <row r="7" spans="1:11" x14ac:dyDescent="0.3">
      <c r="A7" s="397"/>
      <c r="B7" s="398"/>
      <c r="C7" s="398"/>
      <c r="D7" s="398"/>
      <c r="E7" s="398"/>
      <c r="F7" s="398"/>
      <c r="G7" s="398"/>
      <c r="H7" s="398"/>
      <c r="I7" s="398"/>
      <c r="J7" s="398"/>
      <c r="K7" s="178"/>
    </row>
    <row r="8" spans="1:11" x14ac:dyDescent="0.3">
      <c r="A8" s="399" t="s">
        <v>505</v>
      </c>
      <c r="B8" s="400"/>
      <c r="C8" s="400"/>
      <c r="D8" s="400"/>
      <c r="E8" s="400"/>
      <c r="F8" s="400"/>
      <c r="G8" s="400"/>
      <c r="H8" s="400"/>
      <c r="I8" s="400"/>
      <c r="J8" s="400"/>
      <c r="K8" s="178"/>
    </row>
    <row r="9" spans="1:11" x14ac:dyDescent="0.3">
      <c r="A9" s="179"/>
      <c r="B9" s="21"/>
      <c r="C9" s="19"/>
      <c r="D9" s="19"/>
      <c r="E9" s="19"/>
      <c r="I9" s="19"/>
      <c r="J9" s="19"/>
      <c r="K9" s="178"/>
    </row>
    <row r="10" spans="1:11" x14ac:dyDescent="0.3">
      <c r="A10" s="43" t="s">
        <v>70</v>
      </c>
      <c r="B10" s="51" t="s">
        <v>210</v>
      </c>
      <c r="C10" s="401" t="s">
        <v>211</v>
      </c>
      <c r="D10" s="401"/>
      <c r="E10" s="401"/>
      <c r="F10" s="51" t="s">
        <v>64</v>
      </c>
      <c r="G10" s="51" t="s">
        <v>212</v>
      </c>
      <c r="H10" s="402" t="s">
        <v>213</v>
      </c>
      <c r="I10" s="403"/>
      <c r="J10" s="403"/>
      <c r="K10" s="404"/>
    </row>
    <row r="11" spans="1:11" ht="27.75" customHeight="1" x14ac:dyDescent="0.3">
      <c r="A11" s="118" t="s">
        <v>389</v>
      </c>
      <c r="B11" s="13" t="s">
        <v>214</v>
      </c>
      <c r="C11" s="374" t="s">
        <v>510</v>
      </c>
      <c r="D11" s="375"/>
      <c r="E11" s="376"/>
      <c r="F11" s="13" t="s">
        <v>64</v>
      </c>
      <c r="G11" s="13">
        <v>3</v>
      </c>
      <c r="H11" s="377">
        <f>ROUND((I14+I15+I16)/3,2)</f>
        <v>1591.33</v>
      </c>
      <c r="I11" s="378"/>
      <c r="J11" s="378"/>
      <c r="K11" s="379"/>
    </row>
    <row r="12" spans="1:11" x14ac:dyDescent="0.3">
      <c r="A12" s="179"/>
      <c r="B12" s="21"/>
      <c r="C12" s="19"/>
      <c r="D12" s="19"/>
      <c r="E12" s="19"/>
      <c r="F12" s="19"/>
      <c r="G12" s="19"/>
      <c r="H12" s="19"/>
      <c r="I12" s="19"/>
      <c r="J12" s="19"/>
      <c r="K12" s="178"/>
    </row>
    <row r="13" spans="1:11" x14ac:dyDescent="0.3">
      <c r="A13" s="370" t="s">
        <v>215</v>
      </c>
      <c r="B13" s="371"/>
      <c r="C13" s="371"/>
      <c r="D13" s="371"/>
      <c r="E13" s="371" t="s">
        <v>216</v>
      </c>
      <c r="F13" s="371"/>
      <c r="G13" s="371" t="s">
        <v>217</v>
      </c>
      <c r="H13" s="371"/>
      <c r="I13" s="138" t="s">
        <v>218</v>
      </c>
      <c r="J13" s="138" t="s">
        <v>219</v>
      </c>
      <c r="K13" s="180" t="s">
        <v>220</v>
      </c>
    </row>
    <row r="14" spans="1:11" ht="24" customHeight="1" x14ac:dyDescent="0.3">
      <c r="A14" s="362" t="s">
        <v>413</v>
      </c>
      <c r="B14" s="363"/>
      <c r="C14" s="363"/>
      <c r="D14" s="363"/>
      <c r="E14" s="364" t="s">
        <v>414</v>
      </c>
      <c r="F14" s="364"/>
      <c r="G14" s="372" t="s">
        <v>423</v>
      </c>
      <c r="H14" s="373"/>
      <c r="I14" s="24">
        <v>1300</v>
      </c>
      <c r="J14" s="13" t="s">
        <v>221</v>
      </c>
      <c r="K14" s="181"/>
    </row>
    <row r="15" spans="1:11" ht="24" customHeight="1" x14ac:dyDescent="0.3">
      <c r="A15" s="362" t="s">
        <v>421</v>
      </c>
      <c r="B15" s="363"/>
      <c r="C15" s="363"/>
      <c r="D15" s="363"/>
      <c r="E15" s="364" t="s">
        <v>420</v>
      </c>
      <c r="F15" s="364"/>
      <c r="G15" s="365" t="s">
        <v>422</v>
      </c>
      <c r="H15" s="365"/>
      <c r="I15" s="24">
        <v>1924</v>
      </c>
      <c r="J15" s="13" t="s">
        <v>221</v>
      </c>
      <c r="K15" s="182"/>
    </row>
    <row r="16" spans="1:11" ht="28.5" customHeight="1" thickBot="1" x14ac:dyDescent="0.35">
      <c r="A16" s="366" t="s">
        <v>426</v>
      </c>
      <c r="B16" s="367"/>
      <c r="C16" s="367"/>
      <c r="D16" s="367"/>
      <c r="E16" s="368" t="s">
        <v>424</v>
      </c>
      <c r="F16" s="368"/>
      <c r="G16" s="369" t="s">
        <v>425</v>
      </c>
      <c r="H16" s="369"/>
      <c r="I16" s="183">
        <v>1550</v>
      </c>
      <c r="J16" s="184" t="s">
        <v>221</v>
      </c>
      <c r="K16" s="185"/>
    </row>
    <row r="17" spans="1:11" x14ac:dyDescent="0.3">
      <c r="A17" s="50"/>
      <c r="B17" s="50"/>
      <c r="C17" s="50"/>
      <c r="D17" s="50"/>
      <c r="E17" s="134"/>
      <c r="F17" s="134"/>
      <c r="G17" s="111"/>
      <c r="H17" s="111"/>
      <c r="I17" s="112"/>
      <c r="J17" s="134"/>
      <c r="K17" s="134"/>
    </row>
    <row r="19" spans="1:11" x14ac:dyDescent="0.3">
      <c r="A19" s="359" t="s">
        <v>504</v>
      </c>
      <c r="B19" s="359"/>
      <c r="C19" s="359"/>
      <c r="D19" s="359"/>
      <c r="G19" s="360" t="s">
        <v>379</v>
      </c>
      <c r="H19" s="360"/>
      <c r="I19" s="360"/>
      <c r="J19" s="360"/>
      <c r="K19" s="98"/>
    </row>
    <row r="20" spans="1:11" x14ac:dyDescent="0.3">
      <c r="A20" s="3"/>
      <c r="B20" s="3"/>
      <c r="C20" s="3"/>
      <c r="D20" s="2"/>
      <c r="E20" s="14"/>
      <c r="F20" s="14"/>
      <c r="G20" s="361" t="s">
        <v>351</v>
      </c>
      <c r="H20" s="361"/>
      <c r="I20" s="361"/>
      <c r="J20" s="361"/>
      <c r="K20" s="361"/>
    </row>
    <row r="21" spans="1:11" x14ac:dyDescent="0.3">
      <c r="A21" s="3"/>
      <c r="B21" s="3"/>
      <c r="C21" s="3"/>
      <c r="D21" s="2"/>
      <c r="G21" s="315" t="s">
        <v>367</v>
      </c>
      <c r="H21" s="315"/>
      <c r="I21" s="315"/>
      <c r="J21" s="315"/>
      <c r="K21" s="315"/>
    </row>
    <row r="22" spans="1:11" x14ac:dyDescent="0.3">
      <c r="A22" s="3"/>
      <c r="B22" s="3"/>
      <c r="C22" s="3"/>
      <c r="D22" s="2"/>
      <c r="G22" s="315" t="s">
        <v>368</v>
      </c>
      <c r="H22" s="315"/>
      <c r="I22" s="315"/>
      <c r="J22" s="315"/>
      <c r="K22" s="315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5"/>
  <sheetViews>
    <sheetView topLeftCell="A10" workbookViewId="0">
      <selection activeCell="G25" sqref="G25"/>
    </sheetView>
  </sheetViews>
  <sheetFormatPr defaultRowHeight="14.4" x14ac:dyDescent="0.3"/>
  <cols>
    <col min="1" max="1" width="5.33203125" style="20" bestFit="1" customWidth="1"/>
    <col min="2" max="2" width="9.88671875" style="20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 x14ac:dyDescent="0.3">
      <c r="A1" s="383"/>
      <c r="B1" s="383"/>
      <c r="C1" s="383"/>
      <c r="D1" s="467" t="s">
        <v>5</v>
      </c>
      <c r="E1" s="468"/>
      <c r="F1" s="468"/>
      <c r="G1" s="468"/>
      <c r="H1" s="469"/>
      <c r="I1" s="390" t="s">
        <v>32</v>
      </c>
      <c r="J1" s="390"/>
      <c r="K1" s="19"/>
      <c r="L1" s="19"/>
      <c r="M1" s="19"/>
      <c r="N1" s="19"/>
      <c r="O1" s="19"/>
      <c r="P1" s="19"/>
    </row>
    <row r="2" spans="1:16" ht="15" customHeight="1" x14ac:dyDescent="0.3">
      <c r="A2" s="383"/>
      <c r="B2" s="383"/>
      <c r="C2" s="383"/>
      <c r="D2" s="445"/>
      <c r="E2" s="446"/>
      <c r="F2" s="446"/>
      <c r="G2" s="446"/>
      <c r="H2" s="470"/>
      <c r="I2" s="472"/>
      <c r="J2" s="472"/>
      <c r="K2" s="19"/>
      <c r="L2" s="19"/>
      <c r="M2" s="19"/>
      <c r="N2" s="19"/>
      <c r="O2" s="19"/>
      <c r="P2" s="19"/>
    </row>
    <row r="3" spans="1:16" ht="15" customHeight="1" x14ac:dyDescent="0.3">
      <c r="A3" s="383"/>
      <c r="B3" s="383"/>
      <c r="C3" s="383"/>
      <c r="D3" s="392" t="s">
        <v>8</v>
      </c>
      <c r="E3" s="392"/>
      <c r="F3" s="392"/>
      <c r="G3" s="392"/>
      <c r="H3" s="392"/>
      <c r="I3" s="473" t="s">
        <v>55</v>
      </c>
      <c r="J3" s="473"/>
      <c r="K3" s="19"/>
      <c r="L3" s="19"/>
      <c r="M3" s="19"/>
      <c r="N3" s="19"/>
      <c r="O3" s="19"/>
      <c r="P3" s="19"/>
    </row>
    <row r="4" spans="1:16" ht="15" customHeight="1" x14ac:dyDescent="0.3">
      <c r="A4" s="383"/>
      <c r="B4" s="383"/>
      <c r="C4" s="383"/>
      <c r="D4" s="392" t="s">
        <v>9</v>
      </c>
      <c r="E4" s="392"/>
      <c r="F4" s="392"/>
      <c r="G4" s="392"/>
      <c r="H4" s="392"/>
      <c r="I4" s="474"/>
      <c r="J4" s="474"/>
      <c r="K4" s="19"/>
      <c r="L4" s="19"/>
      <c r="M4" s="19"/>
      <c r="N4" s="19"/>
      <c r="O4" s="19"/>
      <c r="P4" s="19"/>
    </row>
    <row r="5" spans="1:16" ht="17.399999999999999" x14ac:dyDescent="0.3">
      <c r="A5" s="383"/>
      <c r="B5" s="383"/>
      <c r="C5" s="383"/>
      <c r="D5" s="383"/>
      <c r="E5" s="383"/>
      <c r="F5" s="383"/>
      <c r="G5" s="383"/>
      <c r="H5" s="383"/>
      <c r="I5" s="462" t="s">
        <v>33</v>
      </c>
      <c r="J5" s="462"/>
      <c r="K5" s="19"/>
      <c r="L5" s="19"/>
      <c r="M5" s="19"/>
      <c r="N5" s="19"/>
      <c r="O5" s="19"/>
      <c r="P5" s="19"/>
    </row>
    <row r="6" spans="1:16" ht="17.399999999999999" x14ac:dyDescent="0.3">
      <c r="A6" s="385"/>
      <c r="B6" s="476"/>
      <c r="C6" s="476"/>
      <c r="D6" s="476"/>
      <c r="E6" s="476"/>
      <c r="F6" s="476"/>
      <c r="G6" s="476"/>
      <c r="H6" s="476"/>
      <c r="I6" s="476"/>
      <c r="J6" s="477"/>
      <c r="K6" s="19"/>
      <c r="L6" s="19"/>
      <c r="M6" s="19"/>
      <c r="N6" s="19"/>
      <c r="O6" s="19"/>
      <c r="P6" s="19"/>
    </row>
    <row r="7" spans="1:16" x14ac:dyDescent="0.3">
      <c r="A7" s="390" t="s">
        <v>54</v>
      </c>
      <c r="B7" s="390"/>
      <c r="C7" s="390"/>
      <c r="D7" s="390"/>
      <c r="E7" s="390"/>
      <c r="F7" s="390"/>
      <c r="G7" s="22" t="s">
        <v>41</v>
      </c>
      <c r="H7" s="22" t="s">
        <v>45</v>
      </c>
      <c r="I7" s="22" t="s">
        <v>48</v>
      </c>
      <c r="J7" s="475"/>
      <c r="K7" s="19"/>
      <c r="L7" s="19"/>
      <c r="M7" s="19"/>
      <c r="N7" s="19"/>
      <c r="O7" s="19"/>
      <c r="P7" s="19"/>
    </row>
    <row r="8" spans="1:16" x14ac:dyDescent="0.3">
      <c r="A8" s="390"/>
      <c r="B8" s="390"/>
      <c r="C8" s="390"/>
      <c r="D8" s="390"/>
      <c r="E8" s="390"/>
      <c r="F8" s="390"/>
      <c r="G8" s="23" t="s">
        <v>42</v>
      </c>
      <c r="H8" s="23" t="s">
        <v>46</v>
      </c>
      <c r="I8" s="23" t="s">
        <v>49</v>
      </c>
      <c r="J8" s="475"/>
      <c r="K8" s="19"/>
      <c r="L8" s="19"/>
      <c r="M8" s="19"/>
      <c r="N8" s="19"/>
      <c r="O8" s="19"/>
      <c r="P8" s="19"/>
    </row>
    <row r="9" spans="1:16" x14ac:dyDescent="0.3">
      <c r="A9" s="390"/>
      <c r="B9" s="390"/>
      <c r="C9" s="390"/>
      <c r="D9" s="390"/>
      <c r="E9" s="390"/>
      <c r="F9" s="390"/>
      <c r="G9" s="23" t="s">
        <v>43</v>
      </c>
      <c r="H9" s="23" t="s">
        <v>47</v>
      </c>
      <c r="I9" s="23" t="s">
        <v>50</v>
      </c>
      <c r="J9" s="475"/>
      <c r="K9" s="19"/>
      <c r="L9" s="19"/>
      <c r="M9" s="19"/>
      <c r="N9" s="19"/>
      <c r="O9" s="19"/>
      <c r="P9" s="19"/>
    </row>
    <row r="10" spans="1:16" x14ac:dyDescent="0.3">
      <c r="A10" s="22" t="s">
        <v>0</v>
      </c>
      <c r="B10" s="22" t="s">
        <v>53</v>
      </c>
      <c r="C10" s="464" t="s">
        <v>34</v>
      </c>
      <c r="D10" s="464"/>
      <c r="E10" s="464"/>
      <c r="F10" s="464"/>
      <c r="G10" s="22" t="s">
        <v>44</v>
      </c>
      <c r="H10" s="22" t="s">
        <v>44</v>
      </c>
      <c r="I10" s="22" t="s">
        <v>44</v>
      </c>
      <c r="J10" s="22" t="s">
        <v>52</v>
      </c>
      <c r="K10" s="19"/>
      <c r="L10" s="19"/>
      <c r="M10" s="19"/>
      <c r="N10" s="19"/>
      <c r="O10" s="19"/>
      <c r="P10" s="19"/>
    </row>
    <row r="11" spans="1:16" ht="28.5" customHeight="1" x14ac:dyDescent="0.3">
      <c r="A11" s="13">
        <v>1</v>
      </c>
      <c r="B11" s="13" t="s">
        <v>27</v>
      </c>
      <c r="C11" s="465" t="s">
        <v>35</v>
      </c>
      <c r="D11" s="466"/>
      <c r="E11" s="466"/>
      <c r="F11" s="466"/>
      <c r="G11" s="24">
        <v>2300</v>
      </c>
      <c r="H11" s="24">
        <v>2450</v>
      </c>
      <c r="I11" s="24">
        <v>2500</v>
      </c>
      <c r="J11" s="26">
        <f>((G11+H11+I11)/3)</f>
        <v>2416.6666666666665</v>
      </c>
      <c r="K11" s="19"/>
      <c r="L11" s="19"/>
      <c r="M11" s="19"/>
      <c r="N11" s="19"/>
      <c r="O11" s="19"/>
      <c r="P11" s="19"/>
    </row>
    <row r="12" spans="1:16" ht="38.25" customHeight="1" x14ac:dyDescent="0.3">
      <c r="A12" s="13">
        <v>2</v>
      </c>
      <c r="B12" s="13" t="s">
        <v>28</v>
      </c>
      <c r="C12" s="465" t="s">
        <v>36</v>
      </c>
      <c r="D12" s="465"/>
      <c r="E12" s="465"/>
      <c r="F12" s="465"/>
      <c r="G12" s="24">
        <v>680</v>
      </c>
      <c r="H12" s="24">
        <v>690</v>
      </c>
      <c r="I12" s="24">
        <v>700</v>
      </c>
      <c r="J12" s="26">
        <f t="shared" ref="J12:J16" si="0">((G12+H12+I12)/3)</f>
        <v>690</v>
      </c>
      <c r="K12" s="19"/>
      <c r="L12" s="19"/>
      <c r="M12" s="19"/>
      <c r="N12" s="19"/>
      <c r="O12" s="19"/>
      <c r="P12" s="19"/>
    </row>
    <row r="13" spans="1:16" ht="27" customHeight="1" x14ac:dyDescent="0.3">
      <c r="A13" s="13">
        <v>3</v>
      </c>
      <c r="B13" s="13" t="s">
        <v>29</v>
      </c>
      <c r="C13" s="465" t="s">
        <v>37</v>
      </c>
      <c r="D13" s="465"/>
      <c r="E13" s="465"/>
      <c r="F13" s="465"/>
      <c r="G13" s="24">
        <v>800</v>
      </c>
      <c r="H13" s="24">
        <v>820</v>
      </c>
      <c r="I13" s="24">
        <v>790</v>
      </c>
      <c r="J13" s="26">
        <f t="shared" si="0"/>
        <v>803.33333333333337</v>
      </c>
      <c r="K13" s="19"/>
      <c r="L13" s="19"/>
      <c r="M13" s="19"/>
      <c r="N13" s="19"/>
      <c r="O13" s="19"/>
      <c r="P13" s="19"/>
    </row>
    <row r="14" spans="1:16" ht="27.75" customHeight="1" x14ac:dyDescent="0.3">
      <c r="A14" s="13">
        <v>4</v>
      </c>
      <c r="B14" s="13" t="s">
        <v>30</v>
      </c>
      <c r="C14" s="465" t="s">
        <v>38</v>
      </c>
      <c r="D14" s="465"/>
      <c r="E14" s="465"/>
      <c r="F14" s="465"/>
      <c r="G14" s="24">
        <v>320</v>
      </c>
      <c r="H14" s="24">
        <v>350</v>
      </c>
      <c r="I14" s="24">
        <v>360</v>
      </c>
      <c r="J14" s="26">
        <f t="shared" si="0"/>
        <v>343.33333333333331</v>
      </c>
      <c r="K14" s="19"/>
      <c r="L14" s="19"/>
      <c r="M14" s="19"/>
      <c r="N14" s="19"/>
      <c r="O14" s="19"/>
      <c r="P14" s="19"/>
    </row>
    <row r="15" spans="1:16" ht="42" customHeight="1" x14ac:dyDescent="0.3">
      <c r="A15" s="13">
        <v>5</v>
      </c>
      <c r="B15" s="13" t="s">
        <v>31</v>
      </c>
      <c r="C15" s="465" t="s">
        <v>39</v>
      </c>
      <c r="D15" s="465"/>
      <c r="E15" s="465"/>
      <c r="F15" s="465"/>
      <c r="G15" s="24">
        <v>7000</v>
      </c>
      <c r="H15" s="24">
        <v>7100</v>
      </c>
      <c r="I15" s="24">
        <v>6800</v>
      </c>
      <c r="J15" s="26">
        <f t="shared" si="0"/>
        <v>6966.666666666667</v>
      </c>
      <c r="K15" s="19"/>
      <c r="L15" s="19"/>
      <c r="M15" s="19"/>
      <c r="N15" s="19"/>
      <c r="O15" s="19"/>
      <c r="P15" s="19"/>
    </row>
    <row r="16" spans="1:16" ht="28.5" customHeight="1" x14ac:dyDescent="0.3">
      <c r="A16" s="13">
        <v>6</v>
      </c>
      <c r="B16" s="13" t="s">
        <v>51</v>
      </c>
      <c r="C16" s="465" t="s">
        <v>40</v>
      </c>
      <c r="D16" s="465"/>
      <c r="E16" s="465"/>
      <c r="F16" s="465"/>
      <c r="G16" s="24">
        <v>170</v>
      </c>
      <c r="H16" s="24">
        <v>200</v>
      </c>
      <c r="I16" s="24">
        <v>190</v>
      </c>
      <c r="J16" s="26">
        <f t="shared" si="0"/>
        <v>186.66666666666666</v>
      </c>
      <c r="K16" s="19"/>
      <c r="L16" s="19"/>
      <c r="M16" s="19"/>
      <c r="N16" s="19"/>
      <c r="O16" s="19"/>
      <c r="P16" s="19"/>
    </row>
    <row r="17" spans="1:16" x14ac:dyDescent="0.3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3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3">
      <c r="A19" s="471" t="s">
        <v>57</v>
      </c>
      <c r="B19" s="471"/>
      <c r="C19" s="471"/>
      <c r="D19" s="471"/>
      <c r="E19" s="471"/>
      <c r="F19" s="471"/>
      <c r="G19" s="19"/>
      <c r="H19" s="25"/>
      <c r="I19" s="25"/>
      <c r="J19" s="19"/>
      <c r="K19" s="19"/>
      <c r="L19" s="19"/>
      <c r="M19" s="19"/>
      <c r="N19" s="19"/>
      <c r="O19" s="19"/>
      <c r="P19" s="19"/>
    </row>
    <row r="20" spans="1:16" x14ac:dyDescent="0.3">
      <c r="A20" s="21"/>
      <c r="B20" s="21"/>
      <c r="C20" s="19"/>
      <c r="D20" s="19"/>
      <c r="E20" s="19"/>
      <c r="F20" s="19"/>
      <c r="G20" s="19"/>
      <c r="H20" s="398" t="s">
        <v>32</v>
      </c>
      <c r="I20" s="398"/>
      <c r="J20" s="19"/>
      <c r="K20" s="19"/>
      <c r="L20" s="19"/>
      <c r="M20" s="19"/>
      <c r="N20" s="19"/>
      <c r="O20" s="19"/>
      <c r="P20" s="19"/>
    </row>
    <row r="21" spans="1:16" x14ac:dyDescent="0.3">
      <c r="A21" s="21"/>
      <c r="B21" s="21"/>
      <c r="C21" s="19"/>
      <c r="D21" s="19"/>
      <c r="E21" s="19"/>
      <c r="F21" s="19"/>
      <c r="G21" s="19"/>
      <c r="H21" s="398" t="s">
        <v>23</v>
      </c>
      <c r="I21" s="398"/>
      <c r="J21" s="19"/>
      <c r="K21" s="19"/>
      <c r="L21" s="19"/>
      <c r="M21" s="19"/>
      <c r="N21" s="19"/>
      <c r="O21" s="19"/>
      <c r="P21" s="19"/>
    </row>
    <row r="22" spans="1:16" x14ac:dyDescent="0.3">
      <c r="A22" s="21"/>
      <c r="B22" s="21"/>
      <c r="C22" s="19"/>
      <c r="D22" s="19"/>
      <c r="E22" s="19"/>
      <c r="F22" s="19"/>
      <c r="G22" s="19"/>
      <c r="H22" s="398" t="s">
        <v>56</v>
      </c>
      <c r="I22" s="398"/>
      <c r="J22" s="19"/>
      <c r="K22" s="19"/>
      <c r="L22" s="19"/>
      <c r="M22" s="19"/>
      <c r="N22" s="19"/>
      <c r="O22" s="19"/>
      <c r="P22" s="19"/>
    </row>
    <row r="23" spans="1:16" x14ac:dyDescent="0.3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3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x14ac:dyDescent="0.3">
      <c r="A25" s="21"/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x14ac:dyDescent="0.3">
      <c r="A26" s="21"/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x14ac:dyDescent="0.3">
      <c r="A27" s="21"/>
      <c r="B27" s="2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3">
      <c r="A28" s="21"/>
      <c r="B28" s="2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3">
      <c r="A29" s="21"/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3">
      <c r="A30" s="21"/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3">
      <c r="A31" s="21"/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3">
      <c r="A32" s="21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x14ac:dyDescent="0.3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x14ac:dyDescent="0.3">
      <c r="A34" s="21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x14ac:dyDescent="0.3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x14ac:dyDescent="0.3">
      <c r="A36" s="21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x14ac:dyDescent="0.3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x14ac:dyDescent="0.3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x14ac:dyDescent="0.3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x14ac:dyDescent="0.3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3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x14ac:dyDescent="0.3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3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3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3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x14ac:dyDescent="0.3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x14ac:dyDescent="0.3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x14ac:dyDescent="0.3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x14ac:dyDescent="0.3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x14ac:dyDescent="0.3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x14ac:dyDescent="0.3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x14ac:dyDescent="0.3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x14ac:dyDescent="0.3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x14ac:dyDescent="0.3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x14ac:dyDescent="0.3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x14ac:dyDescent="0.3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x14ac:dyDescent="0.3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x14ac:dyDescent="0.3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x14ac:dyDescent="0.3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x14ac:dyDescent="0.3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x14ac:dyDescent="0.3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x14ac:dyDescent="0.3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x14ac:dyDescent="0.3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x14ac:dyDescent="0.3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x14ac:dyDescent="0.3">
      <c r="A65" s="21"/>
      <c r="B65" s="2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</sheetData>
  <mergeCells count="22"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  <mergeCell ref="C10:F10"/>
    <mergeCell ref="C11:F11"/>
    <mergeCell ref="C12:F12"/>
    <mergeCell ref="C13:F13"/>
    <mergeCell ref="A1:C5"/>
    <mergeCell ref="D1:H2"/>
  </mergeCells>
  <phoneticPr fontId="27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039D-D646-4CF4-9A25-F56C7EADC47E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view="pageBreakPreview" topLeftCell="A13" zoomScaleSheetLayoutView="100" workbookViewId="0">
      <selection activeCell="A33" sqref="A33:D33"/>
    </sheetView>
  </sheetViews>
  <sheetFormatPr defaultRowHeight="14.4" x14ac:dyDescent="0.3"/>
  <cols>
    <col min="1" max="1" width="7.44140625" customWidth="1"/>
    <col min="2" max="2" width="72.5546875" customWidth="1"/>
    <col min="3" max="3" width="15.5546875" customWidth="1"/>
    <col min="4" max="4" width="11.5546875" customWidth="1"/>
    <col min="5" max="12" width="16.109375" bestFit="1" customWidth="1"/>
  </cols>
  <sheetData>
    <row r="1" spans="1:12" s="1" customFormat="1" ht="24.9" customHeight="1" x14ac:dyDescent="0.2">
      <c r="A1" s="339"/>
      <c r="B1" s="340"/>
      <c r="C1" s="347" t="s">
        <v>5</v>
      </c>
      <c r="D1" s="348"/>
      <c r="E1" s="348"/>
      <c r="F1" s="348"/>
      <c r="G1" s="348"/>
      <c r="H1" s="348"/>
      <c r="I1" s="348"/>
      <c r="J1" s="348"/>
      <c r="K1" s="208"/>
      <c r="L1" s="209"/>
    </row>
    <row r="2" spans="1:12" s="1" customFormat="1" ht="15" customHeight="1" x14ac:dyDescent="0.2">
      <c r="A2" s="341"/>
      <c r="B2" s="342"/>
      <c r="C2" s="52"/>
      <c r="D2" s="53"/>
      <c r="E2" s="53"/>
      <c r="F2" s="53"/>
      <c r="G2" s="53"/>
      <c r="H2" s="53"/>
      <c r="I2" s="53"/>
      <c r="J2" s="53"/>
      <c r="K2" s="53"/>
      <c r="L2" s="211"/>
    </row>
    <row r="3" spans="1:12" s="1" customFormat="1" ht="15" customHeight="1" x14ac:dyDescent="0.2">
      <c r="A3" s="341"/>
      <c r="B3" s="342"/>
      <c r="C3" s="349" t="s">
        <v>8</v>
      </c>
      <c r="D3" s="350"/>
      <c r="E3" s="350"/>
      <c r="F3" s="350"/>
      <c r="G3" s="350"/>
      <c r="H3" s="350"/>
      <c r="I3" s="350"/>
      <c r="J3" s="350"/>
      <c r="K3" s="190"/>
      <c r="L3" s="210"/>
    </row>
    <row r="4" spans="1:12" s="1" customFormat="1" ht="15" customHeight="1" x14ac:dyDescent="0.2">
      <c r="A4" s="341"/>
      <c r="B4" s="342"/>
      <c r="C4" s="54"/>
      <c r="D4" s="55"/>
      <c r="E4" s="55"/>
      <c r="F4" s="55"/>
      <c r="G4" s="55"/>
      <c r="H4" s="55"/>
      <c r="I4" s="55"/>
      <c r="J4" s="55"/>
      <c r="K4" s="55"/>
      <c r="L4" s="212"/>
    </row>
    <row r="5" spans="1:12" s="1" customFormat="1" ht="18" customHeight="1" x14ac:dyDescent="0.2">
      <c r="A5" s="341"/>
      <c r="B5" s="342"/>
      <c r="C5" s="351" t="s">
        <v>9</v>
      </c>
      <c r="D5" s="352"/>
      <c r="E5" s="352"/>
      <c r="F5" s="352"/>
      <c r="G5" s="352"/>
      <c r="H5" s="352"/>
      <c r="I5" s="352"/>
      <c r="J5" s="352"/>
      <c r="K5" s="191"/>
      <c r="L5" s="213"/>
    </row>
    <row r="6" spans="1:12" s="1" customFormat="1" ht="18" customHeight="1" thickBot="1" x14ac:dyDescent="0.25">
      <c r="A6" s="343"/>
      <c r="B6" s="344"/>
      <c r="C6" s="56"/>
      <c r="D6" s="57"/>
      <c r="E6" s="57"/>
      <c r="F6" s="57"/>
      <c r="G6" s="57"/>
      <c r="H6" s="57"/>
      <c r="I6" s="57"/>
      <c r="J6" s="57"/>
      <c r="K6" s="57"/>
      <c r="L6" s="214"/>
    </row>
    <row r="7" spans="1:12" s="8" customFormat="1" ht="33" customHeight="1" thickBot="1" x14ac:dyDescent="0.25">
      <c r="A7" s="345" t="s">
        <v>111</v>
      </c>
      <c r="B7" s="346"/>
      <c r="C7" s="346"/>
      <c r="D7" s="346"/>
      <c r="E7" s="346"/>
      <c r="F7" s="346"/>
      <c r="G7" s="346"/>
      <c r="H7" s="346"/>
      <c r="I7" s="346"/>
      <c r="J7" s="346"/>
      <c r="K7" s="202"/>
      <c r="L7" s="201"/>
    </row>
    <row r="8" spans="1:12" s="1" customFormat="1" ht="15" customHeight="1" x14ac:dyDescent="0.2">
      <c r="A8" s="355" t="str">
        <f>ORÇAMENTO!A8</f>
        <v>OBRA DE REFORMA DA CASA LAR, LOCALIZADO NA RUA SEBASTIÃO FERREIRA DE SOUZA, BAIRRO BELA VISTA, LARANJA DA TERRA/ES.</v>
      </c>
      <c r="B8" s="356"/>
      <c r="C8" s="356"/>
      <c r="D8" s="356"/>
      <c r="E8" s="356"/>
      <c r="F8" s="356"/>
      <c r="G8" s="356"/>
      <c r="H8" s="356"/>
      <c r="I8" s="356"/>
      <c r="J8" s="356"/>
      <c r="K8" s="197"/>
      <c r="L8" s="197"/>
    </row>
    <row r="9" spans="1:12" s="1" customFormat="1" ht="31.5" customHeight="1" x14ac:dyDescent="0.2">
      <c r="A9" s="357"/>
      <c r="B9" s="358"/>
      <c r="C9" s="358"/>
      <c r="D9" s="358"/>
      <c r="E9" s="358"/>
      <c r="F9" s="358"/>
      <c r="G9" s="358"/>
      <c r="H9" s="358"/>
      <c r="I9" s="358"/>
      <c r="J9" s="358"/>
      <c r="K9" s="197"/>
      <c r="L9" s="197"/>
    </row>
    <row r="10" spans="1:12" s="1" customFormat="1" ht="31.5" customHeight="1" x14ac:dyDescent="0.2">
      <c r="A10" s="353" t="s">
        <v>466</v>
      </c>
      <c r="B10" s="353"/>
      <c r="C10" s="353"/>
      <c r="D10" s="353"/>
      <c r="E10" s="353"/>
      <c r="F10" s="353"/>
      <c r="G10" s="353"/>
      <c r="H10" s="353"/>
      <c r="I10" s="353"/>
      <c r="J10" s="354"/>
      <c r="K10" s="200"/>
      <c r="L10" s="199"/>
    </row>
    <row r="11" spans="1:12" s="1" customFormat="1" ht="15" customHeight="1" x14ac:dyDescent="0.2">
      <c r="A11" s="337"/>
      <c r="B11" s="338"/>
      <c r="C11" s="338"/>
      <c r="D11" s="338"/>
      <c r="E11" s="338"/>
      <c r="F11" s="338"/>
      <c r="G11" s="338"/>
      <c r="H11" s="338"/>
      <c r="I11" s="338"/>
      <c r="J11" s="338"/>
      <c r="K11" s="198"/>
      <c r="L11" s="198"/>
    </row>
    <row r="12" spans="1:12" s="10" customFormat="1" ht="26.25" customHeight="1" x14ac:dyDescent="0.25">
      <c r="A12" s="12" t="s">
        <v>0</v>
      </c>
      <c r="B12" s="34" t="s">
        <v>12</v>
      </c>
      <c r="C12" s="34" t="s">
        <v>15</v>
      </c>
      <c r="D12" s="34" t="s">
        <v>18</v>
      </c>
      <c r="E12" s="34" t="s">
        <v>6</v>
      </c>
      <c r="F12" s="34" t="s">
        <v>7</v>
      </c>
      <c r="G12" s="34" t="s">
        <v>16</v>
      </c>
      <c r="H12" s="34" t="s">
        <v>17</v>
      </c>
      <c r="I12" s="34" t="s">
        <v>21</v>
      </c>
      <c r="J12" s="34" t="s">
        <v>22</v>
      </c>
      <c r="K12" s="34" t="s">
        <v>467</v>
      </c>
      <c r="L12" s="34" t="s">
        <v>468</v>
      </c>
    </row>
    <row r="13" spans="1:12" s="1" customFormat="1" ht="13.2" x14ac:dyDescent="0.2">
      <c r="A13" s="42" t="s">
        <v>119</v>
      </c>
      <c r="B13" s="62" t="str">
        <f>ORÇAMENTO!D14</f>
        <v>SERVIÇOS PRELIMINARES</v>
      </c>
      <c r="C13" s="60">
        <f>ORÇAMENTO!I14</f>
        <v>12045.02</v>
      </c>
      <c r="D13" s="11">
        <f>C13/C31*100</f>
        <v>2.3253388208020818</v>
      </c>
      <c r="E13" s="69">
        <f>C13</f>
        <v>12045.02</v>
      </c>
      <c r="F13" s="63"/>
      <c r="G13" s="63"/>
      <c r="H13" s="63"/>
      <c r="I13" s="63"/>
      <c r="J13" s="63"/>
      <c r="K13" s="63"/>
      <c r="L13" s="63"/>
    </row>
    <row r="14" spans="1:12" s="1" customFormat="1" ht="13.2" x14ac:dyDescent="0.2">
      <c r="A14" s="42" t="s">
        <v>118</v>
      </c>
      <c r="B14" s="62" t="str">
        <f>ORÇAMENTO!D18</f>
        <v>RETIRADAS E DEMOLIÇÕES</v>
      </c>
      <c r="C14" s="60">
        <f>ORÇAMENTO!I18</f>
        <v>42572.639999999999</v>
      </c>
      <c r="D14" s="11">
        <f>C14/C31*100</f>
        <v>8.2188167803815624</v>
      </c>
      <c r="E14" s="69">
        <f>C14</f>
        <v>42572.639999999999</v>
      </c>
      <c r="F14" s="63"/>
      <c r="G14" s="63"/>
      <c r="H14" s="63"/>
      <c r="I14" s="63"/>
      <c r="J14" s="63"/>
      <c r="K14" s="63"/>
      <c r="L14" s="63"/>
    </row>
    <row r="15" spans="1:12" s="1" customFormat="1" ht="13.2" x14ac:dyDescent="0.2">
      <c r="A15" s="42" t="s">
        <v>145</v>
      </c>
      <c r="B15" s="62" t="str">
        <f>ORÇAMENTO!D45</f>
        <v xml:space="preserve">ALVENARIA, CHAPISCO, EMBOÇO E REBOCO </v>
      </c>
      <c r="C15" s="60">
        <f>ORÇAMENTO!I45</f>
        <v>48317.180000000008</v>
      </c>
      <c r="D15" s="11">
        <f>C15/C31*100</f>
        <v>9.3278229812554851</v>
      </c>
      <c r="E15" s="69"/>
      <c r="F15" s="69">
        <f>C15</f>
        <v>48317.180000000008</v>
      </c>
      <c r="G15" s="63"/>
      <c r="H15" s="63"/>
      <c r="I15" s="63"/>
      <c r="J15" s="63"/>
      <c r="K15" s="63"/>
      <c r="L15" s="63"/>
    </row>
    <row r="16" spans="1:12" s="1" customFormat="1" ht="13.2" x14ac:dyDescent="0.2">
      <c r="A16" s="42" t="s">
        <v>148</v>
      </c>
      <c r="B16" s="62" t="str">
        <f>ORÇAMENTO!D54</f>
        <v>COBERTURA</v>
      </c>
      <c r="C16" s="60">
        <f>ORÇAMENTO!I54</f>
        <v>71284.75</v>
      </c>
      <c r="D16" s="11">
        <f>C16/C31*100</f>
        <v>13.761803343304635</v>
      </c>
      <c r="E16" s="63"/>
      <c r="F16" s="91"/>
      <c r="G16" s="63">
        <f>C16</f>
        <v>71284.75</v>
      </c>
      <c r="H16" s="63"/>
      <c r="I16" s="63"/>
      <c r="J16" s="63"/>
      <c r="K16" s="63"/>
      <c r="L16" s="63"/>
    </row>
    <row r="17" spans="1:12" s="1" customFormat="1" ht="13.2" x14ac:dyDescent="0.2">
      <c r="A17" s="42" t="s">
        <v>152</v>
      </c>
      <c r="B17" s="62" t="str">
        <f>ORÇAMENTO!D60</f>
        <v>ESQUADRIAS DE MADEIRA</v>
      </c>
      <c r="C17" s="60">
        <f>ORÇAMENTO!I60</f>
        <v>7934.57</v>
      </c>
      <c r="D17" s="11">
        <f>C17/C31*100</f>
        <v>1.5318001669878152</v>
      </c>
      <c r="E17" s="63"/>
      <c r="F17" s="63"/>
      <c r="G17" s="69"/>
      <c r="H17" s="63"/>
      <c r="I17" s="63">
        <f>C17</f>
        <v>7934.57</v>
      </c>
      <c r="J17" s="63"/>
      <c r="K17" s="63"/>
      <c r="L17" s="63"/>
    </row>
    <row r="18" spans="1:12" s="1" customFormat="1" ht="13.2" x14ac:dyDescent="0.2">
      <c r="A18" s="42" t="s">
        <v>153</v>
      </c>
      <c r="B18" s="62" t="str">
        <f>ORÇAMENTO!D62</f>
        <v>ESQUADRIAS METÁLICAS</v>
      </c>
      <c r="C18" s="60">
        <f>ORÇAMENTO!I62</f>
        <v>25151.53</v>
      </c>
      <c r="D18" s="11">
        <f>C18/C31*100</f>
        <v>4.855602490620039</v>
      </c>
      <c r="E18" s="63"/>
      <c r="F18" s="63"/>
      <c r="G18" s="69"/>
      <c r="H18" s="64"/>
      <c r="I18" s="63">
        <f>C18</f>
        <v>25151.53</v>
      </c>
      <c r="J18" s="63"/>
      <c r="K18" s="63"/>
      <c r="L18" s="63"/>
    </row>
    <row r="19" spans="1:12" s="1" customFormat="1" ht="13.2" x14ac:dyDescent="0.2">
      <c r="A19" s="42" t="s">
        <v>169</v>
      </c>
      <c r="B19" s="62" t="str">
        <f>ORÇAMENTO!D68</f>
        <v>FORRO GESSO</v>
      </c>
      <c r="C19" s="60">
        <f>ORÇAMENTO!I68</f>
        <v>23797.21</v>
      </c>
      <c r="D19" s="11">
        <f>C19/C31*100</f>
        <v>4.5941456502172269</v>
      </c>
      <c r="E19" s="63"/>
      <c r="F19" s="69"/>
      <c r="G19" s="69"/>
      <c r="H19" s="63">
        <f>C19</f>
        <v>23797.21</v>
      </c>
      <c r="I19" s="63"/>
      <c r="J19" s="63"/>
      <c r="K19" s="63"/>
      <c r="L19" s="63"/>
    </row>
    <row r="20" spans="1:12" s="1" customFormat="1" ht="13.2" x14ac:dyDescent="0.2">
      <c r="A20" s="42" t="s">
        <v>170</v>
      </c>
      <c r="B20" s="62" t="str">
        <f>ORÇAMENTO!D71</f>
        <v xml:space="preserve">PISOS, REVESTIMENTOS DE PAREDE </v>
      </c>
      <c r="C20" s="60">
        <f>ORÇAMENTO!I71</f>
        <v>37256.130000000005</v>
      </c>
      <c r="D20" s="11">
        <f>C20/C31*100</f>
        <v>7.1924434664159183</v>
      </c>
      <c r="E20" s="63"/>
      <c r="F20" s="63"/>
      <c r="G20" s="69"/>
      <c r="H20" s="63"/>
      <c r="I20" s="63">
        <f>C20</f>
        <v>37256.130000000005</v>
      </c>
      <c r="J20" s="63"/>
      <c r="K20" s="63"/>
      <c r="L20" s="63"/>
    </row>
    <row r="21" spans="1:12" s="1" customFormat="1" ht="13.2" x14ac:dyDescent="0.2">
      <c r="A21" s="42" t="s">
        <v>175</v>
      </c>
      <c r="B21" s="62" t="str">
        <f>ORÇAMENTO!D74</f>
        <v>SOLEIRAS, PEITORIS, BANCADAS E PRATELEIRAS</v>
      </c>
      <c r="C21" s="60">
        <f>ORÇAMENTO!I74</f>
        <v>6606.9</v>
      </c>
      <c r="D21" s="11">
        <f>C21/C31*100</f>
        <v>1.2754882146444981</v>
      </c>
      <c r="E21" s="63"/>
      <c r="F21" s="63"/>
      <c r="G21" s="69"/>
      <c r="H21" s="63"/>
      <c r="I21" s="63"/>
      <c r="J21" s="63">
        <f>C21</f>
        <v>6606.9</v>
      </c>
      <c r="K21" s="63"/>
      <c r="L21" s="63"/>
    </row>
    <row r="22" spans="1:12" s="1" customFormat="1" ht="13.2" x14ac:dyDescent="0.2">
      <c r="A22" s="42" t="s">
        <v>180</v>
      </c>
      <c r="B22" s="62" t="str">
        <f>ORÇAMENTO!D79</f>
        <v>INSTALAÇÕES HIDROSSANITÁRIAS</v>
      </c>
      <c r="C22" s="60">
        <f>ORÇAMENTO!I79</f>
        <v>15109.01</v>
      </c>
      <c r="D22" s="11">
        <f>C22/C31*100</f>
        <v>2.9168542266336512</v>
      </c>
      <c r="E22" s="63"/>
      <c r="F22" s="63">
        <f>C22</f>
        <v>15109.01</v>
      </c>
      <c r="G22" s="63"/>
      <c r="H22" s="69"/>
      <c r="I22" s="63"/>
      <c r="J22" s="63"/>
      <c r="K22" s="63"/>
      <c r="L22" s="63"/>
    </row>
    <row r="23" spans="1:12" s="1" customFormat="1" ht="13.2" x14ac:dyDescent="0.2">
      <c r="A23" s="42" t="s">
        <v>188</v>
      </c>
      <c r="B23" s="62" t="str">
        <f>ORÇAMENTO!D104</f>
        <v>APARELHOS  SANITÁRIOS E ACESSÓRIOS</v>
      </c>
      <c r="C23" s="60">
        <f>ORÇAMENTO!I104</f>
        <v>12183.83</v>
      </c>
      <c r="D23" s="11">
        <f>C23/C31*100</f>
        <v>2.3521366411224744</v>
      </c>
      <c r="E23" s="65"/>
      <c r="F23" s="65"/>
      <c r="G23" s="65"/>
      <c r="H23" s="90"/>
      <c r="I23" s="65"/>
      <c r="J23" s="65">
        <f>C23</f>
        <v>12183.83</v>
      </c>
      <c r="K23" s="65"/>
      <c r="L23" s="65"/>
    </row>
    <row r="24" spans="1:12" s="1" customFormat="1" ht="13.2" x14ac:dyDescent="0.2">
      <c r="A24" s="42" t="s">
        <v>192</v>
      </c>
      <c r="B24" s="62" t="str">
        <f>ORÇAMENTO!D121</f>
        <v>INSTALAÇÕES ELÉTRICAS</v>
      </c>
      <c r="C24" s="60">
        <f>ORÇAMENTO!I121</f>
        <v>50566.189999999995</v>
      </c>
      <c r="D24" s="11">
        <f>C24/C31*100</f>
        <v>9.7620032699866002</v>
      </c>
      <c r="E24" s="47"/>
      <c r="F24" s="47"/>
      <c r="G24" s="47"/>
      <c r="H24" s="47">
        <f>C24</f>
        <v>50566.189999999995</v>
      </c>
      <c r="I24" s="89"/>
      <c r="J24" s="47"/>
      <c r="K24" s="47"/>
      <c r="L24" s="47"/>
    </row>
    <row r="25" spans="1:12" s="1" customFormat="1" ht="13.2" x14ac:dyDescent="0.2">
      <c r="A25" s="42" t="s">
        <v>193</v>
      </c>
      <c r="B25" s="62" t="str">
        <f>ORÇAMENTO!D154</f>
        <v>INSTALAÇÕES DE LÓGICA</v>
      </c>
      <c r="C25" s="60">
        <f>ORÇAMENTO!I154</f>
        <v>3303.17</v>
      </c>
      <c r="D25" s="11">
        <f>C25/C31*100</f>
        <v>0.6376900522131812</v>
      </c>
      <c r="E25" s="47"/>
      <c r="F25" s="47"/>
      <c r="G25" s="47"/>
      <c r="H25" s="47">
        <f>C25</f>
        <v>3303.17</v>
      </c>
      <c r="I25" s="47"/>
      <c r="J25" s="89"/>
      <c r="K25" s="89"/>
      <c r="L25" s="89"/>
    </row>
    <row r="26" spans="1:12" s="1" customFormat="1" ht="13.2" x14ac:dyDescent="0.2">
      <c r="A26" s="42" t="s">
        <v>195</v>
      </c>
      <c r="B26" s="62" t="str">
        <f>ORÇAMENTO!D161</f>
        <v>PINTURA</v>
      </c>
      <c r="C26" s="60">
        <f>ORÇAMENTO!I161</f>
        <v>17744.09</v>
      </c>
      <c r="D26" s="11">
        <f>C26/C31*100</f>
        <v>3.4255668580713028</v>
      </c>
      <c r="E26" s="47"/>
      <c r="F26" s="47"/>
      <c r="G26" s="47"/>
      <c r="H26" s="47"/>
      <c r="I26" s="47"/>
      <c r="J26" s="89"/>
      <c r="K26" s="89"/>
      <c r="L26" s="89">
        <f>C26</f>
        <v>17744.09</v>
      </c>
    </row>
    <row r="27" spans="1:12" s="1" customFormat="1" ht="13.2" x14ac:dyDescent="0.2">
      <c r="A27" s="42" t="s">
        <v>314</v>
      </c>
      <c r="B27" s="62" t="str">
        <f>ORÇAMENTO!D166</f>
        <v>SERVIÇOS EXTERNOS- CERCAMENTO/CALÇADA</v>
      </c>
      <c r="C27" s="60">
        <f>ORÇAMENTO!I166</f>
        <v>128486.57999999999</v>
      </c>
      <c r="D27" s="11">
        <f>C27/C31*100</f>
        <v>24.804843198773625</v>
      </c>
      <c r="E27" s="47"/>
      <c r="F27" s="47"/>
      <c r="G27" s="47"/>
      <c r="H27" s="47"/>
      <c r="I27" s="47"/>
      <c r="J27" s="89"/>
      <c r="K27" s="89">
        <f>C27</f>
        <v>128486.57999999999</v>
      </c>
      <c r="L27" s="89"/>
    </row>
    <row r="28" spans="1:12" s="1" customFormat="1" ht="13.2" x14ac:dyDescent="0.2">
      <c r="A28" s="42" t="s">
        <v>358</v>
      </c>
      <c r="B28" s="62" t="str">
        <f>ORÇAMENTO!D176</f>
        <v>PREVENÇÃO E COMBATE A INCÊNDIO</v>
      </c>
      <c r="C28" s="60">
        <f>ORÇAMENTO!I176</f>
        <v>1485.3200000000002</v>
      </c>
      <c r="D28" s="11">
        <f>C28/C31*100</f>
        <v>0.28674690928813301</v>
      </c>
      <c r="E28" s="47"/>
      <c r="F28" s="47"/>
      <c r="G28" s="47"/>
      <c r="H28" s="47"/>
      <c r="I28" s="47"/>
      <c r="J28" s="89"/>
      <c r="K28" s="89"/>
      <c r="L28" s="89">
        <f>C28</f>
        <v>1485.3200000000002</v>
      </c>
    </row>
    <row r="29" spans="1:12" s="1" customFormat="1" ht="13.2" x14ac:dyDescent="0.2">
      <c r="A29" s="42" t="s">
        <v>459</v>
      </c>
      <c r="B29" s="62" t="str">
        <f>ORÇAMENTO!D180</f>
        <v>SERVIÇOS FINAIS</v>
      </c>
      <c r="C29" s="60">
        <f>ORÇAMENTO!I180</f>
        <v>14145.77</v>
      </c>
      <c r="D29" s="11">
        <f>C29/C31*100</f>
        <v>2.7308969292817666</v>
      </c>
      <c r="E29" s="47"/>
      <c r="F29" s="47"/>
      <c r="G29" s="47"/>
      <c r="H29" s="47"/>
      <c r="I29" s="47"/>
      <c r="J29" s="89"/>
      <c r="K29" s="89"/>
      <c r="L29" s="89">
        <f>C29</f>
        <v>14145.77</v>
      </c>
    </row>
    <row r="30" spans="1:12" s="18" customFormat="1" ht="15" customHeight="1" x14ac:dyDescent="0.25">
      <c r="A30" s="333" t="s">
        <v>19</v>
      </c>
      <c r="B30" s="334"/>
      <c r="C30" s="92"/>
      <c r="D30" s="92"/>
      <c r="E30" s="93">
        <f t="shared" ref="E30:J30" si="0">SUM(E13:E26)</f>
        <v>54617.66</v>
      </c>
      <c r="F30" s="93">
        <f t="shared" si="0"/>
        <v>63426.19000000001</v>
      </c>
      <c r="G30" s="93">
        <f t="shared" si="0"/>
        <v>71284.75</v>
      </c>
      <c r="H30" s="93">
        <f t="shared" si="0"/>
        <v>77666.569999999992</v>
      </c>
      <c r="I30" s="93">
        <f t="shared" si="0"/>
        <v>70342.23000000001</v>
      </c>
      <c r="J30" s="93">
        <f t="shared" si="0"/>
        <v>18790.73</v>
      </c>
      <c r="K30" s="93">
        <f>SUM(K13:K29)</f>
        <v>128486.57999999999</v>
      </c>
      <c r="L30" s="93">
        <f>SUM(L13:L29)</f>
        <v>33375.18</v>
      </c>
    </row>
    <row r="31" spans="1:12" s="1" customFormat="1" ht="15" customHeight="1" thickBot="1" x14ac:dyDescent="0.25">
      <c r="A31" s="331" t="s">
        <v>15</v>
      </c>
      <c r="B31" s="332"/>
      <c r="C31" s="44">
        <f>ROUND(SUM(C13:C30),2)</f>
        <v>517989.89</v>
      </c>
      <c r="D31" s="45">
        <f>SUM(D13:D30)/100</f>
        <v>1</v>
      </c>
      <c r="E31" s="46">
        <f>E30</f>
        <v>54617.66</v>
      </c>
      <c r="F31" s="46">
        <f>E31+F30</f>
        <v>118043.85</v>
      </c>
      <c r="G31" s="46">
        <f t="shared" ref="G31:L31" si="1">F31+G30</f>
        <v>189328.6</v>
      </c>
      <c r="H31" s="46">
        <f t="shared" si="1"/>
        <v>266995.17</v>
      </c>
      <c r="I31" s="46">
        <f t="shared" si="1"/>
        <v>337337.4</v>
      </c>
      <c r="J31" s="46">
        <f t="shared" si="1"/>
        <v>356128.13</v>
      </c>
      <c r="K31" s="46">
        <f t="shared" si="1"/>
        <v>484614.70999999996</v>
      </c>
      <c r="L31" s="46">
        <f t="shared" si="1"/>
        <v>517989.88999999996</v>
      </c>
    </row>
    <row r="32" spans="1:12" s="1" customFormat="1" ht="15" customHeight="1" x14ac:dyDescent="0.2">
      <c r="A32" s="3"/>
      <c r="B32" s="2"/>
      <c r="C32" s="5"/>
      <c r="D32" s="5"/>
      <c r="E32" s="4"/>
      <c r="F32" s="4"/>
      <c r="G32" s="4"/>
      <c r="H32" s="4"/>
      <c r="I32" s="4"/>
      <c r="J32" s="4"/>
      <c r="K32" s="4"/>
      <c r="L32" s="4"/>
    </row>
    <row r="33" spans="1:16" s="1" customFormat="1" ht="15.6" x14ac:dyDescent="0.2">
      <c r="A33" s="316" t="s">
        <v>501</v>
      </c>
      <c r="B33" s="316"/>
      <c r="C33" s="316"/>
      <c r="D33" s="316"/>
      <c r="E33" s="16"/>
      <c r="F33" s="82"/>
      <c r="G33" s="77"/>
      <c r="H33" s="80"/>
      <c r="I33" s="17"/>
    </row>
    <row r="34" spans="1:16" s="1" customFormat="1" ht="15" customHeight="1" x14ac:dyDescent="0.2">
      <c r="A34" s="3"/>
      <c r="B34" s="2"/>
      <c r="C34" s="5"/>
      <c r="D34" s="5"/>
      <c r="E34" s="4"/>
      <c r="F34" s="4"/>
      <c r="G34" s="4"/>
      <c r="H34" s="4"/>
      <c r="I34" s="4"/>
      <c r="J34" s="4"/>
      <c r="K34" s="4"/>
      <c r="L34" s="4"/>
    </row>
    <row r="35" spans="1:16" s="1" customFormat="1" ht="15" customHeight="1" x14ac:dyDescent="0.2">
      <c r="C35" s="5"/>
      <c r="D35" s="5"/>
      <c r="E35" s="4"/>
      <c r="F35" s="4"/>
      <c r="G35" s="4"/>
      <c r="H35" s="4"/>
      <c r="I35" s="4"/>
      <c r="J35" s="4"/>
      <c r="K35" s="4"/>
      <c r="L35" s="4"/>
    </row>
    <row r="36" spans="1:16" s="1" customFormat="1" ht="15" customHeight="1" x14ac:dyDescent="0.2">
      <c r="A36" s="7"/>
      <c r="E36" s="48"/>
      <c r="H36" s="335"/>
      <c r="I36" s="335"/>
      <c r="J36" s="335"/>
      <c r="K36" s="5"/>
      <c r="L36" s="5"/>
    </row>
    <row r="37" spans="1:16" s="1" customFormat="1" ht="15" customHeight="1" x14ac:dyDescent="0.2">
      <c r="A37" s="3"/>
      <c r="B37" s="2"/>
      <c r="C37" s="14"/>
      <c r="D37" s="14"/>
      <c r="E37" s="14"/>
      <c r="F37" s="14"/>
      <c r="G37" s="14"/>
      <c r="H37" s="94"/>
      <c r="I37" s="94"/>
      <c r="J37" s="95"/>
      <c r="K37" s="95"/>
      <c r="L37" s="95"/>
      <c r="M37" s="14"/>
      <c r="N37" s="14"/>
      <c r="O37" s="14"/>
      <c r="P37" s="14"/>
    </row>
    <row r="38" spans="1:16" s="1" customFormat="1" ht="15" customHeight="1" x14ac:dyDescent="0.3">
      <c r="A38" s="3"/>
      <c r="B38" s="2"/>
      <c r="C38" s="15"/>
      <c r="D38" s="15"/>
      <c r="E38" s="15"/>
      <c r="F38" s="15"/>
      <c r="G38" s="15"/>
      <c r="H38" s="336" t="s">
        <v>351</v>
      </c>
      <c r="I38" s="336"/>
      <c r="J38" s="336"/>
      <c r="K38" s="20"/>
      <c r="L38" s="20"/>
      <c r="M38"/>
      <c r="N38"/>
    </row>
    <row r="39" spans="1:16" s="1" customFormat="1" ht="15" customHeight="1" x14ac:dyDescent="0.3">
      <c r="A39" s="3"/>
      <c r="B39" s="2"/>
      <c r="C39" s="14"/>
      <c r="D39" s="14"/>
      <c r="E39" s="14"/>
      <c r="F39" s="14"/>
      <c r="G39" s="14"/>
      <c r="H39" s="315" t="s">
        <v>350</v>
      </c>
      <c r="I39" s="315"/>
      <c r="J39" s="315"/>
      <c r="K39" s="20"/>
      <c r="L39" s="20"/>
      <c r="M39"/>
      <c r="N39"/>
    </row>
    <row r="40" spans="1:16" s="1" customFormat="1" ht="15" customHeight="1" x14ac:dyDescent="0.2">
      <c r="A40" s="3"/>
      <c r="B40" s="2"/>
      <c r="C40" s="5"/>
      <c r="D40" s="5"/>
      <c r="E40" s="4"/>
      <c r="F40" s="4"/>
      <c r="G40" s="4"/>
      <c r="H40" s="330"/>
      <c r="I40" s="330"/>
      <c r="J40" s="330"/>
      <c r="K40" s="134"/>
      <c r="L40" s="134"/>
    </row>
  </sheetData>
  <mergeCells count="15">
    <mergeCell ref="A11:J11"/>
    <mergeCell ref="A1:B6"/>
    <mergeCell ref="A7:J7"/>
    <mergeCell ref="C1:J1"/>
    <mergeCell ref="C3:J3"/>
    <mergeCell ref="C5:J5"/>
    <mergeCell ref="A10:J10"/>
    <mergeCell ref="A8:J9"/>
    <mergeCell ref="H40:J40"/>
    <mergeCell ref="A31:B31"/>
    <mergeCell ref="A30:B30"/>
    <mergeCell ref="H36:J36"/>
    <mergeCell ref="H38:J38"/>
    <mergeCell ref="H39:J39"/>
    <mergeCell ref="A33:D33"/>
  </mergeCells>
  <phoneticPr fontId="27" type="noConversion"/>
  <pageMargins left="0.59055118110236227" right="0.39370078740157483" top="0.59055118110236227" bottom="0.59055118110236227" header="0.31496062992125984" footer="0.31496062992125984"/>
  <pageSetup paperSize="9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3"/>
  <sheetViews>
    <sheetView workbookViewId="0">
      <selection activeCell="D21" sqref="D21"/>
    </sheetView>
  </sheetViews>
  <sheetFormatPr defaultRowHeight="14.4" x14ac:dyDescent="0.3"/>
  <cols>
    <col min="4" max="4" width="34.33203125" customWidth="1"/>
    <col min="7" max="7" width="13.109375" customWidth="1"/>
    <col min="8" max="8" width="39.109375" customWidth="1"/>
    <col min="10" max="10" width="12.33203125" customWidth="1"/>
    <col min="11" max="11" width="9.109375" customWidth="1"/>
  </cols>
  <sheetData>
    <row r="1" spans="1:11" x14ac:dyDescent="0.3">
      <c r="A1" s="380"/>
      <c r="B1" s="381"/>
      <c r="C1" s="381"/>
      <c r="D1" s="381" t="s">
        <v>5</v>
      </c>
      <c r="E1" s="381"/>
      <c r="F1" s="381"/>
      <c r="G1" s="381"/>
      <c r="H1" s="384"/>
      <c r="I1" s="386"/>
      <c r="J1" s="387"/>
      <c r="K1" s="388"/>
    </row>
    <row r="2" spans="1:11" x14ac:dyDescent="0.3">
      <c r="A2" s="382"/>
      <c r="B2" s="383"/>
      <c r="C2" s="383"/>
      <c r="D2" s="383"/>
      <c r="E2" s="383"/>
      <c r="F2" s="383"/>
      <c r="G2" s="383"/>
      <c r="H2" s="385"/>
      <c r="I2" s="389"/>
      <c r="J2" s="390"/>
      <c r="K2" s="391"/>
    </row>
    <row r="3" spans="1:11" x14ac:dyDescent="0.3">
      <c r="A3" s="382"/>
      <c r="B3" s="383"/>
      <c r="C3" s="383"/>
      <c r="D3" s="392" t="s">
        <v>8</v>
      </c>
      <c r="E3" s="392"/>
      <c r="F3" s="392"/>
      <c r="G3" s="392"/>
      <c r="H3" s="393"/>
      <c r="I3" s="175"/>
      <c r="J3" s="175"/>
      <c r="K3" s="186"/>
    </row>
    <row r="4" spans="1:11" ht="23.25" customHeight="1" x14ac:dyDescent="0.3">
      <c r="A4" s="382"/>
      <c r="B4" s="383"/>
      <c r="C4" s="383"/>
      <c r="D4" s="392" t="s">
        <v>9</v>
      </c>
      <c r="E4" s="392"/>
      <c r="F4" s="392"/>
      <c r="G4" s="392"/>
      <c r="H4" s="393"/>
      <c r="I4" s="135"/>
      <c r="J4" s="135"/>
      <c r="K4" s="187"/>
    </row>
    <row r="5" spans="1:11" ht="17.399999999999999" x14ac:dyDescent="0.3">
      <c r="A5" s="382"/>
      <c r="B5" s="383"/>
      <c r="C5" s="383"/>
      <c r="D5" s="383"/>
      <c r="E5" s="383"/>
      <c r="F5" s="383"/>
      <c r="G5" s="383"/>
      <c r="H5" s="385"/>
      <c r="I5" s="394"/>
      <c r="J5" s="364"/>
      <c r="K5" s="395"/>
    </row>
    <row r="6" spans="1:11" ht="17.399999999999999" x14ac:dyDescent="0.3">
      <c r="A6" s="382" t="s">
        <v>226</v>
      </c>
      <c r="B6" s="383"/>
      <c r="C6" s="383"/>
      <c r="D6" s="383"/>
      <c r="E6" s="383"/>
      <c r="F6" s="383"/>
      <c r="G6" s="383"/>
      <c r="H6" s="383"/>
      <c r="I6" s="383"/>
      <c r="J6" s="383"/>
      <c r="K6" s="396"/>
    </row>
    <row r="7" spans="1:11" x14ac:dyDescent="0.3">
      <c r="A7" s="397"/>
      <c r="B7" s="398"/>
      <c r="C7" s="398"/>
      <c r="D7" s="398"/>
      <c r="E7" s="398"/>
      <c r="F7" s="398"/>
      <c r="G7" s="398"/>
      <c r="H7" s="398"/>
      <c r="I7" s="398"/>
      <c r="J7" s="398"/>
      <c r="K7" s="178"/>
    </row>
    <row r="8" spans="1:11" x14ac:dyDescent="0.3">
      <c r="A8" s="399" t="s">
        <v>505</v>
      </c>
      <c r="B8" s="400"/>
      <c r="C8" s="400"/>
      <c r="D8" s="400"/>
      <c r="E8" s="400"/>
      <c r="F8" s="400"/>
      <c r="G8" s="400"/>
      <c r="H8" s="400"/>
      <c r="I8" s="400"/>
      <c r="J8" s="400"/>
      <c r="K8" s="178"/>
    </row>
    <row r="9" spans="1:11" x14ac:dyDescent="0.3">
      <c r="A9" s="179"/>
      <c r="B9" s="21"/>
      <c r="C9" s="19"/>
      <c r="D9" s="19"/>
      <c r="E9" s="19"/>
      <c r="I9" s="19"/>
      <c r="J9" s="19"/>
      <c r="K9" s="178"/>
    </row>
    <row r="10" spans="1:11" x14ac:dyDescent="0.3">
      <c r="A10" s="43" t="s">
        <v>70</v>
      </c>
      <c r="B10" s="51" t="s">
        <v>210</v>
      </c>
      <c r="C10" s="401" t="s">
        <v>211</v>
      </c>
      <c r="D10" s="401"/>
      <c r="E10" s="401"/>
      <c r="F10" s="51" t="s">
        <v>64</v>
      </c>
      <c r="G10" s="51" t="s">
        <v>212</v>
      </c>
      <c r="H10" s="402" t="s">
        <v>213</v>
      </c>
      <c r="I10" s="403"/>
      <c r="J10" s="403"/>
      <c r="K10" s="404"/>
    </row>
    <row r="11" spans="1:11" ht="27.75" customHeight="1" x14ac:dyDescent="0.3">
      <c r="A11" s="118" t="s">
        <v>380</v>
      </c>
      <c r="B11" s="13" t="s">
        <v>214</v>
      </c>
      <c r="C11" s="374" t="s">
        <v>381</v>
      </c>
      <c r="D11" s="375"/>
      <c r="E11" s="376"/>
      <c r="F11" s="13" t="s">
        <v>64</v>
      </c>
      <c r="G11" s="13">
        <v>3</v>
      </c>
      <c r="H11" s="377">
        <f>ROUND((I14+I15+I16)/3,2)</f>
        <v>40.57</v>
      </c>
      <c r="I11" s="378"/>
      <c r="J11" s="378"/>
      <c r="K11" s="379"/>
    </row>
    <row r="12" spans="1:11" x14ac:dyDescent="0.3">
      <c r="A12" s="179"/>
      <c r="B12" s="21"/>
      <c r="C12" s="19"/>
      <c r="D12" s="19"/>
      <c r="E12" s="19"/>
      <c r="F12" s="19"/>
      <c r="G12" s="19"/>
      <c r="H12" s="19"/>
      <c r="I12" s="19"/>
      <c r="J12" s="19"/>
      <c r="K12" s="178"/>
    </row>
    <row r="13" spans="1:11" x14ac:dyDescent="0.3">
      <c r="A13" s="370" t="s">
        <v>215</v>
      </c>
      <c r="B13" s="371"/>
      <c r="C13" s="371"/>
      <c r="D13" s="371"/>
      <c r="E13" s="371" t="s">
        <v>216</v>
      </c>
      <c r="F13" s="371"/>
      <c r="G13" s="371" t="s">
        <v>217</v>
      </c>
      <c r="H13" s="371"/>
      <c r="I13" s="138" t="s">
        <v>218</v>
      </c>
      <c r="J13" s="138" t="s">
        <v>219</v>
      </c>
      <c r="K13" s="180" t="s">
        <v>220</v>
      </c>
    </row>
    <row r="14" spans="1:11" ht="24" customHeight="1" x14ac:dyDescent="0.3">
      <c r="A14" s="362" t="s">
        <v>371</v>
      </c>
      <c r="B14" s="363"/>
      <c r="C14" s="363"/>
      <c r="D14" s="363"/>
      <c r="E14" s="364" t="s">
        <v>372</v>
      </c>
      <c r="F14" s="364"/>
      <c r="G14" s="372" t="s">
        <v>373</v>
      </c>
      <c r="H14" s="373"/>
      <c r="I14" s="24">
        <v>41.9</v>
      </c>
      <c r="J14" s="13" t="s">
        <v>221</v>
      </c>
      <c r="K14" s="181"/>
    </row>
    <row r="15" spans="1:11" ht="24" customHeight="1" x14ac:dyDescent="0.3">
      <c r="A15" s="362" t="s">
        <v>388</v>
      </c>
      <c r="B15" s="363"/>
      <c r="C15" s="363"/>
      <c r="D15" s="363"/>
      <c r="E15" s="364" t="s">
        <v>375</v>
      </c>
      <c r="F15" s="364"/>
      <c r="G15" s="365" t="s">
        <v>376</v>
      </c>
      <c r="H15" s="365"/>
      <c r="I15" s="24">
        <v>39.9</v>
      </c>
      <c r="J15" s="13" t="s">
        <v>221</v>
      </c>
      <c r="K15" s="182"/>
    </row>
    <row r="16" spans="1:11" ht="15" thickBot="1" x14ac:dyDescent="0.35">
      <c r="A16" s="366" t="s">
        <v>377</v>
      </c>
      <c r="B16" s="367"/>
      <c r="C16" s="367"/>
      <c r="D16" s="367"/>
      <c r="E16" s="368" t="s">
        <v>222</v>
      </c>
      <c r="F16" s="368"/>
      <c r="G16" s="369" t="s">
        <v>378</v>
      </c>
      <c r="H16" s="369"/>
      <c r="I16" s="183">
        <v>39.9</v>
      </c>
      <c r="J16" s="184" t="s">
        <v>221</v>
      </c>
      <c r="K16" s="185"/>
    </row>
    <row r="17" spans="1:11" x14ac:dyDescent="0.3">
      <c r="A17" s="50"/>
      <c r="B17" s="50"/>
      <c r="C17" s="50"/>
      <c r="D17" s="50"/>
      <c r="E17" s="134"/>
      <c r="F17" s="134"/>
      <c r="G17" s="111"/>
      <c r="H17" s="111"/>
      <c r="I17" s="112"/>
      <c r="J17" s="134"/>
      <c r="K17" s="134"/>
    </row>
    <row r="19" spans="1:11" x14ac:dyDescent="0.3">
      <c r="A19" s="359" t="s">
        <v>504</v>
      </c>
      <c r="B19" s="359"/>
      <c r="C19" s="359"/>
      <c r="D19" s="359"/>
      <c r="G19" s="360" t="s">
        <v>379</v>
      </c>
      <c r="H19" s="360"/>
      <c r="I19" s="360"/>
      <c r="J19" s="360"/>
      <c r="K19" s="98"/>
    </row>
    <row r="20" spans="1:11" x14ac:dyDescent="0.3">
      <c r="A20" s="3"/>
      <c r="B20" s="3"/>
      <c r="C20" s="3"/>
      <c r="D20" s="2"/>
      <c r="E20" s="14"/>
      <c r="F20" s="14"/>
      <c r="G20" s="361" t="s">
        <v>351</v>
      </c>
      <c r="H20" s="361"/>
      <c r="I20" s="361"/>
      <c r="J20" s="361"/>
      <c r="K20" s="361"/>
    </row>
    <row r="21" spans="1:11" x14ac:dyDescent="0.3">
      <c r="A21" s="3"/>
      <c r="B21" s="3"/>
      <c r="C21" s="3"/>
      <c r="D21" s="2"/>
      <c r="G21" s="315" t="s">
        <v>367</v>
      </c>
      <c r="H21" s="315"/>
      <c r="I21" s="315"/>
      <c r="J21" s="315"/>
      <c r="K21" s="315"/>
    </row>
    <row r="22" spans="1:11" x14ac:dyDescent="0.3">
      <c r="A22" s="3"/>
      <c r="B22" s="3"/>
      <c r="C22" s="3"/>
      <c r="D22" s="2"/>
      <c r="G22" s="315" t="s">
        <v>368</v>
      </c>
      <c r="H22" s="315"/>
      <c r="I22" s="315"/>
      <c r="J22" s="315"/>
      <c r="K22" s="315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topLeftCell="A22" workbookViewId="0">
      <selection activeCell="F15" sqref="F15:H15"/>
    </sheetView>
  </sheetViews>
  <sheetFormatPr defaultRowHeight="14.4" x14ac:dyDescent="0.3"/>
  <cols>
    <col min="4" max="4" width="60.88671875" customWidth="1"/>
    <col min="5" max="5" width="13.109375" customWidth="1"/>
    <col min="6" max="6" width="16.6640625" customWidth="1"/>
    <col min="7" max="7" width="16.109375" customWidth="1"/>
    <col min="8" max="8" width="9.109375" customWidth="1"/>
  </cols>
  <sheetData>
    <row r="1" spans="1:8" x14ac:dyDescent="0.3">
      <c r="A1" s="339"/>
      <c r="B1" s="444"/>
      <c r="C1" s="347" t="s">
        <v>5</v>
      </c>
      <c r="D1" s="348"/>
      <c r="E1" s="348"/>
      <c r="F1" s="348"/>
      <c r="G1" s="447"/>
      <c r="H1" s="448"/>
    </row>
    <row r="2" spans="1:8" x14ac:dyDescent="0.3">
      <c r="A2" s="341"/>
      <c r="B2" s="328"/>
      <c r="C2" s="445"/>
      <c r="D2" s="446"/>
      <c r="E2" s="446"/>
      <c r="F2" s="446"/>
      <c r="G2" s="449"/>
      <c r="H2" s="450"/>
    </row>
    <row r="3" spans="1:8" x14ac:dyDescent="0.3">
      <c r="A3" s="341"/>
      <c r="B3" s="328"/>
      <c r="C3" s="451" t="s">
        <v>8</v>
      </c>
      <c r="D3" s="452"/>
      <c r="E3" s="452"/>
      <c r="F3" s="452"/>
      <c r="G3" s="455"/>
      <c r="H3" s="456"/>
    </row>
    <row r="4" spans="1:8" x14ac:dyDescent="0.3">
      <c r="A4" s="341"/>
      <c r="B4" s="328"/>
      <c r="C4" s="453"/>
      <c r="D4" s="454"/>
      <c r="E4" s="454"/>
      <c r="F4" s="454"/>
      <c r="G4" s="457"/>
      <c r="H4" s="458"/>
    </row>
    <row r="5" spans="1:8" x14ac:dyDescent="0.3">
      <c r="A5" s="341"/>
      <c r="B5" s="328"/>
      <c r="C5" s="393" t="s">
        <v>9</v>
      </c>
      <c r="D5" s="459"/>
      <c r="E5" s="459"/>
      <c r="F5" s="459"/>
      <c r="G5" s="457"/>
      <c r="H5" s="458"/>
    </row>
    <row r="6" spans="1:8" x14ac:dyDescent="0.3">
      <c r="A6" s="423"/>
      <c r="B6" s="424"/>
      <c r="C6" s="424"/>
      <c r="D6" s="424"/>
      <c r="E6" s="424"/>
      <c r="F6" s="424"/>
      <c r="G6" s="424"/>
      <c r="H6" s="425"/>
    </row>
    <row r="7" spans="1:8" x14ac:dyDescent="0.3">
      <c r="A7" s="426" t="s">
        <v>65</v>
      </c>
      <c r="B7" s="427"/>
      <c r="C7" s="427"/>
      <c r="D7" s="427"/>
      <c r="E7" s="427"/>
      <c r="F7" s="427"/>
      <c r="G7" s="427"/>
      <c r="H7" s="428"/>
    </row>
    <row r="8" spans="1:8" x14ac:dyDescent="0.3">
      <c r="A8" s="429" t="s">
        <v>104</v>
      </c>
      <c r="B8" s="430"/>
      <c r="C8" s="430"/>
      <c r="D8" s="430"/>
      <c r="E8" s="430"/>
      <c r="F8" s="430"/>
      <c r="G8" s="430"/>
      <c r="H8" s="431"/>
    </row>
    <row r="9" spans="1:8" x14ac:dyDescent="0.3">
      <c r="A9" s="432" t="s">
        <v>506</v>
      </c>
      <c r="B9" s="433"/>
      <c r="C9" s="433"/>
      <c r="D9" s="433"/>
      <c r="E9" s="433"/>
      <c r="F9" s="433"/>
      <c r="G9" s="433"/>
      <c r="H9" s="434"/>
    </row>
    <row r="10" spans="1:8" x14ac:dyDescent="0.3">
      <c r="A10" s="435" t="s">
        <v>66</v>
      </c>
      <c r="B10" s="436"/>
      <c r="C10" s="152" t="s">
        <v>475</v>
      </c>
      <c r="D10" s="153">
        <v>150934</v>
      </c>
      <c r="E10" s="437" t="s">
        <v>108</v>
      </c>
      <c r="F10" s="438"/>
      <c r="G10" s="439"/>
      <c r="H10" s="154">
        <v>1.5727</v>
      </c>
    </row>
    <row r="11" spans="1:8" x14ac:dyDescent="0.3">
      <c r="A11" s="12" t="s">
        <v>67</v>
      </c>
      <c r="B11" s="440" t="s">
        <v>365</v>
      </c>
      <c r="C11" s="440"/>
      <c r="D11" s="440"/>
      <c r="E11" s="440"/>
      <c r="F11" s="440"/>
      <c r="G11" s="35" t="s">
        <v>68</v>
      </c>
      <c r="H11" s="155" t="s">
        <v>106</v>
      </c>
    </row>
    <row r="12" spans="1:8" x14ac:dyDescent="0.3">
      <c r="A12" s="441" t="s">
        <v>69</v>
      </c>
      <c r="B12" s="442"/>
      <c r="C12" s="442"/>
      <c r="D12" s="442"/>
      <c r="E12" s="442"/>
      <c r="F12" s="442"/>
      <c r="G12" s="442"/>
      <c r="H12" s="443"/>
    </row>
    <row r="13" spans="1:8" x14ac:dyDescent="0.3">
      <c r="A13" s="156" t="s">
        <v>59</v>
      </c>
      <c r="B13" s="36" t="s">
        <v>70</v>
      </c>
      <c r="C13" s="36" t="s">
        <v>71</v>
      </c>
      <c r="D13" s="36" t="s">
        <v>72</v>
      </c>
      <c r="E13" s="36" t="s">
        <v>73</v>
      </c>
      <c r="F13" s="36" t="s">
        <v>74</v>
      </c>
      <c r="G13" s="36" t="s">
        <v>75</v>
      </c>
      <c r="H13" s="157" t="s">
        <v>76</v>
      </c>
    </row>
    <row r="14" spans="1:8" x14ac:dyDescent="0.3">
      <c r="A14" s="158" t="s">
        <v>77</v>
      </c>
      <c r="B14" s="159">
        <v>10115</v>
      </c>
      <c r="C14" s="160" t="s">
        <v>475</v>
      </c>
      <c r="D14" s="161" t="s">
        <v>474</v>
      </c>
      <c r="E14" s="162" t="s">
        <v>78</v>
      </c>
      <c r="F14" s="163">
        <v>9.3699999999999992</v>
      </c>
      <c r="G14" s="162">
        <v>0.25</v>
      </c>
      <c r="H14" s="139">
        <f>F14*G14</f>
        <v>2.3424999999999998</v>
      </c>
    </row>
    <row r="15" spans="1:8" x14ac:dyDescent="0.3">
      <c r="A15" s="416" t="s">
        <v>79</v>
      </c>
      <c r="B15" s="417"/>
      <c r="C15" s="417"/>
      <c r="D15" s="417"/>
      <c r="E15" s="417"/>
      <c r="F15" s="405">
        <f>SUM(H14:H14)</f>
        <v>2.3424999999999998</v>
      </c>
      <c r="G15" s="405"/>
      <c r="H15" s="418"/>
    </row>
    <row r="16" spans="1:8" x14ac:dyDescent="0.3">
      <c r="A16" s="414" t="s">
        <v>80</v>
      </c>
      <c r="B16" s="406"/>
      <c r="C16" s="406"/>
      <c r="D16" s="406"/>
      <c r="E16" s="406"/>
      <c r="F16" s="406"/>
      <c r="G16" s="406"/>
      <c r="H16" s="415"/>
    </row>
    <row r="17" spans="1:8" x14ac:dyDescent="0.3">
      <c r="A17" s="38" t="s">
        <v>59</v>
      </c>
      <c r="B17" s="36" t="s">
        <v>70</v>
      </c>
      <c r="C17" s="36" t="s">
        <v>71</v>
      </c>
      <c r="D17" s="136" t="s">
        <v>72</v>
      </c>
      <c r="E17" s="136" t="s">
        <v>73</v>
      </c>
      <c r="F17" s="136" t="s">
        <v>74</v>
      </c>
      <c r="G17" s="136" t="s">
        <v>75</v>
      </c>
      <c r="H17" s="137" t="s">
        <v>76</v>
      </c>
    </row>
    <row r="18" spans="1:8" x14ac:dyDescent="0.3">
      <c r="A18" s="164"/>
      <c r="B18" s="165"/>
      <c r="C18" s="160"/>
      <c r="D18" s="166"/>
      <c r="E18" s="37"/>
      <c r="F18" s="167"/>
      <c r="G18" s="168"/>
      <c r="H18" s="137">
        <f>F18*G18</f>
        <v>0</v>
      </c>
    </row>
    <row r="19" spans="1:8" x14ac:dyDescent="0.3">
      <c r="A19" s="38"/>
      <c r="B19" s="37"/>
      <c r="C19" s="37"/>
      <c r="D19" s="37"/>
      <c r="E19" s="37"/>
      <c r="F19" s="37"/>
      <c r="G19" s="37"/>
      <c r="H19" s="137">
        <f>F19*G19</f>
        <v>0</v>
      </c>
    </row>
    <row r="20" spans="1:8" x14ac:dyDescent="0.3">
      <c r="A20" s="416" t="s">
        <v>81</v>
      </c>
      <c r="B20" s="417"/>
      <c r="C20" s="417"/>
      <c r="D20" s="417"/>
      <c r="E20" s="417"/>
      <c r="F20" s="405">
        <f>SUM(H18:H19)</f>
        <v>0</v>
      </c>
      <c r="G20" s="405"/>
      <c r="H20" s="418"/>
    </row>
    <row r="21" spans="1:8" x14ac:dyDescent="0.3">
      <c r="A21" s="414" t="s">
        <v>82</v>
      </c>
      <c r="B21" s="406"/>
      <c r="C21" s="406"/>
      <c r="D21" s="406"/>
      <c r="E21" s="406"/>
      <c r="F21" s="406"/>
      <c r="G21" s="406"/>
      <c r="H21" s="415"/>
    </row>
    <row r="22" spans="1:8" x14ac:dyDescent="0.3">
      <c r="A22" s="38" t="s">
        <v>59</v>
      </c>
      <c r="B22" s="36" t="s">
        <v>70</v>
      </c>
      <c r="C22" s="36" t="s">
        <v>71</v>
      </c>
      <c r="D22" s="136" t="s">
        <v>72</v>
      </c>
      <c r="E22" s="136" t="s">
        <v>73</v>
      </c>
      <c r="F22" s="136" t="s">
        <v>74</v>
      </c>
      <c r="G22" s="136" t="s">
        <v>75</v>
      </c>
      <c r="H22" s="137" t="s">
        <v>76</v>
      </c>
    </row>
    <row r="23" spans="1:8" x14ac:dyDescent="0.3">
      <c r="A23" s="164" t="s">
        <v>77</v>
      </c>
      <c r="B23" s="169" t="s">
        <v>27</v>
      </c>
      <c r="C23" s="37" t="s">
        <v>107</v>
      </c>
      <c r="D23" s="170" t="s">
        <v>366</v>
      </c>
      <c r="E23" s="37" t="s">
        <v>106</v>
      </c>
      <c r="F23" s="37">
        <v>40.57</v>
      </c>
      <c r="G23" s="171">
        <v>1</v>
      </c>
      <c r="H23" s="139">
        <f>F23*G23</f>
        <v>40.57</v>
      </c>
    </row>
    <row r="24" spans="1:8" x14ac:dyDescent="0.3">
      <c r="A24" s="416" t="s">
        <v>83</v>
      </c>
      <c r="B24" s="417"/>
      <c r="C24" s="417"/>
      <c r="D24" s="417"/>
      <c r="E24" s="417"/>
      <c r="F24" s="405">
        <f>SUM(H23:H23)</f>
        <v>40.57</v>
      </c>
      <c r="G24" s="405"/>
      <c r="H24" s="418"/>
    </row>
    <row r="25" spans="1:8" x14ac:dyDescent="0.3">
      <c r="A25" s="419" t="s">
        <v>84</v>
      </c>
      <c r="B25" s="420"/>
      <c r="C25" s="420"/>
      <c r="D25" s="420"/>
      <c r="E25" s="420"/>
      <c r="F25" s="420"/>
      <c r="G25" s="420"/>
      <c r="H25" s="421"/>
    </row>
    <row r="26" spans="1:8" x14ac:dyDescent="0.3">
      <c r="A26" s="38" t="s">
        <v>59</v>
      </c>
      <c r="B26" s="36" t="s">
        <v>70</v>
      </c>
      <c r="C26" s="36" t="s">
        <v>71</v>
      </c>
      <c r="D26" s="136" t="s">
        <v>72</v>
      </c>
      <c r="E26" s="136" t="s">
        <v>73</v>
      </c>
      <c r="F26" s="136" t="s">
        <v>74</v>
      </c>
      <c r="G26" s="136" t="s">
        <v>75</v>
      </c>
      <c r="H26" s="137" t="s">
        <v>76</v>
      </c>
    </row>
    <row r="27" spans="1:8" x14ac:dyDescent="0.3">
      <c r="A27" s="38"/>
      <c r="B27" s="37"/>
      <c r="C27" s="37"/>
      <c r="D27" s="37"/>
      <c r="E27" s="37"/>
      <c r="F27" s="37"/>
      <c r="G27" s="37"/>
      <c r="H27" s="137">
        <f>F27*G27</f>
        <v>0</v>
      </c>
    </row>
    <row r="28" spans="1:8" x14ac:dyDescent="0.3">
      <c r="A28" s="38"/>
      <c r="B28" s="37"/>
      <c r="C28" s="37"/>
      <c r="D28" s="37"/>
      <c r="E28" s="37"/>
      <c r="F28" s="37"/>
      <c r="G28" s="37"/>
      <c r="H28" s="137">
        <f>F28*G28</f>
        <v>0</v>
      </c>
    </row>
    <row r="29" spans="1:8" x14ac:dyDescent="0.3">
      <c r="A29" s="416" t="s">
        <v>85</v>
      </c>
      <c r="B29" s="417"/>
      <c r="C29" s="417"/>
      <c r="D29" s="417"/>
      <c r="E29" s="417"/>
      <c r="F29" s="405">
        <f>SUM(H27:H28)</f>
        <v>0</v>
      </c>
      <c r="G29" s="405"/>
      <c r="H29" s="418"/>
    </row>
    <row r="30" spans="1:8" x14ac:dyDescent="0.3">
      <c r="A30" s="419" t="s">
        <v>86</v>
      </c>
      <c r="B30" s="420"/>
      <c r="C30" s="420"/>
      <c r="D30" s="420"/>
      <c r="E30" s="420"/>
      <c r="F30" s="420"/>
      <c r="G30" s="420"/>
      <c r="H30" s="421"/>
    </row>
    <row r="31" spans="1:8" x14ac:dyDescent="0.3">
      <c r="A31" s="38" t="s">
        <v>59</v>
      </c>
      <c r="B31" s="405" t="s">
        <v>87</v>
      </c>
      <c r="C31" s="405"/>
      <c r="D31" s="405"/>
      <c r="E31" s="422" t="s">
        <v>76</v>
      </c>
      <c r="F31" s="422"/>
      <c r="G31" s="422"/>
      <c r="H31" s="137"/>
    </row>
    <row r="32" spans="1:8" x14ac:dyDescent="0.3">
      <c r="A32" s="38" t="s">
        <v>88</v>
      </c>
      <c r="B32" s="405" t="s">
        <v>89</v>
      </c>
      <c r="C32" s="405"/>
      <c r="D32" s="405"/>
      <c r="E32" s="422" t="s">
        <v>90</v>
      </c>
      <c r="F32" s="422"/>
      <c r="G32" s="422"/>
      <c r="H32" s="137">
        <f>F15</f>
        <v>2.3424999999999998</v>
      </c>
    </row>
    <row r="33" spans="1:9" x14ac:dyDescent="0.3">
      <c r="A33" s="38" t="s">
        <v>91</v>
      </c>
      <c r="B33" s="405" t="s">
        <v>92</v>
      </c>
      <c r="C33" s="405"/>
      <c r="D33" s="405"/>
      <c r="E33" s="413">
        <f>H10</f>
        <v>1.5727</v>
      </c>
      <c r="F33" s="413"/>
      <c r="G33" s="413"/>
      <c r="H33" s="137"/>
    </row>
    <row r="34" spans="1:9" x14ac:dyDescent="0.3">
      <c r="A34" s="38" t="s">
        <v>93</v>
      </c>
      <c r="B34" s="405" t="s">
        <v>94</v>
      </c>
      <c r="C34" s="405"/>
      <c r="D34" s="405"/>
      <c r="E34" s="412" t="s">
        <v>95</v>
      </c>
      <c r="F34" s="412"/>
      <c r="G34" s="412"/>
      <c r="H34" s="137">
        <f>F20</f>
        <v>0</v>
      </c>
    </row>
    <row r="35" spans="1:9" x14ac:dyDescent="0.3">
      <c r="A35" s="38" t="s">
        <v>96</v>
      </c>
      <c r="B35" s="405" t="s">
        <v>97</v>
      </c>
      <c r="C35" s="405"/>
      <c r="D35" s="405"/>
      <c r="E35" s="412" t="s">
        <v>98</v>
      </c>
      <c r="F35" s="412"/>
      <c r="G35" s="412"/>
      <c r="H35" s="137">
        <f>F24</f>
        <v>40.57</v>
      </c>
    </row>
    <row r="36" spans="1:9" x14ac:dyDescent="0.3">
      <c r="A36" s="38" t="s">
        <v>99</v>
      </c>
      <c r="B36" s="405" t="s">
        <v>100</v>
      </c>
      <c r="C36" s="405"/>
      <c r="D36" s="405"/>
      <c r="E36" s="412" t="s">
        <v>101</v>
      </c>
      <c r="F36" s="412"/>
      <c r="G36" s="412"/>
      <c r="H36" s="137">
        <f>F29</f>
        <v>0</v>
      </c>
    </row>
    <row r="37" spans="1:9" x14ac:dyDescent="0.3">
      <c r="A37" s="38"/>
      <c r="B37" s="405"/>
      <c r="C37" s="405"/>
      <c r="D37" s="405"/>
      <c r="E37" s="406" t="s">
        <v>102</v>
      </c>
      <c r="F37" s="406"/>
      <c r="G37" s="406"/>
      <c r="H37" s="39">
        <f>ROUND(SUM(H34+H32+H35+H36),2)</f>
        <v>42.91</v>
      </c>
    </row>
    <row r="38" spans="1:9" x14ac:dyDescent="0.3">
      <c r="A38" s="40"/>
      <c r="B38" s="407"/>
      <c r="C38" s="407"/>
      <c r="D38" s="407"/>
      <c r="E38" s="408" t="s">
        <v>103</v>
      </c>
      <c r="F38" s="408"/>
      <c r="G38" s="408"/>
      <c r="H38" s="41">
        <f>H37</f>
        <v>42.91</v>
      </c>
    </row>
    <row r="39" spans="1:9" ht="15" thickBot="1" x14ac:dyDescent="0.35">
      <c r="A39" s="409"/>
      <c r="B39" s="410"/>
      <c r="C39" s="410"/>
      <c r="D39" s="410"/>
      <c r="E39" s="410"/>
      <c r="F39" s="410"/>
      <c r="G39" s="410"/>
      <c r="H39" s="411"/>
    </row>
    <row r="42" spans="1:9" x14ac:dyDescent="0.3">
      <c r="A42" s="359" t="s">
        <v>504</v>
      </c>
      <c r="B42" s="359"/>
      <c r="C42" s="359"/>
      <c r="D42" s="359"/>
      <c r="E42" s="172"/>
      <c r="F42" s="172"/>
      <c r="G42" s="172"/>
      <c r="H42" s="172"/>
    </row>
    <row r="43" spans="1:9" x14ac:dyDescent="0.3">
      <c r="A43" s="3"/>
      <c r="B43" s="3"/>
      <c r="C43" s="3"/>
      <c r="D43" s="2"/>
      <c r="E43" s="361" t="s">
        <v>351</v>
      </c>
      <c r="F43" s="361"/>
      <c r="G43" s="361"/>
      <c r="H43" s="361"/>
      <c r="I43" s="361"/>
    </row>
    <row r="44" spans="1:9" x14ac:dyDescent="0.3">
      <c r="A44" s="3"/>
      <c r="B44" s="3"/>
      <c r="C44" s="3"/>
      <c r="D44" s="2"/>
      <c r="E44" s="315" t="s">
        <v>367</v>
      </c>
      <c r="F44" s="315"/>
      <c r="G44" s="315"/>
      <c r="H44" s="315"/>
      <c r="I44" s="315"/>
    </row>
    <row r="45" spans="1:9" x14ac:dyDescent="0.3">
      <c r="A45" s="3"/>
      <c r="B45" s="3"/>
      <c r="C45" s="3"/>
      <c r="D45" s="2"/>
      <c r="E45" s="315" t="s">
        <v>368</v>
      </c>
      <c r="F45" s="315"/>
      <c r="G45" s="315"/>
      <c r="H45" s="315"/>
      <c r="I45" s="315"/>
    </row>
  </sheetData>
  <mergeCells count="48">
    <mergeCell ref="A1:B5"/>
    <mergeCell ref="C1:F2"/>
    <mergeCell ref="G1:H2"/>
    <mergeCell ref="C3:F4"/>
    <mergeCell ref="G3:H4"/>
    <mergeCell ref="C5:F5"/>
    <mergeCell ref="G5:H5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  <mergeCell ref="A16:H16"/>
    <mergeCell ref="B33:D33"/>
    <mergeCell ref="E33:G33"/>
    <mergeCell ref="A21:H21"/>
    <mergeCell ref="A24:E24"/>
    <mergeCell ref="F24:H24"/>
    <mergeCell ref="A25:H25"/>
    <mergeCell ref="A29:E29"/>
    <mergeCell ref="F29:H29"/>
    <mergeCell ref="A30:H30"/>
    <mergeCell ref="B31:D31"/>
    <mergeCell ref="E31:G31"/>
    <mergeCell ref="B32:D32"/>
    <mergeCell ref="E32:G32"/>
    <mergeCell ref="B34:D34"/>
    <mergeCell ref="E34:G34"/>
    <mergeCell ref="B35:D35"/>
    <mergeCell ref="E35:G35"/>
    <mergeCell ref="B36:D36"/>
    <mergeCell ref="E36:G36"/>
    <mergeCell ref="E43:I43"/>
    <mergeCell ref="E44:I44"/>
    <mergeCell ref="E45:I45"/>
    <mergeCell ref="B37:D37"/>
    <mergeCell ref="E37:G37"/>
    <mergeCell ref="B38:D38"/>
    <mergeCell ref="E38:G38"/>
    <mergeCell ref="A39:H39"/>
    <mergeCell ref="A42:D42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2"/>
  <sheetViews>
    <sheetView topLeftCell="A4" workbookViewId="0">
      <selection activeCell="D18" sqref="D18"/>
    </sheetView>
  </sheetViews>
  <sheetFormatPr defaultRowHeight="14.4" x14ac:dyDescent="0.3"/>
  <cols>
    <col min="3" max="3" width="7.44140625" customWidth="1"/>
    <col min="4" max="4" width="34.88671875" customWidth="1"/>
    <col min="7" max="7" width="30.33203125" customWidth="1"/>
    <col min="8" max="8" width="18.44140625" customWidth="1"/>
    <col min="10" max="10" width="11.88671875" customWidth="1"/>
  </cols>
  <sheetData>
    <row r="1" spans="1:12" x14ac:dyDescent="0.3">
      <c r="A1" s="380"/>
      <c r="B1" s="381"/>
      <c r="C1" s="381"/>
      <c r="D1" s="383" t="s">
        <v>5</v>
      </c>
      <c r="E1" s="383"/>
      <c r="F1" s="383"/>
      <c r="G1" s="383"/>
      <c r="H1" s="385"/>
      <c r="I1" s="389"/>
      <c r="J1" s="390"/>
      <c r="K1" s="391"/>
      <c r="L1" s="173"/>
    </row>
    <row r="2" spans="1:12" x14ac:dyDescent="0.3">
      <c r="A2" s="382"/>
      <c r="B2" s="383"/>
      <c r="C2" s="383"/>
      <c r="D2" s="383"/>
      <c r="E2" s="383"/>
      <c r="F2" s="383"/>
      <c r="G2" s="383"/>
      <c r="H2" s="385"/>
      <c r="I2" s="389"/>
      <c r="J2" s="390"/>
      <c r="K2" s="391"/>
      <c r="L2" s="174"/>
    </row>
    <row r="3" spans="1:12" x14ac:dyDescent="0.3">
      <c r="A3" s="382"/>
      <c r="B3" s="383"/>
      <c r="C3" s="383"/>
      <c r="D3" s="392" t="s">
        <v>8</v>
      </c>
      <c r="E3" s="392"/>
      <c r="F3" s="392"/>
      <c r="G3" s="392"/>
      <c r="H3" s="393"/>
      <c r="I3" s="175"/>
      <c r="J3" s="175"/>
      <c r="K3" s="176"/>
      <c r="L3" s="174"/>
    </row>
    <row r="4" spans="1:12" ht="23.25" customHeight="1" x14ac:dyDescent="0.3">
      <c r="A4" s="382"/>
      <c r="B4" s="383"/>
      <c r="C4" s="383"/>
      <c r="D4" s="392" t="s">
        <v>9</v>
      </c>
      <c r="E4" s="392"/>
      <c r="F4" s="392"/>
      <c r="G4" s="392"/>
      <c r="H4" s="393"/>
      <c r="I4" s="175"/>
      <c r="J4" s="175"/>
      <c r="K4" s="176"/>
      <c r="L4" s="177"/>
    </row>
    <row r="5" spans="1:12" ht="17.399999999999999" x14ac:dyDescent="0.3">
      <c r="A5" s="382"/>
      <c r="B5" s="383"/>
      <c r="C5" s="383"/>
      <c r="D5" s="460"/>
      <c r="E5" s="460"/>
      <c r="F5" s="460"/>
      <c r="G5" s="460"/>
      <c r="H5" s="445"/>
      <c r="I5" s="461"/>
      <c r="J5" s="462"/>
      <c r="K5" s="463"/>
    </row>
    <row r="6" spans="1:12" ht="17.399999999999999" x14ac:dyDescent="0.3">
      <c r="A6" s="382" t="s">
        <v>227</v>
      </c>
      <c r="B6" s="383"/>
      <c r="C6" s="383"/>
      <c r="D6" s="383"/>
      <c r="E6" s="383"/>
      <c r="F6" s="383"/>
      <c r="G6" s="383"/>
      <c r="H6" s="383"/>
      <c r="I6" s="383"/>
      <c r="J6" s="383"/>
      <c r="K6" s="396"/>
    </row>
    <row r="7" spans="1:12" x14ac:dyDescent="0.3">
      <c r="A7" s="397"/>
      <c r="B7" s="398"/>
      <c r="C7" s="398"/>
      <c r="D7" s="398"/>
      <c r="E7" s="398"/>
      <c r="F7" s="398"/>
      <c r="G7" s="398"/>
      <c r="H7" s="398"/>
      <c r="I7" s="398"/>
      <c r="J7" s="398"/>
      <c r="K7" s="178"/>
    </row>
    <row r="8" spans="1:12" x14ac:dyDescent="0.3">
      <c r="A8" s="399" t="s">
        <v>505</v>
      </c>
      <c r="B8" s="400"/>
      <c r="C8" s="400"/>
      <c r="D8" s="400"/>
      <c r="E8" s="400"/>
      <c r="F8" s="400"/>
      <c r="G8" s="400"/>
      <c r="H8" s="400"/>
      <c r="I8" s="400"/>
      <c r="J8" s="400"/>
      <c r="K8" s="178"/>
    </row>
    <row r="9" spans="1:12" x14ac:dyDescent="0.3">
      <c r="A9" s="179"/>
      <c r="B9" s="21"/>
      <c r="C9" s="19"/>
      <c r="D9" s="19"/>
      <c r="E9" s="19"/>
      <c r="I9" s="19"/>
      <c r="J9" s="19"/>
      <c r="K9" s="178"/>
    </row>
    <row r="10" spans="1:12" x14ac:dyDescent="0.3">
      <c r="A10" s="43" t="s">
        <v>70</v>
      </c>
      <c r="B10" s="51" t="s">
        <v>210</v>
      </c>
      <c r="C10" s="401" t="s">
        <v>211</v>
      </c>
      <c r="D10" s="401"/>
      <c r="E10" s="401"/>
      <c r="F10" s="51" t="s">
        <v>64</v>
      </c>
      <c r="G10" s="51" t="s">
        <v>212</v>
      </c>
      <c r="H10" s="402" t="s">
        <v>213</v>
      </c>
      <c r="I10" s="403"/>
      <c r="J10" s="403"/>
      <c r="K10" s="404"/>
    </row>
    <row r="11" spans="1:12" ht="27.75" customHeight="1" x14ac:dyDescent="0.3">
      <c r="A11" s="118" t="s">
        <v>369</v>
      </c>
      <c r="B11" s="13" t="s">
        <v>214</v>
      </c>
      <c r="C11" s="374" t="s">
        <v>370</v>
      </c>
      <c r="D11" s="375"/>
      <c r="E11" s="376"/>
      <c r="F11" s="13" t="s">
        <v>64</v>
      </c>
      <c r="G11" s="13">
        <v>3</v>
      </c>
      <c r="H11" s="377">
        <f>ROUND((I14+I15+I16)/3,2)</f>
        <v>27.27</v>
      </c>
      <c r="I11" s="378"/>
      <c r="J11" s="378"/>
      <c r="K11" s="379"/>
    </row>
    <row r="12" spans="1:12" x14ac:dyDescent="0.3">
      <c r="A12" s="179"/>
      <c r="B12" s="21"/>
      <c r="C12" s="19"/>
      <c r="D12" s="19"/>
      <c r="E12" s="19"/>
      <c r="F12" s="19"/>
      <c r="G12" s="19"/>
      <c r="H12" s="19"/>
      <c r="I12" s="19"/>
      <c r="J12" s="19"/>
      <c r="K12" s="178"/>
    </row>
    <row r="13" spans="1:12" x14ac:dyDescent="0.3">
      <c r="A13" s="370" t="s">
        <v>215</v>
      </c>
      <c r="B13" s="371"/>
      <c r="C13" s="371"/>
      <c r="D13" s="371"/>
      <c r="E13" s="371" t="s">
        <v>216</v>
      </c>
      <c r="F13" s="371"/>
      <c r="G13" s="371" t="s">
        <v>217</v>
      </c>
      <c r="H13" s="371"/>
      <c r="I13" s="138" t="s">
        <v>218</v>
      </c>
      <c r="J13" s="138" t="s">
        <v>219</v>
      </c>
      <c r="K13" s="180" t="s">
        <v>220</v>
      </c>
    </row>
    <row r="14" spans="1:12" ht="24" customHeight="1" x14ac:dyDescent="0.3">
      <c r="A14" s="362" t="s">
        <v>371</v>
      </c>
      <c r="B14" s="363"/>
      <c r="C14" s="363"/>
      <c r="D14" s="363"/>
      <c r="E14" s="364" t="s">
        <v>372</v>
      </c>
      <c r="F14" s="364"/>
      <c r="G14" s="372" t="s">
        <v>373</v>
      </c>
      <c r="H14" s="373"/>
      <c r="I14" s="24">
        <v>32.9</v>
      </c>
      <c r="J14" s="13" t="s">
        <v>221</v>
      </c>
      <c r="K14" s="181"/>
    </row>
    <row r="15" spans="1:12" ht="24" customHeight="1" x14ac:dyDescent="0.3">
      <c r="A15" s="362" t="s">
        <v>374</v>
      </c>
      <c r="B15" s="363"/>
      <c r="C15" s="363"/>
      <c r="D15" s="363"/>
      <c r="E15" s="364" t="s">
        <v>375</v>
      </c>
      <c r="F15" s="364"/>
      <c r="G15" s="365" t="s">
        <v>376</v>
      </c>
      <c r="H15" s="365"/>
      <c r="I15" s="24">
        <v>24.9</v>
      </c>
      <c r="J15" s="13" t="s">
        <v>221</v>
      </c>
      <c r="K15" s="182"/>
    </row>
    <row r="16" spans="1:12" ht="15" thickBot="1" x14ac:dyDescent="0.35">
      <c r="A16" s="366" t="s">
        <v>377</v>
      </c>
      <c r="B16" s="367"/>
      <c r="C16" s="367"/>
      <c r="D16" s="367"/>
      <c r="E16" s="368" t="s">
        <v>222</v>
      </c>
      <c r="F16" s="368"/>
      <c r="G16" s="369" t="s">
        <v>378</v>
      </c>
      <c r="H16" s="369"/>
      <c r="I16" s="183">
        <v>24</v>
      </c>
      <c r="J16" s="184" t="s">
        <v>221</v>
      </c>
      <c r="K16" s="185"/>
    </row>
    <row r="17" spans="1:11" x14ac:dyDescent="0.3">
      <c r="A17" s="50"/>
      <c r="B17" s="50"/>
      <c r="C17" s="50"/>
      <c r="D17" s="50"/>
      <c r="E17" s="134"/>
      <c r="F17" s="134"/>
      <c r="G17" s="111"/>
      <c r="H17" s="111"/>
      <c r="I17" s="112"/>
      <c r="J17" s="134"/>
      <c r="K17" s="134"/>
    </row>
    <row r="19" spans="1:11" x14ac:dyDescent="0.3">
      <c r="A19" s="359" t="s">
        <v>507</v>
      </c>
      <c r="B19" s="359"/>
      <c r="C19" s="359"/>
      <c r="D19" s="359"/>
      <c r="G19" s="360" t="s">
        <v>379</v>
      </c>
      <c r="H19" s="360"/>
      <c r="I19" s="360"/>
      <c r="J19" s="360"/>
      <c r="K19" s="98"/>
    </row>
    <row r="20" spans="1:11" x14ac:dyDescent="0.3">
      <c r="A20" s="3"/>
      <c r="B20" s="3"/>
      <c r="C20" s="3"/>
      <c r="D20" s="2"/>
      <c r="E20" s="14"/>
      <c r="F20" s="14"/>
      <c r="G20" s="361" t="s">
        <v>351</v>
      </c>
      <c r="H20" s="361"/>
      <c r="I20" s="361"/>
      <c r="J20" s="361"/>
      <c r="K20" s="361"/>
    </row>
    <row r="21" spans="1:11" x14ac:dyDescent="0.3">
      <c r="A21" s="3"/>
      <c r="B21" s="3"/>
      <c r="C21" s="3"/>
      <c r="D21" s="2"/>
      <c r="G21" s="315" t="s">
        <v>367</v>
      </c>
      <c r="H21" s="315"/>
      <c r="I21" s="315"/>
      <c r="J21" s="315"/>
      <c r="K21" s="315"/>
    </row>
    <row r="22" spans="1:11" x14ac:dyDescent="0.3">
      <c r="A22" s="3"/>
      <c r="B22" s="3"/>
      <c r="C22" s="3"/>
      <c r="D22" s="2"/>
      <c r="G22" s="315" t="s">
        <v>368</v>
      </c>
      <c r="H22" s="315"/>
      <c r="I22" s="315"/>
      <c r="J22" s="315"/>
      <c r="K22" s="315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5"/>
  <sheetViews>
    <sheetView topLeftCell="A19" workbookViewId="0">
      <selection activeCell="F15" sqref="F15:H15"/>
    </sheetView>
  </sheetViews>
  <sheetFormatPr defaultRowHeight="14.4" x14ac:dyDescent="0.3"/>
  <cols>
    <col min="4" max="4" width="60.88671875" customWidth="1"/>
    <col min="5" max="5" width="13.109375" customWidth="1"/>
    <col min="6" max="6" width="16.6640625" customWidth="1"/>
    <col min="7" max="7" width="16.109375" customWidth="1"/>
    <col min="8" max="8" width="9.109375" customWidth="1"/>
  </cols>
  <sheetData>
    <row r="1" spans="1:8" x14ac:dyDescent="0.3">
      <c r="A1" s="339"/>
      <c r="B1" s="444"/>
      <c r="C1" s="347" t="s">
        <v>5</v>
      </c>
      <c r="D1" s="348"/>
      <c r="E1" s="348"/>
      <c r="F1" s="348"/>
      <c r="G1" s="447"/>
      <c r="H1" s="448"/>
    </row>
    <row r="2" spans="1:8" x14ac:dyDescent="0.3">
      <c r="A2" s="341"/>
      <c r="B2" s="328"/>
      <c r="C2" s="445"/>
      <c r="D2" s="446"/>
      <c r="E2" s="446"/>
      <c r="F2" s="446"/>
      <c r="G2" s="449"/>
      <c r="H2" s="450"/>
    </row>
    <row r="3" spans="1:8" x14ac:dyDescent="0.3">
      <c r="A3" s="341"/>
      <c r="B3" s="328"/>
      <c r="C3" s="451" t="s">
        <v>8</v>
      </c>
      <c r="D3" s="452"/>
      <c r="E3" s="452"/>
      <c r="F3" s="452"/>
      <c r="G3" s="455"/>
      <c r="H3" s="456"/>
    </row>
    <row r="4" spans="1:8" x14ac:dyDescent="0.3">
      <c r="A4" s="341"/>
      <c r="B4" s="328"/>
      <c r="C4" s="453"/>
      <c r="D4" s="454"/>
      <c r="E4" s="454"/>
      <c r="F4" s="454"/>
      <c r="G4" s="457"/>
      <c r="H4" s="458"/>
    </row>
    <row r="5" spans="1:8" x14ac:dyDescent="0.3">
      <c r="A5" s="341"/>
      <c r="B5" s="328"/>
      <c r="C5" s="393" t="s">
        <v>9</v>
      </c>
      <c r="D5" s="459"/>
      <c r="E5" s="459"/>
      <c r="F5" s="459"/>
      <c r="G5" s="457"/>
      <c r="H5" s="458"/>
    </row>
    <row r="6" spans="1:8" x14ac:dyDescent="0.3">
      <c r="A6" s="423"/>
      <c r="B6" s="424"/>
      <c r="C6" s="424"/>
      <c r="D6" s="424"/>
      <c r="E6" s="424"/>
      <c r="F6" s="424"/>
      <c r="G6" s="424"/>
      <c r="H6" s="425"/>
    </row>
    <row r="7" spans="1:8" x14ac:dyDescent="0.3">
      <c r="A7" s="426" t="s">
        <v>65</v>
      </c>
      <c r="B7" s="427"/>
      <c r="C7" s="427"/>
      <c r="D7" s="427"/>
      <c r="E7" s="427"/>
      <c r="F7" s="427"/>
      <c r="G7" s="427"/>
      <c r="H7" s="428"/>
    </row>
    <row r="8" spans="1:8" x14ac:dyDescent="0.3">
      <c r="A8" s="429" t="s">
        <v>223</v>
      </c>
      <c r="B8" s="430"/>
      <c r="C8" s="430"/>
      <c r="D8" s="430"/>
      <c r="E8" s="430"/>
      <c r="F8" s="430"/>
      <c r="G8" s="430"/>
      <c r="H8" s="431"/>
    </row>
    <row r="9" spans="1:8" x14ac:dyDescent="0.3">
      <c r="A9" s="432" t="s">
        <v>506</v>
      </c>
      <c r="B9" s="433"/>
      <c r="C9" s="433"/>
      <c r="D9" s="433"/>
      <c r="E9" s="433"/>
      <c r="F9" s="433"/>
      <c r="G9" s="433"/>
      <c r="H9" s="434"/>
    </row>
    <row r="10" spans="1:8" x14ac:dyDescent="0.3">
      <c r="A10" s="435" t="s">
        <v>66</v>
      </c>
      <c r="B10" s="436"/>
      <c r="C10" s="152" t="s">
        <v>475</v>
      </c>
      <c r="D10" s="153">
        <v>150934</v>
      </c>
      <c r="E10" s="437" t="s">
        <v>108</v>
      </c>
      <c r="F10" s="438"/>
      <c r="G10" s="439"/>
      <c r="H10" s="154">
        <v>1.5727</v>
      </c>
    </row>
    <row r="11" spans="1:8" x14ac:dyDescent="0.3">
      <c r="A11" s="12" t="s">
        <v>67</v>
      </c>
      <c r="B11" s="440" t="s">
        <v>382</v>
      </c>
      <c r="C11" s="440"/>
      <c r="D11" s="440"/>
      <c r="E11" s="440"/>
      <c r="F11" s="440"/>
      <c r="G11" s="35" t="s">
        <v>68</v>
      </c>
      <c r="H11" s="155" t="s">
        <v>106</v>
      </c>
    </row>
    <row r="12" spans="1:8" x14ac:dyDescent="0.3">
      <c r="A12" s="441" t="s">
        <v>69</v>
      </c>
      <c r="B12" s="442"/>
      <c r="C12" s="442"/>
      <c r="D12" s="442"/>
      <c r="E12" s="442"/>
      <c r="F12" s="442"/>
      <c r="G12" s="442"/>
      <c r="H12" s="443"/>
    </row>
    <row r="13" spans="1:8" x14ac:dyDescent="0.3">
      <c r="A13" s="156" t="s">
        <v>59</v>
      </c>
      <c r="B13" s="36" t="s">
        <v>70</v>
      </c>
      <c r="C13" s="36" t="s">
        <v>71</v>
      </c>
      <c r="D13" s="36" t="s">
        <v>72</v>
      </c>
      <c r="E13" s="36" t="s">
        <v>73</v>
      </c>
      <c r="F13" s="36" t="s">
        <v>74</v>
      </c>
      <c r="G13" s="36" t="s">
        <v>75</v>
      </c>
      <c r="H13" s="157" t="s">
        <v>76</v>
      </c>
    </row>
    <row r="14" spans="1:8" x14ac:dyDescent="0.3">
      <c r="A14" s="158" t="s">
        <v>77</v>
      </c>
      <c r="B14" s="159">
        <v>10115</v>
      </c>
      <c r="C14" s="160" t="s">
        <v>475</v>
      </c>
      <c r="D14" s="161" t="s">
        <v>474</v>
      </c>
      <c r="E14" s="162" t="s">
        <v>78</v>
      </c>
      <c r="F14" s="163">
        <v>9.3699999999999992</v>
      </c>
      <c r="G14" s="162">
        <v>0.25</v>
      </c>
      <c r="H14" s="139">
        <f>F14*G14</f>
        <v>2.3424999999999998</v>
      </c>
    </row>
    <row r="15" spans="1:8" x14ac:dyDescent="0.3">
      <c r="A15" s="416" t="s">
        <v>79</v>
      </c>
      <c r="B15" s="417"/>
      <c r="C15" s="417"/>
      <c r="D15" s="417"/>
      <c r="E15" s="417"/>
      <c r="F15" s="405">
        <f>SUM(H14:H14)</f>
        <v>2.3424999999999998</v>
      </c>
      <c r="G15" s="405"/>
      <c r="H15" s="418"/>
    </row>
    <row r="16" spans="1:8" x14ac:dyDescent="0.3">
      <c r="A16" s="414" t="s">
        <v>80</v>
      </c>
      <c r="B16" s="406"/>
      <c r="C16" s="406"/>
      <c r="D16" s="406"/>
      <c r="E16" s="406"/>
      <c r="F16" s="406"/>
      <c r="G16" s="406"/>
      <c r="H16" s="415"/>
    </row>
    <row r="17" spans="1:8" x14ac:dyDescent="0.3">
      <c r="A17" s="38" t="s">
        <v>59</v>
      </c>
      <c r="B17" s="36" t="s">
        <v>70</v>
      </c>
      <c r="C17" s="36" t="s">
        <v>71</v>
      </c>
      <c r="D17" s="136" t="s">
        <v>72</v>
      </c>
      <c r="E17" s="136" t="s">
        <v>73</v>
      </c>
      <c r="F17" s="136" t="s">
        <v>74</v>
      </c>
      <c r="G17" s="136" t="s">
        <v>75</v>
      </c>
      <c r="H17" s="137" t="s">
        <v>76</v>
      </c>
    </row>
    <row r="18" spans="1:8" x14ac:dyDescent="0.3">
      <c r="A18" s="164"/>
      <c r="B18" s="165"/>
      <c r="C18" s="160"/>
      <c r="D18" s="166"/>
      <c r="E18" s="37"/>
      <c r="F18" s="167"/>
      <c r="G18" s="168"/>
      <c r="H18" s="137">
        <f>F18*G18</f>
        <v>0</v>
      </c>
    </row>
    <row r="19" spans="1:8" x14ac:dyDescent="0.3">
      <c r="A19" s="38"/>
      <c r="B19" s="37"/>
      <c r="C19" s="37"/>
      <c r="D19" s="37"/>
      <c r="E19" s="37"/>
      <c r="F19" s="37"/>
      <c r="G19" s="37"/>
      <c r="H19" s="137">
        <f>F19*G19</f>
        <v>0</v>
      </c>
    </row>
    <row r="20" spans="1:8" x14ac:dyDescent="0.3">
      <c r="A20" s="416" t="s">
        <v>81</v>
      </c>
      <c r="B20" s="417"/>
      <c r="C20" s="417"/>
      <c r="D20" s="417"/>
      <c r="E20" s="417"/>
      <c r="F20" s="405">
        <f>SUM(H18:H19)</f>
        <v>0</v>
      </c>
      <c r="G20" s="405"/>
      <c r="H20" s="418"/>
    </row>
    <row r="21" spans="1:8" x14ac:dyDescent="0.3">
      <c r="A21" s="414" t="s">
        <v>82</v>
      </c>
      <c r="B21" s="406"/>
      <c r="C21" s="406"/>
      <c r="D21" s="406"/>
      <c r="E21" s="406"/>
      <c r="F21" s="406"/>
      <c r="G21" s="406"/>
      <c r="H21" s="415"/>
    </row>
    <row r="22" spans="1:8" x14ac:dyDescent="0.3">
      <c r="A22" s="38" t="s">
        <v>59</v>
      </c>
      <c r="B22" s="36" t="s">
        <v>70</v>
      </c>
      <c r="C22" s="36" t="s">
        <v>71</v>
      </c>
      <c r="D22" s="136" t="s">
        <v>72</v>
      </c>
      <c r="E22" s="136" t="s">
        <v>73</v>
      </c>
      <c r="F22" s="136" t="s">
        <v>74</v>
      </c>
      <c r="G22" s="136" t="s">
        <v>75</v>
      </c>
      <c r="H22" s="137" t="s">
        <v>76</v>
      </c>
    </row>
    <row r="23" spans="1:8" x14ac:dyDescent="0.3">
      <c r="A23" s="164" t="s">
        <v>77</v>
      </c>
      <c r="B23" s="169" t="s">
        <v>27</v>
      </c>
      <c r="C23" s="37" t="s">
        <v>107</v>
      </c>
      <c r="D23" s="170" t="s">
        <v>370</v>
      </c>
      <c r="E23" s="37" t="s">
        <v>106</v>
      </c>
      <c r="F23" s="37">
        <v>27.27</v>
      </c>
      <c r="G23" s="171">
        <v>1</v>
      </c>
      <c r="H23" s="139">
        <f>F23*G23</f>
        <v>27.27</v>
      </c>
    </row>
    <row r="24" spans="1:8" x14ac:dyDescent="0.3">
      <c r="A24" s="416" t="s">
        <v>83</v>
      </c>
      <c r="B24" s="417"/>
      <c r="C24" s="417"/>
      <c r="D24" s="417"/>
      <c r="E24" s="417"/>
      <c r="F24" s="405">
        <f>SUM(H23:H23)</f>
        <v>27.27</v>
      </c>
      <c r="G24" s="405"/>
      <c r="H24" s="418"/>
    </row>
    <row r="25" spans="1:8" x14ac:dyDescent="0.3">
      <c r="A25" s="419" t="s">
        <v>84</v>
      </c>
      <c r="B25" s="420"/>
      <c r="C25" s="420"/>
      <c r="D25" s="420"/>
      <c r="E25" s="420"/>
      <c r="F25" s="420"/>
      <c r="G25" s="420"/>
      <c r="H25" s="421"/>
    </row>
    <row r="26" spans="1:8" x14ac:dyDescent="0.3">
      <c r="A26" s="38" t="s">
        <v>59</v>
      </c>
      <c r="B26" s="36" t="s">
        <v>70</v>
      </c>
      <c r="C26" s="36" t="s">
        <v>71</v>
      </c>
      <c r="D26" s="136" t="s">
        <v>72</v>
      </c>
      <c r="E26" s="136" t="s">
        <v>73</v>
      </c>
      <c r="F26" s="136" t="s">
        <v>74</v>
      </c>
      <c r="G26" s="136" t="s">
        <v>75</v>
      </c>
      <c r="H26" s="137" t="s">
        <v>76</v>
      </c>
    </row>
    <row r="27" spans="1:8" x14ac:dyDescent="0.3">
      <c r="A27" s="38"/>
      <c r="B27" s="37"/>
      <c r="C27" s="37"/>
      <c r="D27" s="37"/>
      <c r="E27" s="37"/>
      <c r="F27" s="37"/>
      <c r="G27" s="37"/>
      <c r="H27" s="137">
        <f>F27*G27</f>
        <v>0</v>
      </c>
    </row>
    <row r="28" spans="1:8" x14ac:dyDescent="0.3">
      <c r="A28" s="38"/>
      <c r="B28" s="37"/>
      <c r="C28" s="37"/>
      <c r="D28" s="37"/>
      <c r="E28" s="37"/>
      <c r="F28" s="37"/>
      <c r="G28" s="37"/>
      <c r="H28" s="137">
        <f>F28*G28</f>
        <v>0</v>
      </c>
    </row>
    <row r="29" spans="1:8" x14ac:dyDescent="0.3">
      <c r="A29" s="416" t="s">
        <v>85</v>
      </c>
      <c r="B29" s="417"/>
      <c r="C29" s="417"/>
      <c r="D29" s="417"/>
      <c r="E29" s="417"/>
      <c r="F29" s="405">
        <f>SUM(H27:H28)</f>
        <v>0</v>
      </c>
      <c r="G29" s="405"/>
      <c r="H29" s="418"/>
    </row>
    <row r="30" spans="1:8" x14ac:dyDescent="0.3">
      <c r="A30" s="419" t="s">
        <v>86</v>
      </c>
      <c r="B30" s="420"/>
      <c r="C30" s="420"/>
      <c r="D30" s="420"/>
      <c r="E30" s="420"/>
      <c r="F30" s="420"/>
      <c r="G30" s="420"/>
      <c r="H30" s="421"/>
    </row>
    <row r="31" spans="1:8" x14ac:dyDescent="0.3">
      <c r="A31" s="38" t="s">
        <v>59</v>
      </c>
      <c r="B31" s="405" t="s">
        <v>87</v>
      </c>
      <c r="C31" s="405"/>
      <c r="D31" s="405"/>
      <c r="E31" s="422" t="s">
        <v>76</v>
      </c>
      <c r="F31" s="422"/>
      <c r="G31" s="422"/>
      <c r="H31" s="137"/>
    </row>
    <row r="32" spans="1:8" x14ac:dyDescent="0.3">
      <c r="A32" s="38" t="s">
        <v>88</v>
      </c>
      <c r="B32" s="405" t="s">
        <v>89</v>
      </c>
      <c r="C32" s="405"/>
      <c r="D32" s="405"/>
      <c r="E32" s="422" t="s">
        <v>90</v>
      </c>
      <c r="F32" s="422"/>
      <c r="G32" s="422"/>
      <c r="H32" s="137">
        <f>F15</f>
        <v>2.3424999999999998</v>
      </c>
    </row>
    <row r="33" spans="1:9" x14ac:dyDescent="0.3">
      <c r="A33" s="38" t="s">
        <v>91</v>
      </c>
      <c r="B33" s="405" t="s">
        <v>92</v>
      </c>
      <c r="C33" s="405"/>
      <c r="D33" s="405"/>
      <c r="E33" s="413">
        <f>H10</f>
        <v>1.5727</v>
      </c>
      <c r="F33" s="413"/>
      <c r="G33" s="413"/>
      <c r="H33" s="137"/>
    </row>
    <row r="34" spans="1:9" x14ac:dyDescent="0.3">
      <c r="A34" s="38" t="s">
        <v>93</v>
      </c>
      <c r="B34" s="405" t="s">
        <v>94</v>
      </c>
      <c r="C34" s="405"/>
      <c r="D34" s="405"/>
      <c r="E34" s="412" t="s">
        <v>95</v>
      </c>
      <c r="F34" s="412"/>
      <c r="G34" s="412"/>
      <c r="H34" s="137">
        <f>F20</f>
        <v>0</v>
      </c>
    </row>
    <row r="35" spans="1:9" x14ac:dyDescent="0.3">
      <c r="A35" s="38" t="s">
        <v>96</v>
      </c>
      <c r="B35" s="405" t="s">
        <v>97</v>
      </c>
      <c r="C35" s="405"/>
      <c r="D35" s="405"/>
      <c r="E35" s="412" t="s">
        <v>98</v>
      </c>
      <c r="F35" s="412"/>
      <c r="G35" s="412"/>
      <c r="H35" s="137">
        <f>F24</f>
        <v>27.27</v>
      </c>
    </row>
    <row r="36" spans="1:9" x14ac:dyDescent="0.3">
      <c r="A36" s="38" t="s">
        <v>99</v>
      </c>
      <c r="B36" s="405" t="s">
        <v>100</v>
      </c>
      <c r="C36" s="405"/>
      <c r="D36" s="405"/>
      <c r="E36" s="412" t="s">
        <v>101</v>
      </c>
      <c r="F36" s="412"/>
      <c r="G36" s="412"/>
      <c r="H36" s="137">
        <f>F29</f>
        <v>0</v>
      </c>
    </row>
    <row r="37" spans="1:9" x14ac:dyDescent="0.3">
      <c r="A37" s="38"/>
      <c r="B37" s="405"/>
      <c r="C37" s="405"/>
      <c r="D37" s="405"/>
      <c r="E37" s="406" t="s">
        <v>102</v>
      </c>
      <c r="F37" s="406"/>
      <c r="G37" s="406"/>
      <c r="H37" s="39">
        <f>ROUND(SUM(H34+H32+H35+H36),2)</f>
        <v>29.61</v>
      </c>
    </row>
    <row r="38" spans="1:9" x14ac:dyDescent="0.3">
      <c r="A38" s="40"/>
      <c r="B38" s="407"/>
      <c r="C38" s="407"/>
      <c r="D38" s="407"/>
      <c r="E38" s="408" t="s">
        <v>103</v>
      </c>
      <c r="F38" s="408"/>
      <c r="G38" s="408"/>
      <c r="H38" s="41">
        <f>H37</f>
        <v>29.61</v>
      </c>
    </row>
    <row r="39" spans="1:9" ht="15" thickBot="1" x14ac:dyDescent="0.35">
      <c r="A39" s="409"/>
      <c r="B39" s="410"/>
      <c r="C39" s="410"/>
      <c r="D39" s="410"/>
      <c r="E39" s="410"/>
      <c r="F39" s="410"/>
      <c r="G39" s="410"/>
      <c r="H39" s="411"/>
    </row>
    <row r="42" spans="1:9" x14ac:dyDescent="0.3">
      <c r="A42" s="359" t="s">
        <v>504</v>
      </c>
      <c r="B42" s="359"/>
      <c r="C42" s="359"/>
      <c r="D42" s="359"/>
      <c r="E42" s="172"/>
      <c r="F42" s="172"/>
      <c r="G42" s="172"/>
      <c r="H42" s="172"/>
    </row>
    <row r="43" spans="1:9" x14ac:dyDescent="0.3">
      <c r="A43" s="3"/>
      <c r="B43" s="3"/>
      <c r="C43" s="3"/>
      <c r="D43" s="2"/>
      <c r="E43" s="361" t="s">
        <v>351</v>
      </c>
      <c r="F43" s="361"/>
      <c r="G43" s="361"/>
      <c r="H43" s="361"/>
      <c r="I43" s="361"/>
    </row>
    <row r="44" spans="1:9" x14ac:dyDescent="0.3">
      <c r="A44" s="3"/>
      <c r="B44" s="3"/>
      <c r="C44" s="3"/>
      <c r="D44" s="2"/>
      <c r="E44" s="315" t="s">
        <v>367</v>
      </c>
      <c r="F44" s="315"/>
      <c r="G44" s="315"/>
      <c r="H44" s="315"/>
      <c r="I44" s="315"/>
    </row>
    <row r="45" spans="1:9" x14ac:dyDescent="0.3">
      <c r="A45" s="3"/>
      <c r="B45" s="3"/>
      <c r="C45" s="3"/>
      <c r="D45" s="2"/>
      <c r="E45" s="315" t="s">
        <v>368</v>
      </c>
      <c r="F45" s="315"/>
      <c r="G45" s="315"/>
      <c r="H45" s="315"/>
      <c r="I45" s="315"/>
    </row>
  </sheetData>
  <mergeCells count="48">
    <mergeCell ref="E43:I43"/>
    <mergeCell ref="E44:I44"/>
    <mergeCell ref="E45:I45"/>
    <mergeCell ref="B37:D37"/>
    <mergeCell ref="E37:G37"/>
    <mergeCell ref="B38:D38"/>
    <mergeCell ref="E38:G38"/>
    <mergeCell ref="A39:H39"/>
    <mergeCell ref="A42:D42"/>
    <mergeCell ref="B34:D34"/>
    <mergeCell ref="E34:G34"/>
    <mergeCell ref="B35:D35"/>
    <mergeCell ref="E35:G35"/>
    <mergeCell ref="B36:D36"/>
    <mergeCell ref="E36:G36"/>
    <mergeCell ref="B33:D33"/>
    <mergeCell ref="E33:G33"/>
    <mergeCell ref="A21:H21"/>
    <mergeCell ref="A24:E24"/>
    <mergeCell ref="F24:H24"/>
    <mergeCell ref="A25:H25"/>
    <mergeCell ref="A29:E29"/>
    <mergeCell ref="F29:H29"/>
    <mergeCell ref="A30:H30"/>
    <mergeCell ref="B31:D31"/>
    <mergeCell ref="E31:G31"/>
    <mergeCell ref="B32:D32"/>
    <mergeCell ref="E32:G32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  <mergeCell ref="A16:H16"/>
    <mergeCell ref="A1:B5"/>
    <mergeCell ref="C1:F2"/>
    <mergeCell ref="G1:H2"/>
    <mergeCell ref="C3:F4"/>
    <mergeCell ref="G3:H4"/>
    <mergeCell ref="C5:F5"/>
    <mergeCell ref="G5:H5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3"/>
  <sheetViews>
    <sheetView topLeftCell="A7" workbookViewId="0">
      <selection activeCell="D22" sqref="D22"/>
    </sheetView>
  </sheetViews>
  <sheetFormatPr defaultRowHeight="14.4" x14ac:dyDescent="0.3"/>
  <cols>
    <col min="4" max="4" width="35.44140625" customWidth="1"/>
    <col min="7" max="7" width="36.109375" customWidth="1"/>
    <col min="10" max="10" width="13" customWidth="1"/>
  </cols>
  <sheetData>
    <row r="1" spans="1:11" x14ac:dyDescent="0.3">
      <c r="A1" s="380"/>
      <c r="B1" s="381"/>
      <c r="C1" s="381"/>
      <c r="D1" s="381" t="s">
        <v>5</v>
      </c>
      <c r="E1" s="381"/>
      <c r="F1" s="381"/>
      <c r="G1" s="381"/>
      <c r="H1" s="384"/>
      <c r="I1" s="386"/>
      <c r="J1" s="387"/>
      <c r="K1" s="388"/>
    </row>
    <row r="2" spans="1:11" x14ac:dyDescent="0.3">
      <c r="A2" s="382"/>
      <c r="B2" s="383"/>
      <c r="C2" s="383"/>
      <c r="D2" s="383"/>
      <c r="E2" s="383"/>
      <c r="F2" s="383"/>
      <c r="G2" s="383"/>
      <c r="H2" s="385"/>
      <c r="I2" s="389"/>
      <c r="J2" s="390"/>
      <c r="K2" s="391"/>
    </row>
    <row r="3" spans="1:11" x14ac:dyDescent="0.3">
      <c r="A3" s="382"/>
      <c r="B3" s="383"/>
      <c r="C3" s="383"/>
      <c r="D3" s="392" t="s">
        <v>8</v>
      </c>
      <c r="E3" s="392"/>
      <c r="F3" s="392"/>
      <c r="G3" s="392"/>
      <c r="H3" s="393"/>
      <c r="I3" s="175"/>
      <c r="J3" s="175"/>
      <c r="K3" s="176"/>
    </row>
    <row r="4" spans="1:11" ht="23.25" customHeight="1" x14ac:dyDescent="0.3">
      <c r="A4" s="382"/>
      <c r="B4" s="383"/>
      <c r="C4" s="383"/>
      <c r="D4" s="392" t="s">
        <v>9</v>
      </c>
      <c r="E4" s="392"/>
      <c r="F4" s="392"/>
      <c r="G4" s="392"/>
      <c r="H4" s="393"/>
      <c r="I4" s="135"/>
      <c r="J4" s="135"/>
      <c r="K4" s="188"/>
    </row>
    <row r="5" spans="1:11" ht="17.399999999999999" x14ac:dyDescent="0.3">
      <c r="A5" s="382"/>
      <c r="B5" s="383"/>
      <c r="C5" s="383"/>
      <c r="D5" s="383"/>
      <c r="E5" s="383"/>
      <c r="F5" s="383"/>
      <c r="G5" s="383"/>
      <c r="H5" s="385"/>
      <c r="I5" s="394"/>
      <c r="J5" s="364"/>
      <c r="K5" s="395"/>
    </row>
    <row r="6" spans="1:11" ht="17.399999999999999" x14ac:dyDescent="0.3">
      <c r="A6" s="382" t="s">
        <v>383</v>
      </c>
      <c r="B6" s="383"/>
      <c r="C6" s="383"/>
      <c r="D6" s="383"/>
      <c r="E6" s="383"/>
      <c r="F6" s="383"/>
      <c r="G6" s="383"/>
      <c r="H6" s="383"/>
      <c r="I6" s="383"/>
      <c r="J6" s="383"/>
      <c r="K6" s="396"/>
    </row>
    <row r="7" spans="1:11" x14ac:dyDescent="0.3">
      <c r="A7" s="397"/>
      <c r="B7" s="398"/>
      <c r="C7" s="398"/>
      <c r="D7" s="398"/>
      <c r="E7" s="398"/>
      <c r="F7" s="398"/>
      <c r="G7" s="398"/>
      <c r="H7" s="398"/>
      <c r="I7" s="398"/>
      <c r="J7" s="398"/>
      <c r="K7" s="178"/>
    </row>
    <row r="8" spans="1:11" x14ac:dyDescent="0.3">
      <c r="A8" s="399" t="s">
        <v>505</v>
      </c>
      <c r="B8" s="400"/>
      <c r="C8" s="400"/>
      <c r="D8" s="400"/>
      <c r="E8" s="400"/>
      <c r="F8" s="400"/>
      <c r="G8" s="400"/>
      <c r="H8" s="400"/>
      <c r="I8" s="400"/>
      <c r="J8" s="400"/>
      <c r="K8" s="178"/>
    </row>
    <row r="9" spans="1:11" x14ac:dyDescent="0.3">
      <c r="A9" s="179"/>
      <c r="B9" s="21"/>
      <c r="C9" s="19"/>
      <c r="D9" s="19"/>
      <c r="E9" s="19"/>
      <c r="I9" s="19"/>
      <c r="J9" s="19"/>
      <c r="K9" s="178"/>
    </row>
    <row r="10" spans="1:11" x14ac:dyDescent="0.3">
      <c r="A10" s="43" t="s">
        <v>70</v>
      </c>
      <c r="B10" s="51" t="s">
        <v>210</v>
      </c>
      <c r="C10" s="401" t="s">
        <v>211</v>
      </c>
      <c r="D10" s="401"/>
      <c r="E10" s="401"/>
      <c r="F10" s="51" t="s">
        <v>64</v>
      </c>
      <c r="G10" s="51" t="s">
        <v>212</v>
      </c>
      <c r="H10" s="402" t="s">
        <v>213</v>
      </c>
      <c r="I10" s="403"/>
      <c r="J10" s="403"/>
      <c r="K10" s="404"/>
    </row>
    <row r="11" spans="1:11" ht="27.75" customHeight="1" x14ac:dyDescent="0.3">
      <c r="A11" s="118" t="s">
        <v>384</v>
      </c>
      <c r="B11" s="13" t="s">
        <v>214</v>
      </c>
      <c r="C11" s="374" t="s">
        <v>385</v>
      </c>
      <c r="D11" s="375"/>
      <c r="E11" s="376"/>
      <c r="F11" s="13" t="s">
        <v>64</v>
      </c>
      <c r="G11" s="13">
        <v>3</v>
      </c>
      <c r="H11" s="377">
        <f>ROUND((I14+I15+I16)/3,2)</f>
        <v>23.57</v>
      </c>
      <c r="I11" s="378"/>
      <c r="J11" s="378"/>
      <c r="K11" s="379"/>
    </row>
    <row r="12" spans="1:11" x14ac:dyDescent="0.3">
      <c r="A12" s="179"/>
      <c r="B12" s="21"/>
      <c r="C12" s="19"/>
      <c r="D12" s="19"/>
      <c r="E12" s="19"/>
      <c r="F12" s="19"/>
      <c r="G12" s="19"/>
      <c r="H12" s="19"/>
      <c r="I12" s="19"/>
      <c r="J12" s="19"/>
      <c r="K12" s="178"/>
    </row>
    <row r="13" spans="1:11" x14ac:dyDescent="0.3">
      <c r="A13" s="370" t="s">
        <v>215</v>
      </c>
      <c r="B13" s="371"/>
      <c r="C13" s="371"/>
      <c r="D13" s="371"/>
      <c r="E13" s="371" t="s">
        <v>216</v>
      </c>
      <c r="F13" s="371"/>
      <c r="G13" s="371" t="s">
        <v>217</v>
      </c>
      <c r="H13" s="371"/>
      <c r="I13" s="138" t="s">
        <v>218</v>
      </c>
      <c r="J13" s="138" t="s">
        <v>219</v>
      </c>
      <c r="K13" s="180" t="s">
        <v>220</v>
      </c>
    </row>
    <row r="14" spans="1:11" ht="24" customHeight="1" x14ac:dyDescent="0.3">
      <c r="A14" s="362" t="s">
        <v>371</v>
      </c>
      <c r="B14" s="363"/>
      <c r="C14" s="363"/>
      <c r="D14" s="363"/>
      <c r="E14" s="364" t="s">
        <v>372</v>
      </c>
      <c r="F14" s="364"/>
      <c r="G14" s="372" t="s">
        <v>373</v>
      </c>
      <c r="H14" s="373"/>
      <c r="I14" s="24">
        <v>28.9</v>
      </c>
      <c r="J14" s="13" t="s">
        <v>221</v>
      </c>
      <c r="K14" s="181"/>
    </row>
    <row r="15" spans="1:11" ht="24" customHeight="1" x14ac:dyDescent="0.3">
      <c r="A15" s="362" t="s">
        <v>374</v>
      </c>
      <c r="B15" s="363"/>
      <c r="C15" s="363"/>
      <c r="D15" s="363"/>
      <c r="E15" s="364" t="s">
        <v>375</v>
      </c>
      <c r="F15" s="364"/>
      <c r="G15" s="365" t="s">
        <v>376</v>
      </c>
      <c r="H15" s="365"/>
      <c r="I15" s="24">
        <v>19.899999999999999</v>
      </c>
      <c r="J15" s="13" t="s">
        <v>221</v>
      </c>
      <c r="K15" s="182"/>
    </row>
    <row r="16" spans="1:11" ht="28.5" customHeight="1" thickBot="1" x14ac:dyDescent="0.35">
      <c r="A16" s="366" t="s">
        <v>377</v>
      </c>
      <c r="B16" s="367"/>
      <c r="C16" s="367"/>
      <c r="D16" s="367"/>
      <c r="E16" s="368" t="s">
        <v>222</v>
      </c>
      <c r="F16" s="368"/>
      <c r="G16" s="369" t="s">
        <v>378</v>
      </c>
      <c r="H16" s="369"/>
      <c r="I16" s="183">
        <v>21.9</v>
      </c>
      <c r="J16" s="184" t="s">
        <v>221</v>
      </c>
      <c r="K16" s="185"/>
    </row>
    <row r="17" spans="1:11" x14ac:dyDescent="0.3">
      <c r="A17" s="50"/>
      <c r="B17" s="50"/>
      <c r="C17" s="50"/>
      <c r="D17" s="50"/>
      <c r="E17" s="134"/>
      <c r="F17" s="134"/>
      <c r="G17" s="111"/>
      <c r="H17" s="111"/>
      <c r="I17" s="112"/>
      <c r="J17" s="134"/>
      <c r="K17" s="134"/>
    </row>
    <row r="19" spans="1:11" x14ac:dyDescent="0.3">
      <c r="A19" s="359" t="s">
        <v>504</v>
      </c>
      <c r="B19" s="359"/>
      <c r="C19" s="359"/>
      <c r="D19" s="359"/>
      <c r="G19" s="360" t="s">
        <v>379</v>
      </c>
      <c r="H19" s="360"/>
      <c r="I19" s="360"/>
      <c r="J19" s="360"/>
      <c r="K19" s="98"/>
    </row>
    <row r="20" spans="1:11" x14ac:dyDescent="0.3">
      <c r="A20" s="3"/>
      <c r="B20" s="3"/>
      <c r="C20" s="3"/>
      <c r="D20" s="2"/>
      <c r="E20" s="14"/>
      <c r="F20" s="14"/>
      <c r="G20" s="361" t="s">
        <v>351</v>
      </c>
      <c r="H20" s="361"/>
      <c r="I20" s="361"/>
      <c r="J20" s="361"/>
      <c r="K20" s="361"/>
    </row>
    <row r="21" spans="1:11" x14ac:dyDescent="0.3">
      <c r="A21" s="3"/>
      <c r="B21" s="3"/>
      <c r="C21" s="3"/>
      <c r="D21" s="2"/>
      <c r="G21" s="315" t="s">
        <v>367</v>
      </c>
      <c r="H21" s="315"/>
      <c r="I21" s="315"/>
      <c r="J21" s="315"/>
      <c r="K21" s="315"/>
    </row>
    <row r="22" spans="1:11" x14ac:dyDescent="0.3">
      <c r="A22" s="3"/>
      <c r="B22" s="3"/>
      <c r="C22" s="3"/>
      <c r="D22" s="2"/>
      <c r="G22" s="315" t="s">
        <v>368</v>
      </c>
      <c r="H22" s="315"/>
      <c r="I22" s="315"/>
      <c r="J22" s="315"/>
      <c r="K22" s="315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5"/>
  <sheetViews>
    <sheetView topLeftCell="A19" workbookViewId="0">
      <selection activeCell="F15" sqref="F15:H15"/>
    </sheetView>
  </sheetViews>
  <sheetFormatPr defaultRowHeight="14.4" x14ac:dyDescent="0.3"/>
  <cols>
    <col min="4" max="4" width="60.88671875" customWidth="1"/>
    <col min="5" max="5" width="13.109375" customWidth="1"/>
    <col min="6" max="6" width="16.6640625" customWidth="1"/>
    <col min="7" max="7" width="16.109375" customWidth="1"/>
    <col min="8" max="8" width="9.109375" customWidth="1"/>
  </cols>
  <sheetData>
    <row r="1" spans="1:8" x14ac:dyDescent="0.3">
      <c r="A1" s="339"/>
      <c r="B1" s="444"/>
      <c r="C1" s="347" t="s">
        <v>5</v>
      </c>
      <c r="D1" s="348"/>
      <c r="E1" s="348"/>
      <c r="F1" s="348"/>
      <c r="G1" s="447"/>
      <c r="H1" s="448"/>
    </row>
    <row r="2" spans="1:8" x14ac:dyDescent="0.3">
      <c r="A2" s="341"/>
      <c r="B2" s="328"/>
      <c r="C2" s="445"/>
      <c r="D2" s="446"/>
      <c r="E2" s="446"/>
      <c r="F2" s="446"/>
      <c r="G2" s="449"/>
      <c r="H2" s="450"/>
    </row>
    <row r="3" spans="1:8" x14ac:dyDescent="0.3">
      <c r="A3" s="341"/>
      <c r="B3" s="328"/>
      <c r="C3" s="451" t="s">
        <v>8</v>
      </c>
      <c r="D3" s="452"/>
      <c r="E3" s="452"/>
      <c r="F3" s="452"/>
      <c r="G3" s="455"/>
      <c r="H3" s="456"/>
    </row>
    <row r="4" spans="1:8" x14ac:dyDescent="0.3">
      <c r="A4" s="341"/>
      <c r="B4" s="328"/>
      <c r="C4" s="453"/>
      <c r="D4" s="454"/>
      <c r="E4" s="454"/>
      <c r="F4" s="454"/>
      <c r="G4" s="457"/>
      <c r="H4" s="458"/>
    </row>
    <row r="5" spans="1:8" x14ac:dyDescent="0.3">
      <c r="A5" s="341"/>
      <c r="B5" s="328"/>
      <c r="C5" s="393" t="s">
        <v>9</v>
      </c>
      <c r="D5" s="459"/>
      <c r="E5" s="459"/>
      <c r="F5" s="459"/>
      <c r="G5" s="457"/>
      <c r="H5" s="458"/>
    </row>
    <row r="6" spans="1:8" x14ac:dyDescent="0.3">
      <c r="A6" s="423"/>
      <c r="B6" s="424"/>
      <c r="C6" s="424"/>
      <c r="D6" s="424"/>
      <c r="E6" s="424"/>
      <c r="F6" s="424"/>
      <c r="G6" s="424"/>
      <c r="H6" s="425"/>
    </row>
    <row r="7" spans="1:8" x14ac:dyDescent="0.3">
      <c r="A7" s="426" t="s">
        <v>65</v>
      </c>
      <c r="B7" s="427"/>
      <c r="C7" s="427"/>
      <c r="D7" s="427"/>
      <c r="E7" s="427"/>
      <c r="F7" s="427"/>
      <c r="G7" s="427"/>
      <c r="H7" s="428"/>
    </row>
    <row r="8" spans="1:8" x14ac:dyDescent="0.3">
      <c r="A8" s="429" t="s">
        <v>209</v>
      </c>
      <c r="B8" s="430"/>
      <c r="C8" s="430"/>
      <c r="D8" s="430"/>
      <c r="E8" s="430"/>
      <c r="F8" s="430"/>
      <c r="G8" s="430"/>
      <c r="H8" s="431"/>
    </row>
    <row r="9" spans="1:8" x14ac:dyDescent="0.3">
      <c r="A9" s="432" t="s">
        <v>506</v>
      </c>
      <c r="B9" s="433"/>
      <c r="C9" s="433"/>
      <c r="D9" s="433"/>
      <c r="E9" s="433"/>
      <c r="F9" s="433"/>
      <c r="G9" s="433"/>
      <c r="H9" s="434"/>
    </row>
    <row r="10" spans="1:8" x14ac:dyDescent="0.3">
      <c r="A10" s="435" t="s">
        <v>66</v>
      </c>
      <c r="B10" s="436"/>
      <c r="C10" s="152" t="s">
        <v>475</v>
      </c>
      <c r="D10" s="153">
        <v>150934</v>
      </c>
      <c r="E10" s="437" t="s">
        <v>108</v>
      </c>
      <c r="F10" s="438"/>
      <c r="G10" s="439"/>
      <c r="H10" s="154">
        <v>1.5727</v>
      </c>
    </row>
    <row r="11" spans="1:8" x14ac:dyDescent="0.3">
      <c r="A11" s="12" t="s">
        <v>67</v>
      </c>
      <c r="B11" s="440" t="s">
        <v>386</v>
      </c>
      <c r="C11" s="440"/>
      <c r="D11" s="440"/>
      <c r="E11" s="440"/>
      <c r="F11" s="440"/>
      <c r="G11" s="35" t="s">
        <v>68</v>
      </c>
      <c r="H11" s="155" t="s">
        <v>106</v>
      </c>
    </row>
    <row r="12" spans="1:8" x14ac:dyDescent="0.3">
      <c r="A12" s="441" t="s">
        <v>69</v>
      </c>
      <c r="B12" s="442"/>
      <c r="C12" s="442"/>
      <c r="D12" s="442"/>
      <c r="E12" s="442"/>
      <c r="F12" s="442"/>
      <c r="G12" s="442"/>
      <c r="H12" s="443"/>
    </row>
    <row r="13" spans="1:8" x14ac:dyDescent="0.3">
      <c r="A13" s="156" t="s">
        <v>59</v>
      </c>
      <c r="B13" s="36" t="s">
        <v>70</v>
      </c>
      <c r="C13" s="36" t="s">
        <v>71</v>
      </c>
      <c r="D13" s="36" t="s">
        <v>72</v>
      </c>
      <c r="E13" s="36" t="s">
        <v>73</v>
      </c>
      <c r="F13" s="36" t="s">
        <v>74</v>
      </c>
      <c r="G13" s="36" t="s">
        <v>75</v>
      </c>
      <c r="H13" s="157" t="s">
        <v>76</v>
      </c>
    </row>
    <row r="14" spans="1:8" x14ac:dyDescent="0.3">
      <c r="A14" s="158" t="s">
        <v>77</v>
      </c>
      <c r="B14" s="159">
        <v>10115</v>
      </c>
      <c r="C14" s="160" t="s">
        <v>475</v>
      </c>
      <c r="D14" s="161" t="s">
        <v>474</v>
      </c>
      <c r="E14" s="162" t="s">
        <v>78</v>
      </c>
      <c r="F14" s="163">
        <v>9.3699999999999992</v>
      </c>
      <c r="G14" s="162">
        <v>0.25</v>
      </c>
      <c r="H14" s="139">
        <f>F14*G14</f>
        <v>2.3424999999999998</v>
      </c>
    </row>
    <row r="15" spans="1:8" x14ac:dyDescent="0.3">
      <c r="A15" s="416" t="s">
        <v>79</v>
      </c>
      <c r="B15" s="417"/>
      <c r="C15" s="417"/>
      <c r="D15" s="417"/>
      <c r="E15" s="417"/>
      <c r="F15" s="405">
        <f>SUM(H14:H14)</f>
        <v>2.3424999999999998</v>
      </c>
      <c r="G15" s="405"/>
      <c r="H15" s="418"/>
    </row>
    <row r="16" spans="1:8" x14ac:dyDescent="0.3">
      <c r="A16" s="414" t="s">
        <v>80</v>
      </c>
      <c r="B16" s="406"/>
      <c r="C16" s="406"/>
      <c r="D16" s="406"/>
      <c r="E16" s="406"/>
      <c r="F16" s="406"/>
      <c r="G16" s="406"/>
      <c r="H16" s="415"/>
    </row>
    <row r="17" spans="1:8" x14ac:dyDescent="0.3">
      <c r="A17" s="38" t="s">
        <v>59</v>
      </c>
      <c r="B17" s="36" t="s">
        <v>70</v>
      </c>
      <c r="C17" s="36" t="s">
        <v>71</v>
      </c>
      <c r="D17" s="136" t="s">
        <v>72</v>
      </c>
      <c r="E17" s="136" t="s">
        <v>73</v>
      </c>
      <c r="F17" s="136" t="s">
        <v>74</v>
      </c>
      <c r="G17" s="136" t="s">
        <v>75</v>
      </c>
      <c r="H17" s="137" t="s">
        <v>76</v>
      </c>
    </row>
    <row r="18" spans="1:8" x14ac:dyDescent="0.3">
      <c r="A18" s="164"/>
      <c r="B18" s="165"/>
      <c r="C18" s="160"/>
      <c r="D18" s="166"/>
      <c r="E18" s="37"/>
      <c r="F18" s="167"/>
      <c r="G18" s="168"/>
      <c r="H18" s="137">
        <f>F18*G18</f>
        <v>0</v>
      </c>
    </row>
    <row r="19" spans="1:8" x14ac:dyDescent="0.3">
      <c r="A19" s="38"/>
      <c r="B19" s="37"/>
      <c r="C19" s="37"/>
      <c r="D19" s="37"/>
      <c r="E19" s="37"/>
      <c r="F19" s="37"/>
      <c r="G19" s="37"/>
      <c r="H19" s="137">
        <f>F19*G19</f>
        <v>0</v>
      </c>
    </row>
    <row r="20" spans="1:8" x14ac:dyDescent="0.3">
      <c r="A20" s="416" t="s">
        <v>81</v>
      </c>
      <c r="B20" s="417"/>
      <c r="C20" s="417"/>
      <c r="D20" s="417"/>
      <c r="E20" s="417"/>
      <c r="F20" s="405">
        <f>SUM(H18:H19)</f>
        <v>0</v>
      </c>
      <c r="G20" s="405"/>
      <c r="H20" s="418"/>
    </row>
    <row r="21" spans="1:8" x14ac:dyDescent="0.3">
      <c r="A21" s="414" t="s">
        <v>82</v>
      </c>
      <c r="B21" s="406"/>
      <c r="C21" s="406"/>
      <c r="D21" s="406"/>
      <c r="E21" s="406"/>
      <c r="F21" s="406"/>
      <c r="G21" s="406"/>
      <c r="H21" s="415"/>
    </row>
    <row r="22" spans="1:8" x14ac:dyDescent="0.3">
      <c r="A22" s="38" t="s">
        <v>59</v>
      </c>
      <c r="B22" s="36" t="s">
        <v>70</v>
      </c>
      <c r="C22" s="36" t="s">
        <v>71</v>
      </c>
      <c r="D22" s="136" t="s">
        <v>72</v>
      </c>
      <c r="E22" s="136" t="s">
        <v>73</v>
      </c>
      <c r="F22" s="136" t="s">
        <v>74</v>
      </c>
      <c r="G22" s="136" t="s">
        <v>75</v>
      </c>
      <c r="H22" s="137" t="s">
        <v>76</v>
      </c>
    </row>
    <row r="23" spans="1:8" x14ac:dyDescent="0.3">
      <c r="A23" s="164" t="s">
        <v>77</v>
      </c>
      <c r="B23" s="169" t="s">
        <v>27</v>
      </c>
      <c r="C23" s="37" t="s">
        <v>107</v>
      </c>
      <c r="D23" s="170" t="s">
        <v>387</v>
      </c>
      <c r="E23" s="37" t="s">
        <v>106</v>
      </c>
      <c r="F23" s="37">
        <v>23.57</v>
      </c>
      <c r="G23" s="171">
        <v>1</v>
      </c>
      <c r="H23" s="139">
        <f>F23*G23</f>
        <v>23.57</v>
      </c>
    </row>
    <row r="24" spans="1:8" x14ac:dyDescent="0.3">
      <c r="A24" s="416" t="s">
        <v>83</v>
      </c>
      <c r="B24" s="417"/>
      <c r="C24" s="417"/>
      <c r="D24" s="417"/>
      <c r="E24" s="417"/>
      <c r="F24" s="405">
        <f>SUM(H23:H23)</f>
        <v>23.57</v>
      </c>
      <c r="G24" s="405"/>
      <c r="H24" s="418"/>
    </row>
    <row r="25" spans="1:8" x14ac:dyDescent="0.3">
      <c r="A25" s="419" t="s">
        <v>84</v>
      </c>
      <c r="B25" s="420"/>
      <c r="C25" s="420"/>
      <c r="D25" s="420"/>
      <c r="E25" s="420"/>
      <c r="F25" s="420"/>
      <c r="G25" s="420"/>
      <c r="H25" s="421"/>
    </row>
    <row r="26" spans="1:8" x14ac:dyDescent="0.3">
      <c r="A26" s="38" t="s">
        <v>59</v>
      </c>
      <c r="B26" s="36" t="s">
        <v>70</v>
      </c>
      <c r="C26" s="36" t="s">
        <v>71</v>
      </c>
      <c r="D26" s="136" t="s">
        <v>72</v>
      </c>
      <c r="E26" s="136" t="s">
        <v>73</v>
      </c>
      <c r="F26" s="136" t="s">
        <v>74</v>
      </c>
      <c r="G26" s="136" t="s">
        <v>75</v>
      </c>
      <c r="H26" s="137" t="s">
        <v>76</v>
      </c>
    </row>
    <row r="27" spans="1:8" x14ac:dyDescent="0.3">
      <c r="A27" s="38"/>
      <c r="B27" s="37"/>
      <c r="C27" s="37"/>
      <c r="D27" s="37"/>
      <c r="E27" s="37"/>
      <c r="F27" s="37"/>
      <c r="G27" s="37"/>
      <c r="H27" s="137">
        <f>F27*G27</f>
        <v>0</v>
      </c>
    </row>
    <row r="28" spans="1:8" x14ac:dyDescent="0.3">
      <c r="A28" s="38"/>
      <c r="B28" s="37"/>
      <c r="C28" s="37"/>
      <c r="D28" s="37"/>
      <c r="E28" s="37"/>
      <c r="F28" s="37"/>
      <c r="G28" s="37"/>
      <c r="H28" s="137">
        <f>F28*G28</f>
        <v>0</v>
      </c>
    </row>
    <row r="29" spans="1:8" x14ac:dyDescent="0.3">
      <c r="A29" s="416" t="s">
        <v>85</v>
      </c>
      <c r="B29" s="417"/>
      <c r="C29" s="417"/>
      <c r="D29" s="417"/>
      <c r="E29" s="417"/>
      <c r="F29" s="405">
        <f>SUM(H27:H28)</f>
        <v>0</v>
      </c>
      <c r="G29" s="405"/>
      <c r="H29" s="418"/>
    </row>
    <row r="30" spans="1:8" x14ac:dyDescent="0.3">
      <c r="A30" s="419" t="s">
        <v>86</v>
      </c>
      <c r="B30" s="420"/>
      <c r="C30" s="420"/>
      <c r="D30" s="420"/>
      <c r="E30" s="420"/>
      <c r="F30" s="420"/>
      <c r="G30" s="420"/>
      <c r="H30" s="421"/>
    </row>
    <row r="31" spans="1:8" x14ac:dyDescent="0.3">
      <c r="A31" s="38" t="s">
        <v>59</v>
      </c>
      <c r="B31" s="405" t="s">
        <v>87</v>
      </c>
      <c r="C31" s="405"/>
      <c r="D31" s="405"/>
      <c r="E31" s="422" t="s">
        <v>76</v>
      </c>
      <c r="F31" s="422"/>
      <c r="G31" s="422"/>
      <c r="H31" s="137"/>
    </row>
    <row r="32" spans="1:8" x14ac:dyDescent="0.3">
      <c r="A32" s="38" t="s">
        <v>88</v>
      </c>
      <c r="B32" s="405" t="s">
        <v>89</v>
      </c>
      <c r="C32" s="405"/>
      <c r="D32" s="405"/>
      <c r="E32" s="422" t="s">
        <v>90</v>
      </c>
      <c r="F32" s="422"/>
      <c r="G32" s="422"/>
      <c r="H32" s="137">
        <f>F15</f>
        <v>2.3424999999999998</v>
      </c>
    </row>
    <row r="33" spans="1:9" x14ac:dyDescent="0.3">
      <c r="A33" s="38" t="s">
        <v>91</v>
      </c>
      <c r="B33" s="405" t="s">
        <v>92</v>
      </c>
      <c r="C33" s="405"/>
      <c r="D33" s="405"/>
      <c r="E33" s="413">
        <f>H10</f>
        <v>1.5727</v>
      </c>
      <c r="F33" s="413"/>
      <c r="G33" s="413"/>
      <c r="H33" s="137"/>
    </row>
    <row r="34" spans="1:9" x14ac:dyDescent="0.3">
      <c r="A34" s="38" t="s">
        <v>93</v>
      </c>
      <c r="B34" s="405" t="s">
        <v>94</v>
      </c>
      <c r="C34" s="405"/>
      <c r="D34" s="405"/>
      <c r="E34" s="412" t="s">
        <v>95</v>
      </c>
      <c r="F34" s="412"/>
      <c r="G34" s="412"/>
      <c r="H34" s="137">
        <f>F20</f>
        <v>0</v>
      </c>
    </row>
    <row r="35" spans="1:9" x14ac:dyDescent="0.3">
      <c r="A35" s="38" t="s">
        <v>96</v>
      </c>
      <c r="B35" s="405" t="s">
        <v>97</v>
      </c>
      <c r="C35" s="405"/>
      <c r="D35" s="405"/>
      <c r="E35" s="412" t="s">
        <v>98</v>
      </c>
      <c r="F35" s="412"/>
      <c r="G35" s="412"/>
      <c r="H35" s="137">
        <f>F24</f>
        <v>23.57</v>
      </c>
    </row>
    <row r="36" spans="1:9" x14ac:dyDescent="0.3">
      <c r="A36" s="38" t="s">
        <v>99</v>
      </c>
      <c r="B36" s="405" t="s">
        <v>100</v>
      </c>
      <c r="C36" s="405"/>
      <c r="D36" s="405"/>
      <c r="E36" s="412" t="s">
        <v>101</v>
      </c>
      <c r="F36" s="412"/>
      <c r="G36" s="412"/>
      <c r="H36" s="137">
        <f>F29</f>
        <v>0</v>
      </c>
    </row>
    <row r="37" spans="1:9" x14ac:dyDescent="0.3">
      <c r="A37" s="38"/>
      <c r="B37" s="405"/>
      <c r="C37" s="405"/>
      <c r="D37" s="405"/>
      <c r="E37" s="406" t="s">
        <v>102</v>
      </c>
      <c r="F37" s="406"/>
      <c r="G37" s="406"/>
      <c r="H37" s="39">
        <f>ROUND(SUM(H34+H32+H35+H36),2)</f>
        <v>25.91</v>
      </c>
    </row>
    <row r="38" spans="1:9" x14ac:dyDescent="0.3">
      <c r="A38" s="40"/>
      <c r="B38" s="407"/>
      <c r="C38" s="407"/>
      <c r="D38" s="407"/>
      <c r="E38" s="408" t="s">
        <v>103</v>
      </c>
      <c r="F38" s="408"/>
      <c r="G38" s="408"/>
      <c r="H38" s="41">
        <f>H37</f>
        <v>25.91</v>
      </c>
    </row>
    <row r="39" spans="1:9" ht="15" thickBot="1" x14ac:dyDescent="0.35">
      <c r="A39" s="409"/>
      <c r="B39" s="410"/>
      <c r="C39" s="410"/>
      <c r="D39" s="410"/>
      <c r="E39" s="410"/>
      <c r="F39" s="410"/>
      <c r="G39" s="410"/>
      <c r="H39" s="411"/>
    </row>
    <row r="42" spans="1:9" x14ac:dyDescent="0.3">
      <c r="A42" s="359" t="s">
        <v>504</v>
      </c>
      <c r="B42" s="359"/>
      <c r="C42" s="359"/>
      <c r="D42" s="359"/>
      <c r="E42" s="172"/>
      <c r="F42" s="172"/>
      <c r="G42" s="172"/>
      <c r="H42" s="172"/>
    </row>
    <row r="43" spans="1:9" x14ac:dyDescent="0.3">
      <c r="A43" s="3"/>
      <c r="B43" s="3"/>
      <c r="C43" s="3"/>
      <c r="D43" s="2"/>
      <c r="E43" s="361" t="s">
        <v>351</v>
      </c>
      <c r="F43" s="361"/>
      <c r="G43" s="361"/>
      <c r="H43" s="361"/>
      <c r="I43" s="361"/>
    </row>
    <row r="44" spans="1:9" x14ac:dyDescent="0.3">
      <c r="A44" s="3"/>
      <c r="B44" s="3"/>
      <c r="C44" s="3"/>
      <c r="D44" s="2"/>
      <c r="E44" s="315" t="s">
        <v>367</v>
      </c>
      <c r="F44" s="315"/>
      <c r="G44" s="315"/>
      <c r="H44" s="315"/>
      <c r="I44" s="315"/>
    </row>
    <row r="45" spans="1:9" x14ac:dyDescent="0.3">
      <c r="A45" s="3"/>
      <c r="B45" s="3"/>
      <c r="C45" s="3"/>
      <c r="D45" s="2"/>
      <c r="E45" s="315" t="s">
        <v>368</v>
      </c>
      <c r="F45" s="315"/>
      <c r="G45" s="315"/>
      <c r="H45" s="315"/>
      <c r="I45" s="315"/>
    </row>
  </sheetData>
  <mergeCells count="48">
    <mergeCell ref="E43:I43"/>
    <mergeCell ref="E44:I44"/>
    <mergeCell ref="E45:I45"/>
    <mergeCell ref="B37:D37"/>
    <mergeCell ref="E37:G37"/>
    <mergeCell ref="B38:D38"/>
    <mergeCell ref="E38:G38"/>
    <mergeCell ref="A39:H39"/>
    <mergeCell ref="A42:D42"/>
    <mergeCell ref="B34:D34"/>
    <mergeCell ref="E34:G34"/>
    <mergeCell ref="B35:D35"/>
    <mergeCell ref="E35:G35"/>
    <mergeCell ref="B36:D36"/>
    <mergeCell ref="E36:G36"/>
    <mergeCell ref="B33:D33"/>
    <mergeCell ref="E33:G33"/>
    <mergeCell ref="A21:H21"/>
    <mergeCell ref="A24:E24"/>
    <mergeCell ref="F24:H24"/>
    <mergeCell ref="A25:H25"/>
    <mergeCell ref="A29:E29"/>
    <mergeCell ref="F29:H29"/>
    <mergeCell ref="A30:H30"/>
    <mergeCell ref="B31:D31"/>
    <mergeCell ref="E31:G31"/>
    <mergeCell ref="B32:D32"/>
    <mergeCell ref="E32:G32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  <mergeCell ref="A16:H16"/>
    <mergeCell ref="A1:B5"/>
    <mergeCell ref="C1:F2"/>
    <mergeCell ref="G1:H2"/>
    <mergeCell ref="C3:F4"/>
    <mergeCell ref="G3:H4"/>
    <mergeCell ref="C5:F5"/>
    <mergeCell ref="G5:H5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3</vt:i4>
      </vt:variant>
    </vt:vector>
  </HeadingPairs>
  <TitlesOfParts>
    <vt:vector size="14" baseType="lpstr">
      <vt:lpstr>ORÇAMENTO</vt:lpstr>
      <vt:lpstr>Planilha1</vt:lpstr>
      <vt:lpstr>CRONOG</vt:lpstr>
      <vt:lpstr>MAPA DE COTAÇÃO 01</vt:lpstr>
      <vt:lpstr>COMP - 01</vt:lpstr>
      <vt:lpstr>MAPA DE COTAÇÃO 02</vt:lpstr>
      <vt:lpstr>COMP - 02</vt:lpstr>
      <vt:lpstr>MAPA DE COTAÇÃO 03</vt:lpstr>
      <vt:lpstr>COMP - 03</vt:lpstr>
      <vt:lpstr>MAPA DE COTAÇÃO 04</vt:lpstr>
      <vt:lpstr>Mercado</vt:lpstr>
      <vt:lpstr>CRONOG!Area_de_impressao</vt:lpstr>
      <vt:lpstr>Mercado!Area_de_impressao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2026-05-07T11:59:02Z</cp:lastPrinted>
  <dcterms:created xsi:type="dcterms:W3CDTF">2008-07-02T19:34:21Z</dcterms:created>
  <dcterms:modified xsi:type="dcterms:W3CDTF">2026-05-07T12:03:34Z</dcterms:modified>
</cp:coreProperties>
</file>