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edições de obras\MEDIÇÃO TSG CRECHE EMÍLIO JASKE\"/>
    </mc:Choice>
  </mc:AlternateContent>
  <xr:revisionPtr revIDLastSave="0" documentId="13_ncr:1_{86272617-AFD9-4AEC-8113-5254EAE28F46}" xr6:coauthVersionLast="47" xr6:coauthVersionMax="47" xr10:uidLastSave="{00000000-0000-0000-0000-000000000000}"/>
  <bookViews>
    <workbookView xWindow="-108" yWindow="-108" windowWidth="23256" windowHeight="12456" tabRatio="808" xr2:uid="{00000000-000D-0000-FFFF-FFFF00000000}"/>
  </bookViews>
  <sheets>
    <sheet name="ORÇAMENTO" sheetId="1" r:id="rId1"/>
    <sheet name="CRONOG" sheetId="3" r:id="rId2"/>
    <sheet name="COMP-01" sheetId="45" r:id="rId3"/>
    <sheet name="MERCADO-01" sheetId="58" r:id="rId4"/>
    <sheet name="COMP-02" sheetId="55" r:id="rId5"/>
    <sheet name="COMP-03" sheetId="56" r:id="rId6"/>
    <sheet name="MERCADO-02" sheetId="59" r:id="rId7"/>
    <sheet name="Mercado" sheetId="4" state="hidden" r:id="rId8"/>
  </sheets>
  <definedNames>
    <definedName name="_xlnm.Print_Area" localSheetId="2">'COMP-01'!$A$1:$H$59</definedName>
    <definedName name="_xlnm.Print_Area" localSheetId="4">'COMP-02'!$A$1:$H$47</definedName>
    <definedName name="_xlnm.Print_Area" localSheetId="1">CRONOG!$A$1:$J$36</definedName>
    <definedName name="_xlnm.Print_Area" localSheetId="7">Mercado!$A$1:$J$23</definedName>
    <definedName name="_xlnm.Print_Area" localSheetId="0">ORÇAMENTO!$A$1:$K$188</definedName>
    <definedName name="OLE_LINK1" localSheetId="0">ORÇAMENTO!#REF!</definedName>
  </definedNames>
  <calcPr calcId="181029"/>
</workbook>
</file>

<file path=xl/calcChain.xml><?xml version="1.0" encoding="utf-8"?>
<calcChain xmlns="http://schemas.openxmlformats.org/spreadsheetml/2006/main">
  <c r="L178" i="1" l="1"/>
  <c r="L175" i="1"/>
  <c r="L176" i="1"/>
  <c r="L177" i="1"/>
  <c r="L179" i="1"/>
  <c r="L167" i="1"/>
  <c r="L168" i="1"/>
  <c r="L169" i="1"/>
  <c r="L170" i="1"/>
  <c r="L171" i="1"/>
  <c r="L172" i="1"/>
  <c r="L173" i="1"/>
  <c r="L174" i="1"/>
  <c r="L160" i="1"/>
  <c r="L161" i="1"/>
  <c r="L162" i="1"/>
  <c r="L163" i="1"/>
  <c r="L164" i="1"/>
  <c r="L165" i="1"/>
  <c r="L166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28" i="1"/>
  <c r="L129" i="1"/>
  <c r="L130" i="1"/>
  <c r="L131" i="1"/>
  <c r="L132" i="1"/>
  <c r="L133" i="1"/>
  <c r="L134" i="1"/>
  <c r="L135" i="1"/>
  <c r="L118" i="1"/>
  <c r="L119" i="1"/>
  <c r="L120" i="1"/>
  <c r="L121" i="1"/>
  <c r="L122" i="1"/>
  <c r="L123" i="1"/>
  <c r="L124" i="1"/>
  <c r="L125" i="1"/>
  <c r="L126" i="1"/>
  <c r="L127" i="1"/>
  <c r="L108" i="1"/>
  <c r="L109" i="1"/>
  <c r="L110" i="1"/>
  <c r="L111" i="1"/>
  <c r="L112" i="1"/>
  <c r="L113" i="1"/>
  <c r="L114" i="1"/>
  <c r="L115" i="1"/>
  <c r="L116" i="1"/>
  <c r="L117" i="1"/>
  <c r="L97" i="1"/>
  <c r="L98" i="1"/>
  <c r="L99" i="1"/>
  <c r="L100" i="1"/>
  <c r="L101" i="1"/>
  <c r="L102" i="1"/>
  <c r="L103" i="1"/>
  <c r="L104" i="1"/>
  <c r="L105" i="1"/>
  <c r="L106" i="1"/>
  <c r="L107" i="1"/>
  <c r="L87" i="1"/>
  <c r="L88" i="1"/>
  <c r="L89" i="1"/>
  <c r="L90" i="1"/>
  <c r="L91" i="1"/>
  <c r="L92" i="1"/>
  <c r="L93" i="1"/>
  <c r="L94" i="1"/>
  <c r="L95" i="1"/>
  <c r="L96" i="1"/>
  <c r="L77" i="1"/>
  <c r="L78" i="1"/>
  <c r="L79" i="1"/>
  <c r="L80" i="1"/>
  <c r="L81" i="1"/>
  <c r="L82" i="1"/>
  <c r="L83" i="1"/>
  <c r="L84" i="1"/>
  <c r="L85" i="1"/>
  <c r="L86" i="1"/>
  <c r="L65" i="1"/>
  <c r="L66" i="1"/>
  <c r="L67" i="1"/>
  <c r="L68" i="1"/>
  <c r="L69" i="1"/>
  <c r="L70" i="1"/>
  <c r="L71" i="1"/>
  <c r="L72" i="1"/>
  <c r="L73" i="1"/>
  <c r="L74" i="1"/>
  <c r="L75" i="1"/>
  <c r="L76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41" i="1"/>
  <c r="L42" i="1"/>
  <c r="L43" i="1"/>
  <c r="L44" i="1"/>
  <c r="L45" i="1"/>
  <c r="L46" i="1"/>
  <c r="L47" i="1"/>
  <c r="L48" i="1"/>
  <c r="L49" i="1"/>
  <c r="L50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22" i="1"/>
  <c r="L17" i="1"/>
  <c r="L18" i="1"/>
  <c r="L19" i="1"/>
  <c r="L20" i="1"/>
  <c r="L21" i="1"/>
  <c r="L16" i="1"/>
  <c r="K85" i="1"/>
  <c r="K84" i="1"/>
  <c r="K82" i="1"/>
  <c r="K86" i="1"/>
  <c r="K93" i="1"/>
  <c r="K100" i="1"/>
  <c r="K107" i="1"/>
  <c r="K124" i="1"/>
  <c r="K167" i="1"/>
  <c r="K172" i="1"/>
  <c r="K174" i="1"/>
  <c r="K175" i="1"/>
  <c r="K176" i="1"/>
  <c r="K177" i="1"/>
  <c r="K178" i="1"/>
  <c r="K179" i="1"/>
  <c r="K173" i="1"/>
  <c r="K169" i="1"/>
  <c r="K171" i="1"/>
  <c r="K156" i="1"/>
  <c r="K158" i="1"/>
  <c r="K160" i="1"/>
  <c r="K162" i="1"/>
  <c r="K164" i="1"/>
  <c r="K166" i="1"/>
  <c r="K146" i="1"/>
  <c r="K147" i="1"/>
  <c r="K148" i="1"/>
  <c r="K149" i="1"/>
  <c r="K150" i="1"/>
  <c r="K151" i="1"/>
  <c r="K152" i="1"/>
  <c r="K153" i="1"/>
  <c r="K154" i="1"/>
  <c r="K155" i="1"/>
  <c r="K134" i="1"/>
  <c r="K135" i="1"/>
  <c r="K136" i="1"/>
  <c r="K137" i="1"/>
  <c r="K138" i="1"/>
  <c r="K139" i="1"/>
  <c r="K140" i="1"/>
  <c r="K142" i="1"/>
  <c r="K143" i="1"/>
  <c r="K144" i="1"/>
  <c r="K145" i="1"/>
  <c r="K126" i="1"/>
  <c r="K127" i="1"/>
  <c r="K128" i="1"/>
  <c r="K129" i="1"/>
  <c r="K130" i="1"/>
  <c r="K131" i="1"/>
  <c r="K132" i="1"/>
  <c r="K133" i="1"/>
  <c r="K116" i="1"/>
  <c r="K117" i="1"/>
  <c r="K118" i="1"/>
  <c r="K119" i="1"/>
  <c r="K120" i="1"/>
  <c r="K121" i="1"/>
  <c r="K122" i="1"/>
  <c r="K123" i="1"/>
  <c r="K109" i="1"/>
  <c r="K110" i="1"/>
  <c r="K111" i="1"/>
  <c r="K112" i="1"/>
  <c r="K113" i="1"/>
  <c r="K115" i="1"/>
  <c r="K102" i="1"/>
  <c r="K103" i="1"/>
  <c r="K104" i="1"/>
  <c r="K105" i="1"/>
  <c r="K106" i="1"/>
  <c r="K101" i="1"/>
  <c r="K95" i="1"/>
  <c r="K96" i="1"/>
  <c r="K97" i="1"/>
  <c r="K98" i="1"/>
  <c r="K99" i="1"/>
  <c r="K94" i="1"/>
  <c r="K88" i="1"/>
  <c r="K90" i="1"/>
  <c r="K92" i="1"/>
  <c r="K87" i="1"/>
  <c r="K77" i="1"/>
  <c r="K74" i="1" s="1"/>
  <c r="K78" i="1"/>
  <c r="K79" i="1"/>
  <c r="K80" i="1"/>
  <c r="K81" i="1"/>
  <c r="K76" i="1"/>
  <c r="K64" i="1"/>
  <c r="K65" i="1"/>
  <c r="K66" i="1"/>
  <c r="K67" i="1"/>
  <c r="K68" i="1"/>
  <c r="K69" i="1"/>
  <c r="K70" i="1"/>
  <c r="K71" i="1"/>
  <c r="K72" i="1"/>
  <c r="K73" i="1"/>
  <c r="K63" i="1"/>
  <c r="K58" i="1"/>
  <c r="K59" i="1"/>
  <c r="K60" i="1"/>
  <c r="K61" i="1"/>
  <c r="K52" i="1"/>
  <c r="K53" i="1"/>
  <c r="K54" i="1"/>
  <c r="K55" i="1"/>
  <c r="K56" i="1"/>
  <c r="K57" i="1"/>
  <c r="K51" i="1"/>
  <c r="K50" i="1" s="1"/>
  <c r="K45" i="1"/>
  <c r="K46" i="1"/>
  <c r="K47" i="1"/>
  <c r="K48" i="1"/>
  <c r="K49" i="1"/>
  <c r="K39" i="1"/>
  <c r="K40" i="1"/>
  <c r="K41" i="1"/>
  <c r="K42" i="1"/>
  <c r="K43" i="1"/>
  <c r="K44" i="1"/>
  <c r="K38" i="1"/>
  <c r="K35" i="1"/>
  <c r="K36" i="1"/>
  <c r="K22" i="1"/>
  <c r="K23" i="1"/>
  <c r="K24" i="1"/>
  <c r="K25" i="1"/>
  <c r="K26" i="1"/>
  <c r="K28" i="1"/>
  <c r="K29" i="1"/>
  <c r="K30" i="1"/>
  <c r="K31" i="1"/>
  <c r="K32" i="1"/>
  <c r="K34" i="1"/>
  <c r="K20" i="1"/>
  <c r="K17" i="1"/>
  <c r="K16" i="1"/>
  <c r="K15" i="1" s="1"/>
  <c r="I174" i="1"/>
  <c r="I175" i="1"/>
  <c r="I176" i="1"/>
  <c r="I177" i="1"/>
  <c r="I178" i="1"/>
  <c r="I172" i="1" s="1"/>
  <c r="I179" i="1"/>
  <c r="I173" i="1"/>
  <c r="I171" i="1"/>
  <c r="I169" i="1"/>
  <c r="I167" i="1" s="1"/>
  <c r="I164" i="1"/>
  <c r="I166" i="1"/>
  <c r="I149" i="1"/>
  <c r="I150" i="1"/>
  <c r="I151" i="1"/>
  <c r="I152" i="1"/>
  <c r="I153" i="1"/>
  <c r="I154" i="1"/>
  <c r="I155" i="1"/>
  <c r="I156" i="1"/>
  <c r="I158" i="1"/>
  <c r="I160" i="1"/>
  <c r="I162" i="1"/>
  <c r="I136" i="1"/>
  <c r="I137" i="1"/>
  <c r="I138" i="1"/>
  <c r="I139" i="1"/>
  <c r="I140" i="1"/>
  <c r="I142" i="1"/>
  <c r="I143" i="1"/>
  <c r="I144" i="1"/>
  <c r="I145" i="1"/>
  <c r="I146" i="1"/>
  <c r="I147" i="1"/>
  <c r="I148" i="1"/>
  <c r="I127" i="1"/>
  <c r="I128" i="1"/>
  <c r="I129" i="1"/>
  <c r="I130" i="1"/>
  <c r="I131" i="1"/>
  <c r="I132" i="1"/>
  <c r="I133" i="1"/>
  <c r="I134" i="1"/>
  <c r="I135" i="1"/>
  <c r="I126" i="1"/>
  <c r="I118" i="1"/>
  <c r="I119" i="1"/>
  <c r="I120" i="1"/>
  <c r="I121" i="1"/>
  <c r="I122" i="1"/>
  <c r="I123" i="1"/>
  <c r="I110" i="1"/>
  <c r="I111" i="1"/>
  <c r="I112" i="1"/>
  <c r="I113" i="1"/>
  <c r="I115" i="1"/>
  <c r="I116" i="1"/>
  <c r="I117" i="1"/>
  <c r="I109" i="1"/>
  <c r="I102" i="1"/>
  <c r="I103" i="1"/>
  <c r="I104" i="1"/>
  <c r="I105" i="1"/>
  <c r="I106" i="1"/>
  <c r="I101" i="1"/>
  <c r="I100" i="1" s="1"/>
  <c r="I95" i="1"/>
  <c r="I96" i="1"/>
  <c r="I97" i="1"/>
  <c r="I98" i="1"/>
  <c r="I99" i="1"/>
  <c r="I94" i="1"/>
  <c r="I88" i="1"/>
  <c r="I86" i="1" s="1"/>
  <c r="I90" i="1"/>
  <c r="I92" i="1"/>
  <c r="I87" i="1"/>
  <c r="I77" i="1"/>
  <c r="I78" i="1"/>
  <c r="I79" i="1"/>
  <c r="I80" i="1"/>
  <c r="I81" i="1"/>
  <c r="I76" i="1"/>
  <c r="I64" i="1"/>
  <c r="I65" i="1"/>
  <c r="I66" i="1"/>
  <c r="I67" i="1"/>
  <c r="I68" i="1"/>
  <c r="I69" i="1"/>
  <c r="I70" i="1"/>
  <c r="I71" i="1"/>
  <c r="I72" i="1"/>
  <c r="I73" i="1"/>
  <c r="I63" i="1"/>
  <c r="I62" i="1" s="1"/>
  <c r="I52" i="1"/>
  <c r="I53" i="1"/>
  <c r="I54" i="1"/>
  <c r="I55" i="1"/>
  <c r="I56" i="1"/>
  <c r="I57" i="1"/>
  <c r="I58" i="1"/>
  <c r="I59" i="1"/>
  <c r="I60" i="1"/>
  <c r="I61" i="1"/>
  <c r="I51" i="1"/>
  <c r="I42" i="1"/>
  <c r="I43" i="1"/>
  <c r="I44" i="1"/>
  <c r="I45" i="1"/>
  <c r="I46" i="1"/>
  <c r="I47" i="1"/>
  <c r="I48" i="1"/>
  <c r="I49" i="1"/>
  <c r="I39" i="1"/>
  <c r="I37" i="1" s="1"/>
  <c r="I40" i="1"/>
  <c r="I41" i="1"/>
  <c r="I38" i="1"/>
  <c r="I22" i="1"/>
  <c r="I23" i="1"/>
  <c r="I24" i="1"/>
  <c r="I18" i="1" s="1"/>
  <c r="I25" i="1"/>
  <c r="I26" i="1"/>
  <c r="I28" i="1"/>
  <c r="I29" i="1"/>
  <c r="I30" i="1"/>
  <c r="I31" i="1"/>
  <c r="I32" i="1"/>
  <c r="I34" i="1"/>
  <c r="I35" i="1"/>
  <c r="I36" i="1"/>
  <c r="I20" i="1"/>
  <c r="I17" i="1"/>
  <c r="I15" i="1" s="1"/>
  <c r="I16" i="1"/>
  <c r="I74" i="1"/>
  <c r="K62" i="1" l="1"/>
  <c r="K37" i="1"/>
  <c r="K18" i="1"/>
  <c r="I124" i="1"/>
  <c r="I107" i="1"/>
  <c r="I180" i="1" s="1"/>
  <c r="I93" i="1"/>
  <c r="I50" i="1"/>
  <c r="K180" i="1" l="1"/>
  <c r="H11" i="59"/>
  <c r="H11" i="58"/>
  <c r="G122" i="1"/>
  <c r="G32" i="45"/>
  <c r="G33" i="45"/>
  <c r="G34" i="45"/>
  <c r="G35" i="45"/>
  <c r="G36" i="45"/>
  <c r="G37" i="45"/>
  <c r="G27" i="45"/>
  <c r="G28" i="45"/>
  <c r="G29" i="45"/>
  <c r="G30" i="45"/>
  <c r="G31" i="45"/>
  <c r="G26" i="45"/>
  <c r="H34" i="45" l="1"/>
  <c r="H24" i="55" l="1"/>
  <c r="H25" i="56" l="1"/>
  <c r="H24" i="56"/>
  <c r="E35" i="56"/>
  <c r="F31" i="56"/>
  <c r="H38" i="56" s="1"/>
  <c r="H30" i="56"/>
  <c r="H29" i="56"/>
  <c r="H20" i="56"/>
  <c r="H19" i="56"/>
  <c r="F21" i="56" s="1"/>
  <c r="H36" i="56" s="1"/>
  <c r="H15" i="56"/>
  <c r="H14" i="56"/>
  <c r="F16" i="56" l="1"/>
  <c r="H34" i="56" s="1"/>
  <c r="F26" i="56"/>
  <c r="H37" i="56" s="1"/>
  <c r="H39" i="56" l="1"/>
  <c r="H40" i="56" s="1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H37" i="45" l="1"/>
  <c r="H36" i="45"/>
  <c r="H26" i="45"/>
  <c r="H27" i="45"/>
  <c r="H28" i="45"/>
  <c r="H29" i="45"/>
  <c r="H30" i="45"/>
  <c r="H31" i="45"/>
  <c r="H32" i="45"/>
  <c r="H16" i="45"/>
  <c r="H15" i="45"/>
  <c r="H17" i="45"/>
  <c r="H18" i="45"/>
  <c r="I85" i="1" l="1"/>
  <c r="I84" i="1"/>
  <c r="I82" i="1" s="1"/>
  <c r="C18" i="3" l="1"/>
  <c r="G18" i="3" s="1"/>
  <c r="C24" i="3"/>
  <c r="J24" i="3" s="1"/>
  <c r="C22" i="3" l="1"/>
  <c r="H22" i="3" s="1"/>
  <c r="C20" i="3"/>
  <c r="G20" i="3" s="1"/>
  <c r="C19" i="3"/>
  <c r="G19" i="3" s="1"/>
  <c r="C17" i="3" l="1"/>
  <c r="G17" i="3" s="1"/>
  <c r="C16" i="3" l="1"/>
  <c r="G16" i="3" s="1"/>
  <c r="C14" i="3" l="1"/>
  <c r="E14" i="3" s="1"/>
  <c r="C15" i="3"/>
  <c r="F15" i="3" s="1"/>
  <c r="C13" i="3"/>
  <c r="E13" i="3" s="1"/>
  <c r="A8" i="3"/>
  <c r="E34" i="55"/>
  <c r="H29" i="55"/>
  <c r="H28" i="55"/>
  <c r="F30" i="55" s="1"/>
  <c r="H37" i="55" s="1"/>
  <c r="F25" i="55"/>
  <c r="H36" i="55" s="1"/>
  <c r="H20" i="55"/>
  <c r="F21" i="55" s="1"/>
  <c r="H35" i="55" s="1"/>
  <c r="H19" i="55"/>
  <c r="H15" i="55"/>
  <c r="H14" i="55"/>
  <c r="F16" i="55" l="1"/>
  <c r="H33" i="55" s="1"/>
  <c r="H38" i="55" s="1"/>
  <c r="H39" i="55" s="1"/>
  <c r="G150" i="1" s="1"/>
  <c r="C25" i="3" l="1"/>
  <c r="J25" i="3" s="1"/>
  <c r="C23" i="3"/>
  <c r="I23" i="3" s="1"/>
  <c r="H33" i="45"/>
  <c r="E47" i="45"/>
  <c r="H42" i="45"/>
  <c r="H41" i="45"/>
  <c r="H35" i="45"/>
  <c r="H14" i="45"/>
  <c r="C21" i="3" l="1"/>
  <c r="H21" i="3" s="1"/>
  <c r="F38" i="45"/>
  <c r="H49" i="45" s="1"/>
  <c r="F43" i="45"/>
  <c r="H50" i="45" s="1"/>
  <c r="F23" i="45"/>
  <c r="H48" i="45" s="1"/>
  <c r="F19" i="45"/>
  <c r="H46" i="45" s="1"/>
  <c r="H51" i="45" l="1"/>
  <c r="H52" i="45" s="1"/>
  <c r="C12" i="3" l="1"/>
  <c r="E12" i="3" s="1"/>
  <c r="J12" i="4"/>
  <c r="J13" i="4"/>
  <c r="J14" i="4"/>
  <c r="J15" i="4"/>
  <c r="J16" i="4"/>
  <c r="J11" i="4"/>
  <c r="C27" i="3" l="1"/>
  <c r="D18" i="3" l="1"/>
  <c r="D14" i="3"/>
  <c r="D12" i="3"/>
  <c r="D15" i="3"/>
  <c r="D17" i="3"/>
  <c r="D16" i="3"/>
  <c r="D19" i="3"/>
  <c r="D21" i="3"/>
  <c r="D20" i="3"/>
  <c r="D23" i="3"/>
  <c r="D25" i="3"/>
  <c r="D24" i="3"/>
  <c r="D13" i="3"/>
  <c r="E26" i="3"/>
  <c r="E27" i="3" s="1"/>
  <c r="H26" i="3"/>
  <c r="G26" i="3"/>
  <c r="F26" i="3"/>
  <c r="I26" i="3"/>
  <c r="J26" i="3" l="1"/>
  <c r="F27" i="3"/>
  <c r="G27" i="3" s="1"/>
  <c r="H27" i="3" s="1"/>
  <c r="I27" i="3" s="1"/>
  <c r="J27" i="3" l="1"/>
  <c r="D22" i="3" l="1"/>
  <c r="D27" i="3" s="1"/>
</calcChain>
</file>

<file path=xl/sharedStrings.xml><?xml version="1.0" encoding="utf-8"?>
<sst xmlns="http://schemas.openxmlformats.org/spreadsheetml/2006/main" count="1078" uniqueCount="518">
  <si>
    <t>ITEM</t>
  </si>
  <si>
    <t>QUANT.</t>
  </si>
  <si>
    <t>m²</t>
  </si>
  <si>
    <t xml:space="preserve">      </t>
  </si>
  <si>
    <t>FONTE</t>
  </si>
  <si>
    <t>PREFEITURA MUNICIPAL DE LARANJA DA TERRA</t>
  </si>
  <si>
    <t>1º MÊS</t>
  </si>
  <si>
    <t>2º MÊS</t>
  </si>
  <si>
    <t>Av. Luiz Obermüller Filho, n° 85 - Centro - Laranja da Terra/ES - CEP 29.615-000 - Tel.: (27) 3736-1120</t>
  </si>
  <si>
    <t>E-mail: gabinetedoprefeito@laranjadaterra.es.gov.br</t>
  </si>
  <si>
    <t>PLANILHA ORÇAMENTÁRIA</t>
  </si>
  <si>
    <t>CÓDIGO</t>
  </si>
  <si>
    <t>DESCRIÇÃO DOS SERVIÇOS</t>
  </si>
  <si>
    <t>UNID.</t>
  </si>
  <si>
    <t>m</t>
  </si>
  <si>
    <t>VALOR TOTAL</t>
  </si>
  <si>
    <t>3º MÊS</t>
  </si>
  <si>
    <t>4º MÊS</t>
  </si>
  <si>
    <t>%</t>
  </si>
  <si>
    <t>SUB-TOTAL</t>
  </si>
  <si>
    <t>und</t>
  </si>
  <si>
    <t>5º MÊS</t>
  </si>
  <si>
    <t>6º MÊS</t>
  </si>
  <si>
    <t>Jeann Bulerianm</t>
  </si>
  <si>
    <t>ESQUADRIAS METÁLICAS</t>
  </si>
  <si>
    <t>INSTALAÇÕES ELÉTRICAS</t>
  </si>
  <si>
    <t>SERVIÇOS PRELIMINARES</t>
  </si>
  <si>
    <t>MERC-01</t>
  </si>
  <si>
    <t>MERC-02</t>
  </si>
  <si>
    <t>MERC-03</t>
  </si>
  <si>
    <t>MERC-04</t>
  </si>
  <si>
    <t>MERC-05</t>
  </si>
  <si>
    <t>PROJEÇÃO ENGENHARIA E PREMOLDADOS EIRELI</t>
  </si>
  <si>
    <t>Tel.: (27) 99784-7044</t>
  </si>
  <si>
    <t>DESCRIÇÃO</t>
  </si>
  <si>
    <t>Switch gerenciável 48 portas 10/100/1000,
fornecimento e instalação</t>
  </si>
  <si>
    <t>Mini rack parede 19” 8u 420x550x570mm (altura x largura x profundidade), fornecimento e instalação</t>
  </si>
  <si>
    <t>Porteiro eletrônico sem câmera com interfone, fornecimento e instalação</t>
  </si>
  <si>
    <t>Fechadura elétrica de sobrepor para portão, fornecimento e instalação</t>
  </si>
  <si>
    <t>Coifa industrial em aço inox 2,20x1,20 com saída de 300mm, inclusive exaustor; fornecimento e instalação</t>
  </si>
  <si>
    <t>Caixa de descarga acoplada para sobrepor em vaso P.N.E., fornecimento e instalação</t>
  </si>
  <si>
    <t>EMPRESA 01</t>
  </si>
  <si>
    <t>RIZ ENGENHARIA EIRELI ME</t>
  </si>
  <si>
    <t>CNPJ: 23.849.950/0001-90</t>
  </si>
  <si>
    <t>VALOR</t>
  </si>
  <si>
    <t>EMPRESA 02</t>
  </si>
  <si>
    <t>JEANN BULERIANM ME</t>
  </si>
  <si>
    <t>CNPJ: 24.791.851/000168</t>
  </si>
  <si>
    <t>EMPRESA 03</t>
  </si>
  <si>
    <t>TSG CONSTRUTORA LTDA ME</t>
  </si>
  <si>
    <t>CNPJ: 26.955.645/0001-71</t>
  </si>
  <si>
    <t>MERC-06</t>
  </si>
  <si>
    <t>MÉDIA</t>
  </si>
  <si>
    <t>CODIGO</t>
  </si>
  <si>
    <t>QUADRO RESUMO DE EQUIPAMENTOS</t>
  </si>
  <si>
    <t xml:space="preserve">Rua Guilherme Seibel, s/nº, Vila de Lar. da Terra, Lar. Da Terra/ES - CEP: 29615-000 </t>
  </si>
  <si>
    <t>Engenheiro Civil - CREA-ES 040511/D</t>
  </si>
  <si>
    <t>Laranja da Terra/ES, 21 de outubr de 2019.</t>
  </si>
  <si>
    <t>SINAPI</t>
  </si>
  <si>
    <t>Item</t>
  </si>
  <si>
    <t>kg</t>
  </si>
  <si>
    <t>COBERTURA</t>
  </si>
  <si>
    <t>PINTURA</t>
  </si>
  <si>
    <t>Limpeza geral da obra (edificação)</t>
  </si>
  <si>
    <t>m³</t>
  </si>
  <si>
    <t>Und</t>
  </si>
  <si>
    <t>COMPOSIÇÃO DE CUSTO UNITÁRIO</t>
  </si>
  <si>
    <t>REFERÊNCIA</t>
  </si>
  <si>
    <t>SERVIÇO:</t>
  </si>
  <si>
    <t>UNIDADE:</t>
  </si>
  <si>
    <t>A - Mão de Obra</t>
  </si>
  <si>
    <t>Código</t>
  </si>
  <si>
    <t>Referência</t>
  </si>
  <si>
    <t>Discriminação</t>
  </si>
  <si>
    <t>Unidade</t>
  </si>
  <si>
    <t>Preço por Unidade</t>
  </si>
  <si>
    <t>Fator de Utilização</t>
  </si>
  <si>
    <t>Custo</t>
  </si>
  <si>
    <t>01</t>
  </si>
  <si>
    <t>H</t>
  </si>
  <si>
    <t>02</t>
  </si>
  <si>
    <t>A - Custo Total de Mão de Obra:</t>
  </si>
  <si>
    <t>B – Equipamentos</t>
  </si>
  <si>
    <t>B - Custo Total de Equipamentos:</t>
  </si>
  <si>
    <t>C – Materiais</t>
  </si>
  <si>
    <t>04</t>
  </si>
  <si>
    <t>C - Custo Total de Materiais:</t>
  </si>
  <si>
    <t>D – Outros</t>
  </si>
  <si>
    <t>D - Custo Total de Outros:</t>
  </si>
  <si>
    <t>Resumo da Composição do Custo Unitário</t>
  </si>
  <si>
    <t>Descrição</t>
  </si>
  <si>
    <t>A</t>
  </si>
  <si>
    <t>Mão de Obra</t>
  </si>
  <si>
    <t>[transportar subtotal A]</t>
  </si>
  <si>
    <t>A1</t>
  </si>
  <si>
    <t>Encargos Sociais (já incluídos)</t>
  </si>
  <si>
    <t>B</t>
  </si>
  <si>
    <t>Equipamentos</t>
  </si>
  <si>
    <t>[transportar subtotal B]</t>
  </si>
  <si>
    <t>C</t>
  </si>
  <si>
    <t>Materiais</t>
  </si>
  <si>
    <t>[transportar subtotal C]</t>
  </si>
  <si>
    <t>D</t>
  </si>
  <si>
    <t>Outros</t>
  </si>
  <si>
    <t>[transportar subtotal D]</t>
  </si>
  <si>
    <t>Somatório ( A+B+C+D) :</t>
  </si>
  <si>
    <t>Preço Unitário :</t>
  </si>
  <si>
    <t>COMP-01</t>
  </si>
  <si>
    <t>INSTALAÇÕES HIDROSSANITÁRIAS</t>
  </si>
  <si>
    <t>UND</t>
  </si>
  <si>
    <t>MERCADO</t>
  </si>
  <si>
    <t>LEIS SOCIAIS (HORA)</t>
  </si>
  <si>
    <t>SERVIÇOS FINAIS</t>
  </si>
  <si>
    <t>Placa para inauguração de obra em alumínio polido e=4mm, dimensões 40 x 50 cm, gravação em baixo relevo, inclusive pintura e fixação</t>
  </si>
  <si>
    <t>CRONOGRAMA FÍSICO-FINANCEIRO</t>
  </si>
  <si>
    <t>PREÇO UNIT. S/ BDI</t>
  </si>
  <si>
    <t>Bancada de granito com espessura de 2 cm</t>
  </si>
  <si>
    <t>DER-ES</t>
  </si>
  <si>
    <t>03</t>
  </si>
  <si>
    <t>05</t>
  </si>
  <si>
    <t>DATAS-BASE:</t>
  </si>
  <si>
    <t>Retirada de portas e janelas de madeira, inclusive batentes</t>
  </si>
  <si>
    <t>Retirada de revestimento antigo em reboco</t>
  </si>
  <si>
    <t>2.0</t>
  </si>
  <si>
    <t>1.0</t>
  </si>
  <si>
    <t>1.1</t>
  </si>
  <si>
    <t>1.2</t>
  </si>
  <si>
    <t>2.1</t>
  </si>
  <si>
    <t>2.2</t>
  </si>
  <si>
    <t>2.3</t>
  </si>
  <si>
    <t>Retirada de esquadrias metálicas</t>
  </si>
  <si>
    <t>Barracão para depósito de cimento área de 10.90m2, de chapa de compensado 12mm e pontaletes 8x8cm,piso cimentado e cobertura de telhas de fibrocimento de 6mm, inclusive ponto de luz, conf. projeto (1utilização)</t>
  </si>
  <si>
    <t>Placa de obra nas dimensões de 2.0 x 4.0 m, padrão DER</t>
  </si>
  <si>
    <t>RETIRADAS E DEMOLIÇÃO</t>
  </si>
  <si>
    <t>Cozinha</t>
  </si>
  <si>
    <t xml:space="preserve">Demolição de revestimento com azulejos </t>
  </si>
  <si>
    <t>Demolição de alvenaria</t>
  </si>
  <si>
    <t>2.4</t>
  </si>
  <si>
    <t>2.5</t>
  </si>
  <si>
    <t>2.6</t>
  </si>
  <si>
    <t>Retirada de bancada de pia</t>
  </si>
  <si>
    <t>2.7</t>
  </si>
  <si>
    <t xml:space="preserve">Demolição de piso revestido com cerâmica </t>
  </si>
  <si>
    <t>2.8</t>
  </si>
  <si>
    <t>2.9</t>
  </si>
  <si>
    <t>Retirada de estrutura em madeira do telhado</t>
  </si>
  <si>
    <t>Telhado</t>
  </si>
  <si>
    <t>2.10</t>
  </si>
  <si>
    <t>Remoção de telhas cerâmicas, tipo colonial, inclusive cumeeiras</t>
  </si>
  <si>
    <t>2.11</t>
  </si>
  <si>
    <t>2.12</t>
  </si>
  <si>
    <t>2.13</t>
  </si>
  <si>
    <t xml:space="preserve">Retirada de pontos elétricos (luminárias, interruptores e tomadas) </t>
  </si>
  <si>
    <t>Retirada de caixas/quadros elétricos</t>
  </si>
  <si>
    <t>3.0</t>
  </si>
  <si>
    <t>3.1</t>
  </si>
  <si>
    <t>3.2</t>
  </si>
  <si>
    <t xml:space="preserve">Calha em chapa galvanizada com largura de 40 cm </t>
  </si>
  <si>
    <t xml:space="preserve">m </t>
  </si>
  <si>
    <t>3.3</t>
  </si>
  <si>
    <t>3.4</t>
  </si>
  <si>
    <t>3.5</t>
  </si>
  <si>
    <t>3.6</t>
  </si>
  <si>
    <t xml:space="preserve">Chapisco de argamassa de cimento e areia média ou grossa lavada, no traço 1:3, espessura 5 mm </t>
  </si>
  <si>
    <t>Pintura com tinta acrílica, marcas de referência Suvinil, Coral e Metalatex, inclusive selador acrílico, em paredes e forros, a duas demãos</t>
  </si>
  <si>
    <t>Reboco tipo paulista de argamassa de cimento, cal hidratada CH1 e areia média ou grossa lavada no traço1:0.5:6, espessura 25 mm</t>
  </si>
  <si>
    <t>Chapim sobre muros lineares, em granito ou mármore, l = 25 cm, assenta m as do com argamassa 1:6 com aditivo. af_11/2020</t>
  </si>
  <si>
    <t>Rufo de chapa de alumínio esp. 0.5mm, largura de 30cm</t>
  </si>
  <si>
    <t>Trama de aço composta por terças para telhados de até 2 águas para telha ondulada de fibrocimento, metálica, plástica ou termoacústica, incluso transporte vertical. af_07/2019</t>
  </si>
  <si>
    <t>Cobertura nova de telhas de alumínio trapezoidal, H = 8 cm, esp. 0.5mm, inclusive acessórios de fixação</t>
  </si>
  <si>
    <t>Tubo pvc, série r, água pluvial, dn 100 mm, fornecido e instalado em ramal de encaminhamento. af_06/2022</t>
  </si>
  <si>
    <t>Retirada em geral</t>
  </si>
  <si>
    <t>Regularização de base p/ revestimento cerâmico, com argamassa de cimento e areia no traço 1:5,espessura 3cm</t>
  </si>
  <si>
    <t>4.0</t>
  </si>
  <si>
    <t>4.1</t>
  </si>
  <si>
    <t>4.2</t>
  </si>
  <si>
    <t>4.3</t>
  </si>
  <si>
    <t>4.4</t>
  </si>
  <si>
    <t>4.5</t>
  </si>
  <si>
    <t>4.6</t>
  </si>
  <si>
    <t>4.7</t>
  </si>
  <si>
    <t>4.8</t>
  </si>
  <si>
    <t xml:space="preserve">Lastro regularizado de concreto não estrutural, espessura de 8 cm </t>
  </si>
  <si>
    <t>4.9</t>
  </si>
  <si>
    <t>4.10</t>
  </si>
  <si>
    <t>5.0</t>
  </si>
  <si>
    <t>5.1</t>
  </si>
  <si>
    <t>5.2</t>
  </si>
  <si>
    <t>5.3</t>
  </si>
  <si>
    <t xml:space="preserve">Escavação manual em material de 1a. categoria, até 1.50 m de profundidade </t>
  </si>
  <si>
    <t>Fornecimento, preparo e aplicação de concreto Fck=25 MPa (brita 1 e 2) - (5% de perdas já incluído no custo)</t>
  </si>
  <si>
    <t>Fornecimento, dobragem e colocação em fôrma, de armadura CA-50 A média, diâmetro de 6.3 a 10.0 mm</t>
  </si>
  <si>
    <t>Fornecimento, dobragem e colocação em fôrma, de armadura CA-60 B fina, diâmetro de 4.0 a 7.0mm</t>
  </si>
  <si>
    <t>Aterro compactado utilizando compactador de placa vibratória com reaproveitamento do material</t>
  </si>
  <si>
    <t>ACESSO ENTRADA PRINCIPAL</t>
  </si>
  <si>
    <t>6.0</t>
  </si>
  <si>
    <t>6.1</t>
  </si>
  <si>
    <t>6.2</t>
  </si>
  <si>
    <t>6.3</t>
  </si>
  <si>
    <t>Escavação manual em material de 1a. categoria, até 1.50 m de profundidade</t>
  </si>
  <si>
    <t>Alvenaria de blocos de concreto estrut. (14x19x39cm) cheios, c/ resist. mín. compr. 15MPa, assentados c/ arg. de cimento e areia no traço 1:4, esp. juntas 10mm e esp. da parede s/ revest. 14cm</t>
  </si>
  <si>
    <t>Alvenaria de blocos de concreto estrut. (14x19x39cm) cheios, c/ resist. mín. compr. 15MPa, assentados c/arg. de cimento e areia no traço 1:4, esp. juntas 10mm e esp. da parede s/ revest. 14cm</t>
  </si>
  <si>
    <t>Fôrma de tábua de madeira de 2.5 x 30.0 cm para fundações, levando-se em conta a utilização 5 vezes (incluido o material, corte, montagem, escoramento e desforma)</t>
  </si>
  <si>
    <t>Retirada reboco externo h=1,00m</t>
  </si>
  <si>
    <t>5.4</t>
  </si>
  <si>
    <t>5.5</t>
  </si>
  <si>
    <t>5.6</t>
  </si>
  <si>
    <t>5.7</t>
  </si>
  <si>
    <t>5.8</t>
  </si>
  <si>
    <t>5.9</t>
  </si>
  <si>
    <t xml:space="preserve">Corrimão em tubo de ferro galvanizado diam. 2" com chumbadores a cada 1.5m </t>
  </si>
  <si>
    <t>Chapisco de argamassa de cimento e areia média ou grossa lavada no traço 1:3, espessura 5mm, com utilização de impermeabilizante</t>
  </si>
  <si>
    <t>5.10</t>
  </si>
  <si>
    <t>5.11</t>
  </si>
  <si>
    <t>Reboco de argamassa de cimento, cal hidratada CH1 e areia média ou grossa lavada no traço 1:0.5:6, com impermeabilizante para revestimentos (caixas, fossas, filtros, cisternas, etc...)</t>
  </si>
  <si>
    <t>Pintura com tinta acrílica, marcas de referência Suvinil, Coral ou Metalatex, inclusive selador acrílico, em paredes e forros, a três demãos</t>
  </si>
  <si>
    <t>3.7</t>
  </si>
  <si>
    <t>3.8</t>
  </si>
  <si>
    <t>3.9</t>
  </si>
  <si>
    <t>3.10</t>
  </si>
  <si>
    <t xml:space="preserve"> AMPLIAÇÃO COZINHA</t>
  </si>
  <si>
    <t>3.11</t>
  </si>
  <si>
    <t xml:space="preserve">Cobogó de concreto 40 x 40 x 10 cm, tipo reto, assentados com argamassa de cimento e areia no traço 1:3, espessura das juntas 15 mm  </t>
  </si>
  <si>
    <t>Chapisco de argamassa de cimento e areia média ou grossa lavada, no traço 1:3, espessura 5 mm</t>
  </si>
  <si>
    <t>Reboco tipo paulista de argamassa de cimento, cal hidratada CH1 e areia média ou grossa lavada no traço 1:0.5:6, espessura 25 mm</t>
  </si>
  <si>
    <t xml:space="preserve">Teto </t>
  </si>
  <si>
    <t>Parede</t>
  </si>
  <si>
    <t>6.4</t>
  </si>
  <si>
    <t>Emboço de argamassa de cimento, cal hidratada CH1 e areia média ou grossa lavada no traço 1:0.5:6, espessura 20 mm</t>
  </si>
  <si>
    <t>Reboco tipo paulista de argamassa de cimento, cal hidratada CH1 e areia lavada traço 1:0.5:6, espessura 25 mm</t>
  </si>
  <si>
    <t>Chapisco com argamassa de cimento e areia média ou grossa lavada no traço 1:3, espessura 5 mm</t>
  </si>
  <si>
    <t>6.5</t>
  </si>
  <si>
    <t xml:space="preserve"> CHAPISCO, EMBOÇO, REBOCO E REVESTIMENTO CERAMICO AMPLIAÇÃO COZINHA</t>
  </si>
  <si>
    <t>Piso cerâmico esmaltado, PEI 5, acabamento semibrilho, dim. 45x45cm, ref. de cor CARGO PLUS WHITE Eliane/equiv. assentado com argamassa de cimento colante, inclusive rejuntamento</t>
  </si>
  <si>
    <t xml:space="preserve">Azulejo branco 15 x 15 cm, juntas a prumo, assentado com argamassa de cimento colante, inclusive rejuntamento com cimento branco, marcas de referência Eliane, Cecrisa ou Portobello </t>
  </si>
  <si>
    <t>7.0</t>
  </si>
  <si>
    <t xml:space="preserve"> REVESTIMENTOS CERÂMICOS</t>
  </si>
  <si>
    <t>8.0</t>
  </si>
  <si>
    <t xml:space="preserve">Soleira de granito esp. 2 cm e largura de 15 cm </t>
  </si>
  <si>
    <t>8.1</t>
  </si>
  <si>
    <t>8.2</t>
  </si>
  <si>
    <t>Prateleiras em granito cinza andorinha, esp. 2cm</t>
  </si>
  <si>
    <t>9.0</t>
  </si>
  <si>
    <t>9.1</t>
  </si>
  <si>
    <t xml:space="preserve">Porta de abrir tipo veneziana em alumínio anodizado, linha 25, completa, incl. puxador com tranca, caixilho, alizar e contramarco  </t>
  </si>
  <si>
    <t>Porta de correr de alumínio, com duas folhas para vidro, incluso vidro liso incolor, fechadura e puxador, sem alizar. af_12/2019</t>
  </si>
  <si>
    <t>9.2</t>
  </si>
  <si>
    <t>SOLEIRAS, PEITORIS, BANCADAS E PRATELEIRAS</t>
  </si>
  <si>
    <t>Cuba p/ panelões de aço inox 80x60x40 cm, marcas de referência Fisher, Metalpress ou Mekal, inclusive válvula metal 1 1/4" e sifão cromado 1 x 1 1/2", excl. torneira</t>
  </si>
  <si>
    <t>Torneira pressão cromada diam. 1/2" para pia, marcas de referência Fabrimar, Deca ou Docol</t>
  </si>
  <si>
    <t>Lavatório de louça branca com coluna, marcas de referência Deca, Celite ou Ideal Standard, inclusive sifão, válvula e engates cromados, exclusive torneira.</t>
  </si>
  <si>
    <t>Torneira pressão cromada diâm. 1/2" para lavatório, marcas de referência Fabrimar, Deca ou Docol</t>
  </si>
  <si>
    <t>10.0</t>
  </si>
  <si>
    <t>10.1</t>
  </si>
  <si>
    <t>10.2</t>
  </si>
  <si>
    <t>10.3</t>
  </si>
  <si>
    <t>10.4</t>
  </si>
  <si>
    <t>10.5</t>
  </si>
  <si>
    <t>9.3</t>
  </si>
  <si>
    <t>Janela tipo maxim-ar para vidro em alumínio anodizado natural, linha 25, completa, incl. puxador com tranca, caixilho, alizar e contramarco, exclusive vidro</t>
  </si>
  <si>
    <t>9.4</t>
  </si>
  <si>
    <t>Vidro plano transparente liso, com 4 mm de espessura</t>
  </si>
  <si>
    <t>11.0</t>
  </si>
  <si>
    <t>11.2</t>
  </si>
  <si>
    <t>11.4</t>
  </si>
  <si>
    <t>11.5</t>
  </si>
  <si>
    <t xml:space="preserve">und </t>
  </si>
  <si>
    <t xml:space="preserve">Chuveiro elétrico tipo ducha Lorenzet ou Corona </t>
  </si>
  <si>
    <t>Recolocação de vaso sanitário, inclusive fornecimento de acessórios (parafusos de fixação anel de vedação, bolsa e tubo de ligação, etc), exclusive fornecimento do vaso e tampa</t>
  </si>
  <si>
    <t>Quadro distrib. energia, embutido ou semi embutido, capac. p/ 44 disj. DIN, c/barram trif. 100A barra. Neutro e terra, fab. em chapa de aço 12 USG com porta, espelho, trinco com fechad ch yale, Ref. QDTN II-44DIN CEMAR ou equiv</t>
  </si>
  <si>
    <t>PREÇO UNIT. C/ BDI 33,25%</t>
  </si>
  <si>
    <t>VALOR TOTAL C/ BDI 33,25%</t>
  </si>
  <si>
    <t>9.5</t>
  </si>
  <si>
    <t>12.0</t>
  </si>
  <si>
    <t>13.0</t>
  </si>
  <si>
    <t>12.1</t>
  </si>
  <si>
    <t>12.2</t>
  </si>
  <si>
    <t>Pintura com tinta esmalte sintético, marcas de referência Suvinil, Coral ou Metalatex, a duas demãos, inclusive fundo anticorrosivo a uma demão, em metal</t>
  </si>
  <si>
    <t>7.1</t>
  </si>
  <si>
    <t>7.2</t>
  </si>
  <si>
    <t>9.6</t>
  </si>
  <si>
    <t>11.1</t>
  </si>
  <si>
    <t>11.3</t>
  </si>
  <si>
    <t>11.6</t>
  </si>
  <si>
    <t>11.7</t>
  </si>
  <si>
    <t>11.8</t>
  </si>
  <si>
    <t>11.9</t>
  </si>
  <si>
    <t>13.1</t>
  </si>
  <si>
    <t>13.2</t>
  </si>
  <si>
    <t>14.0</t>
  </si>
  <si>
    <t>14.1</t>
  </si>
  <si>
    <t>14.2</t>
  </si>
  <si>
    <t>3.12</t>
  </si>
  <si>
    <t>unid</t>
  </si>
  <si>
    <t>B.D.I. :33,25%</t>
  </si>
  <si>
    <t>PREÇO TOTAL C/ BDI 33,25%</t>
  </si>
  <si>
    <t>Comp-01</t>
  </si>
  <si>
    <t>Platibanda de alvenaria de bloco cerâmico 10x20x20cm, assentado com argamassa de cimento, cal hidratada CH1 e areia no traço 1:0,5:8, amarrada com pilaretes em conc. arm. a cada 2m (H=1.5m), excl.revest.</t>
  </si>
  <si>
    <t>AJUDANTE (AJUDANTE PRATICO - SINDUSCON)
(LABOR</t>
  </si>
  <si>
    <t>ARMADOR (OFICIAL - SINDUSCON) (LABOR)</t>
  </si>
  <si>
    <t>SERVENTE (AUXILIAR DE OBRAS - SINDUSCON)
(LABOR</t>
  </si>
  <si>
    <t>CARPINTEIRO (OFICIAL - SINDUSCON) (LABOR)</t>
  </si>
  <si>
    <t xml:space="preserve">PEDREIRO - (OFICIAL - SINDUSCON) (LABOR) </t>
  </si>
  <si>
    <t>'06</t>
  </si>
  <si>
    <t>COMP</t>
  </si>
  <si>
    <t>'07</t>
  </si>
  <si>
    <t>'08</t>
  </si>
  <si>
    <t>'09</t>
  </si>
  <si>
    <t>'10</t>
  </si>
  <si>
    <t>'11</t>
  </si>
  <si>
    <t>'12</t>
  </si>
  <si>
    <t>'13</t>
  </si>
  <si>
    <t>'14</t>
  </si>
  <si>
    <t>'15</t>
  </si>
  <si>
    <t>'16</t>
  </si>
  <si>
    <t>'17</t>
  </si>
  <si>
    <t>'18</t>
  </si>
  <si>
    <t>Reparo para válvula de descarga, completo</t>
  </si>
  <si>
    <t>CHAPISCO E REBOCO ÁREAS EXTERNAS E INTERNAS</t>
  </si>
  <si>
    <t>12.4</t>
  </si>
  <si>
    <t>12.5</t>
  </si>
  <si>
    <t>12.6</t>
  </si>
  <si>
    <t>Cabo de cobre termoplástico (PVC) flexível isolado 0,6/1kV, anti-chama 90ºC HEPR - 70,0 mm2</t>
  </si>
  <si>
    <t>12.7</t>
  </si>
  <si>
    <t>12.8</t>
  </si>
  <si>
    <t xml:space="preserve">Demolição de piso granilite </t>
  </si>
  <si>
    <t>12.9</t>
  </si>
  <si>
    <t>Demolição de piso cimentado inclusive lastro de concreto</t>
  </si>
  <si>
    <t>12.10</t>
  </si>
  <si>
    <t>12.11</t>
  </si>
  <si>
    <t xml:space="preserve">Retirada de disjuntor </t>
  </si>
  <si>
    <t>12.12</t>
  </si>
  <si>
    <t>12.13</t>
  </si>
  <si>
    <t>12.14</t>
  </si>
  <si>
    <t>12.15</t>
  </si>
  <si>
    <t>12.16</t>
  </si>
  <si>
    <t>12.17</t>
  </si>
  <si>
    <t>12.18</t>
  </si>
  <si>
    <t>Mini-Disjuntor monopolar 16 A, curva C - 5KA 220/127VCA (NBR IEC 60947-2), Ref. Siemens, GE, Schneider ou equivalente</t>
  </si>
  <si>
    <t>Mini-Disjuntor bipolar 16 A, curva C - 5KA 220/127VCA (NBR IEC 60947-2), Ref. Siemens, GE, Schneider ou equivalente</t>
  </si>
  <si>
    <t>Mini-Disjuntor monopolar 20 A, curva C - 5KA 220/127VCA (NBR IEC 60947-2), Ref. Siemens, GE, Schneider ou equivalente</t>
  </si>
  <si>
    <t>Mini-Disjuntor bipolar 20 A, curva C - 5KA 220/127VCA (NBR IEC 60947-2), Ref. Siemens, GE, Schneider ou equivalente</t>
  </si>
  <si>
    <t>Mini-Disjuntor bipolar 25 A, curva C - 5KA 220/127VCA (NBR IEC 60947-2), Ref. Siemens, GE, Schneider ou equivalente</t>
  </si>
  <si>
    <t>Mini-Disjuntor tripolar 50 A, curva C - 5KA 220/127VCA (NBR IEC 60947-2), Ref. Siemens, GE, Schneider ou equivalente</t>
  </si>
  <si>
    <t>Mini-Disjuntor tripolar 20 A, curva C - 5KA 220/127VCA (NBR IEC 60947-2), Ref. Siemens, GE, Schneider ou equivalente</t>
  </si>
  <si>
    <t>Mini-Disjuntor tripolar 32 A, curva C - 5KA 220/127VCA (NBR IEC 60947-2), Ref. Siemens, GE, Schneider ou equivalente</t>
  </si>
  <si>
    <t>Parede, tetos e muros</t>
  </si>
  <si>
    <t>2.14</t>
  </si>
  <si>
    <t>Disjuntor Compacto em caixa moldada tripolar 100 A, curva C - 20KA 240VCA (NBR IEC 60947-2), Ref. Siemens, GE, Schneider ou equivalente</t>
  </si>
  <si>
    <t>Piso argamassa alta resistência tipo granilite ou equiv de qualidade comprovada, esp de 10mm, com juntas plástica em quadros de 1m, na cor natural, com acabamento polido mecanizado, inclusive regularização e=3.0cm</t>
  </si>
  <si>
    <t>12.3</t>
  </si>
  <si>
    <t>Eletroduto PEAD, cor preta, diam. 3", marca ref. Kanaflex ou equivalente</t>
  </si>
  <si>
    <t xml:space="preserve">Entrada </t>
  </si>
  <si>
    <t>Piso de cimentado camurçado executado com argamassa de cimento e areia no traço 1:3, esp. 3.0cm</t>
  </si>
  <si>
    <t>Condutores</t>
  </si>
  <si>
    <t>Cabo de cobre termoplástico (PVC) flexível isolado 0,6/1kV, anti-chama 90ºC HEPR - 35,0 mm</t>
  </si>
  <si>
    <t>Padrão de entrada de energia elétrica, trifásico, entrada aérea, a 4 fios, carga instalada em muro de 57001 até 75000W - 220/127V</t>
  </si>
  <si>
    <t>Quadro mural de azulejo extra 15 x 15 cm e moldura de madeira de lei de 7.0 x 2.5 cm nas dimensões de 2.09 x 1.04 m</t>
  </si>
  <si>
    <t>8.3</t>
  </si>
  <si>
    <t>12.19</t>
  </si>
  <si>
    <t>Ponto padrão de tomada 2 pólos mais terra - considerando eletroduto PVC rígido de 3/4" inclusive conexões(5.0m), fio isolado PVC de 2.5mm2 (16.5m) e caixa pvc 4x2" (1 und)</t>
  </si>
  <si>
    <t>8.4</t>
  </si>
  <si>
    <t>Mural pátio coberto</t>
  </si>
  <si>
    <t>Janela de correr para vidro em alumínio anodizado cor natural, linha 25, completa, incl. puxador com tranca, alizar, caixilho e contramarco, exclusive vidro</t>
  </si>
  <si>
    <t>Johnatan Lawers</t>
  </si>
  <si>
    <t>ENG. CIVIL CREA ES-043525/D</t>
  </si>
  <si>
    <t>Portão alambrado</t>
  </si>
  <si>
    <t>Refeitório barra h=1,50m</t>
  </si>
  <si>
    <t>4.11</t>
  </si>
  <si>
    <t>Fabricação e instalação de tesoura inteira em aço, vão de 8 m, para telha ondulada de fibrocimento, metálica, plástica ou termoacústica, inc luso içamento, incluso içamento. af_12/2015</t>
  </si>
  <si>
    <t>14.3</t>
  </si>
  <si>
    <t>14.4</t>
  </si>
  <si>
    <t>Extintor de incêndio portátil de pó químico ABC com capacidade 2A-20B:C (6 kg), inclusive suporte para fixação, EXCLUSIVE placa sinalizadora em PVC fotoluminescente</t>
  </si>
  <si>
    <t xml:space="preserve">Pintura com tinta à base de resinas acrílicas, marcas de referência Suvinil, Coral ou Metalatex, sobre piso de concreto, a duas demãos </t>
  </si>
  <si>
    <t>14.5</t>
  </si>
  <si>
    <t>LEIS SOCIAIS:</t>
  </si>
  <si>
    <t>BEBEDOURO EM ACO INOX, AISI 304 CH18 DIM. 45X275CM, FORNECIMENTO E INSTALAÇÃO</t>
  </si>
  <si>
    <t>010101</t>
  </si>
  <si>
    <t>AJUDANTE (AJUDANTE PRATICO - SINDUSCON) (LABOR)</t>
  </si>
  <si>
    <t>ENCANADOR - (OFICIAL - SINDUSCON) (LABOR)</t>
  </si>
  <si>
    <t>BEBEDOURO EM ACO INOX, AISI 304 CH18 DIM. 45X275CM</t>
  </si>
  <si>
    <t>FITA DE VEDACAO 18MM X 50M (LABOR)</t>
  </si>
  <si>
    <t>M</t>
  </si>
  <si>
    <t>COMP-03</t>
  </si>
  <si>
    <t>Bebedouro em aco inox, aisi 304 ch18 dim. 45x275cm, fornecimento e instalação</t>
  </si>
  <si>
    <t>11.10</t>
  </si>
  <si>
    <t>12.20</t>
  </si>
  <si>
    <t>12.21</t>
  </si>
  <si>
    <t>12.22</t>
  </si>
  <si>
    <t>12.23</t>
  </si>
  <si>
    <t>12.24</t>
  </si>
  <si>
    <t xml:space="preserve">ELETRICISTA (OFICIAL - SINDUSCON) (LABOR) </t>
  </si>
  <si>
    <t>Categoria</t>
  </si>
  <si>
    <t>Descrição do Insumo</t>
  </si>
  <si>
    <t>Nº de Preços</t>
  </si>
  <si>
    <t>Preço Médio</t>
  </si>
  <si>
    <t>Mercado</t>
  </si>
  <si>
    <t>Fornecedor</t>
  </si>
  <si>
    <t>CNPJ</t>
  </si>
  <si>
    <t>Contato/Telefone/Email</t>
  </si>
  <si>
    <t>Preço</t>
  </si>
  <si>
    <t>Considerado</t>
  </si>
  <si>
    <t>Obs</t>
  </si>
  <si>
    <t>sim</t>
  </si>
  <si>
    <t>COMP-02</t>
  </si>
  <si>
    <t>Lâmpada LED de sobrepor 24w quadrada - fornecimento e instalação</t>
  </si>
  <si>
    <t>12.25</t>
  </si>
  <si>
    <t>OBRA DE REFORMA E AMPLIAÇÃO "CEMEI EMÍLIO JASKE", LOCALIZADO NA RUA JOÃO MACHADO DE SOUZA, NO DISTRITO DE JOATUBA, LARANJA DA TERRA/ES.</t>
  </si>
  <si>
    <t>Placa de sinalização de segurança CODIGO 14 - 315/158(NBR 13.434); CÓDIGO S3(NT 14/2010-ES) ("SAIDA DE EMERGÊNCIA" - seta vertical)</t>
  </si>
  <si>
    <t>12.26</t>
  </si>
  <si>
    <t>12.27</t>
  </si>
  <si>
    <t>12.28</t>
  </si>
  <si>
    <t>12.29</t>
  </si>
  <si>
    <t xml:space="preserve">Interruptor de três teclas simples 10A/250V, c/ placa 4x2" </t>
  </si>
  <si>
    <t>12.30</t>
  </si>
  <si>
    <t xml:space="preserve">Tomada padrão brasileiro linha branca, NBR 14136 2 polos + terra 10A/250V, com placa 4x2" und </t>
  </si>
  <si>
    <t xml:space="preserve">Interruptor de duas teclas simples 10A/250V, com placa 4x2" </t>
  </si>
  <si>
    <t xml:space="preserve">Interruptor de uma tecla simples 10A/250V, com placa 4x2" </t>
  </si>
  <si>
    <t>14.6</t>
  </si>
  <si>
    <t>MAPA DE COTAÇÃO 02</t>
  </si>
  <si>
    <t>Conexão Gourmet</t>
  </si>
  <si>
    <t>44.300.897/0001-44</t>
  </si>
  <si>
    <t>(27) 998803337 - conexaogourmetcomercial@gmail.com</t>
  </si>
  <si>
    <t>MERC</t>
  </si>
  <si>
    <t>Merc-02</t>
  </si>
  <si>
    <t xml:space="preserve">Interruptor de uma tecla paralelo 10A/250V, com placa 4x2" </t>
  </si>
  <si>
    <t>Acrescimo de Pontos elétricos nas salas de aulas</t>
  </si>
  <si>
    <t>Acrescimo de Pontos elétricos na cozinha</t>
  </si>
  <si>
    <t>Pontos elétricos para TV nas salas</t>
  </si>
  <si>
    <t>Cuba de aço inox n° 1(dim.460x300x150)mm, marcas de referência Franke, Strake, tramontina, inclusive válvula de metal 31/2" e sifão cromado 1 x 1/2", excl. torneira</t>
  </si>
  <si>
    <t>Laje pré-fabricada treliçada, sobrecarga 300 Kg/m2, vão de 3.5m a 4.3m, capeamento 4cm, esp. 12cm, Fck = 150 Kg/cm2</t>
  </si>
  <si>
    <t>Peitoril de granito cinza polido, 15 cm, esp. 3cm</t>
  </si>
  <si>
    <t>Fio de cobre termoplástico, com isolamento para 750V, seção de 2.5mm²</t>
  </si>
  <si>
    <t>Fio ou cabo de cobre termoplástico, com isolamento para 750V, seção de 4.0mm²</t>
  </si>
  <si>
    <t>Fio ou cabo de cobre termoplástico, com isolamento para 750V, seção de 6.0mm²</t>
  </si>
  <si>
    <t>Fio ou cabo de cobre termoplástico, com isolamento para 750V, seção de 10.0mm²</t>
  </si>
  <si>
    <t>L</t>
  </si>
  <si>
    <t>Comunicação visual Impressão Digital</t>
  </si>
  <si>
    <t>36.475.998/0001-28</t>
  </si>
  <si>
    <t>(27) 999475355 - lorrangevendas@hotmail.com</t>
  </si>
  <si>
    <t xml:space="preserve">LÂMPADA DE LED EMBUTIR 24W QUADRADO </t>
  </si>
  <si>
    <t>Unid</t>
  </si>
  <si>
    <t>_________________________________________________</t>
  </si>
  <si>
    <t>MAPA DE COTAÇÃO 01</t>
  </si>
  <si>
    <t>14.7</t>
  </si>
  <si>
    <t>Ponto para iluminação de emergência completo, inclusive bloco autônomo de iluminação 2x9W com tomada universal</t>
  </si>
  <si>
    <t>12.31</t>
  </si>
  <si>
    <t>12.32</t>
  </si>
  <si>
    <t>12.33</t>
  </si>
  <si>
    <t>11.11</t>
  </si>
  <si>
    <t>11.12</t>
  </si>
  <si>
    <t>11.13</t>
  </si>
  <si>
    <t>esgoto</t>
  </si>
  <si>
    <t>água fria</t>
  </si>
  <si>
    <t xml:space="preserve">Tubo de PVC rígido soldável branco, para esgoto, série normal, diâmetro 100mm (4"), inclusive conexões </t>
  </si>
  <si>
    <t>11.14</t>
  </si>
  <si>
    <t>Tubo de PVC rígido soldável branco, para esgoto, série normal, diâmetro 50mm (2"), inclusive conexões</t>
  </si>
  <si>
    <t xml:space="preserve">Tubo de PVC rígido soldável marrom, DN 25mm (3/4"), inclusive conexões </t>
  </si>
  <si>
    <t xml:space="preserve">Registro de gaveta bruto diam. 25mm (1") </t>
  </si>
  <si>
    <t>Caixa de gordura de alv. bloco concreto 9x19x39cm, dim.60x60cm e Hmáx=1m, com tampa em concreto esp.5cm, lastro concreto esp.10cm, revestida intern. c/ chapisco e reboco impermeab, escavação, reaterro e parede interna em concreto</t>
  </si>
  <si>
    <t>Caixa de inspeção de alvenaria de blocos cerâmicos 10 furos 10x20x20cm dimensões de 30x30x60cm, com revestimento interno em chapisco e reboco, tampa de concreto esp.5cm e lastro de brita 5 cm</t>
  </si>
  <si>
    <t>Caixa sifonada em PVC, diâm. 150mm, com grelha e porta grelha quadrados, em aço inox</t>
  </si>
  <si>
    <t>Forro de gesso acabamento tipo liso</t>
  </si>
  <si>
    <t>Coifa industrial em aço inox 2,20x1,20 com saída de 300mm, inclusive exaustor, 1 curva e 4,50m de tubo de saída fornecimento e instalação.</t>
  </si>
  <si>
    <t>SINAPI - SEM DESONERAÇÃO - REFERÊNCIA 03/2025</t>
  </si>
  <si>
    <t>DER-ES EDIFICAÇÕES - SEM DESONERAÇÃO - MÊS DE REFERÊNCIA 03/2025</t>
  </si>
  <si>
    <t>Abrigo de gás para 2 cilindros 45 Kg, exec. em alv. bloco conc cheio, dim: 2.10x1.00x1.80m, inclusive cilindros e rede interna do abrigo compreendendo tubos e válvulas de esfera que interligam os cilindros,conforme Norma Técnica 18/2015 do CBMES, exclusive extintor de incêndio</t>
  </si>
  <si>
    <t>chp</t>
  </si>
  <si>
    <t>Betoneira capacidade nominal de 400 l, capacidade de mistura 280 l, motor elétrico trifásico potência de 2 cv, sem carregador - chp diurno</t>
  </si>
  <si>
    <t>AREIA LAVADA MEDIA</t>
  </si>
  <si>
    <t>CAL HIDRATADO P/ ARGAMASSA CH III</t>
  </si>
  <si>
    <t>CIMENTO PORTLAND CP III - 40</t>
  </si>
  <si>
    <t>BRITA 1</t>
  </si>
  <si>
    <t>BRITA 2</t>
  </si>
  <si>
    <t>SARRAFO DE MADEIRA PINUS 10 X 2.5CM</t>
  </si>
  <si>
    <t>TABUA DE MADEIRA PINUS 30 X 2.5 CM</t>
  </si>
  <si>
    <t>ACO CA-50 DE 8.0MM</t>
  </si>
  <si>
    <t>BLOCO CERÂMICO 08 FUROS 09X19X19CM - PRAÇA VITÓRIA</t>
  </si>
  <si>
    <t>PREGO 18X27</t>
  </si>
  <si>
    <t>ARAME RECOZIDO N.18 BWG</t>
  </si>
  <si>
    <t>DESMOLDANTE PARA FORMAS</t>
  </si>
  <si>
    <t xml:space="preserve">platibanda ref. 1,00 altura 
calculo para 1,50m </t>
  </si>
  <si>
    <t>um</t>
  </si>
  <si>
    <t>Cerâmica 10 x 10 cm, branco brilhante ref Galeria Mesh BR telada, ELIANE, STRUFALDI, CERAL,empregando argamassa colante, inclusive rejuntamento junta plus cinza claro esp. 3 mm</t>
  </si>
  <si>
    <t xml:space="preserve">Cabo de cobre termoplástico (PVC) flexível isolado 0,60/1kV, antichama, HEPR 90ºC – 50,0mm2 </t>
  </si>
  <si>
    <t>Comercial Mattedi LTDA</t>
  </si>
  <si>
    <t>(27)99904-5907</t>
  </si>
  <si>
    <t>JB Material de construção e irrigação</t>
  </si>
  <si>
    <t>07.711.642/0001-48</t>
  </si>
  <si>
    <t>31.684.798/0001-61</t>
  </si>
  <si>
    <t>(27) 99808-5040</t>
  </si>
  <si>
    <t>DATA BASE: SINAPI março/2025 - DER-ES EDIFICAÇÕES março/2025</t>
  </si>
  <si>
    <t>Data Base:março/2025</t>
  </si>
  <si>
    <t>Data Base: março/2025</t>
  </si>
  <si>
    <t xml:space="preserve">Lâmpada LED de embutir 24w quadrada </t>
  </si>
  <si>
    <t xml:space="preserve">Arandela com lâmpada incandescente de 100W  </t>
  </si>
  <si>
    <t>Caixa de passagem de alvenaria de blocos de concreto 9x19x39cm, dimensões de 40x40x50cm, com revestimento interno em chapisco e reboco, tampa de concreto esp.5cm e lastro de brita 5 cm</t>
  </si>
  <si>
    <t>Caixa de passagem para eletrica</t>
  </si>
  <si>
    <t>12.34</t>
  </si>
  <si>
    <t>12.35</t>
  </si>
  <si>
    <t xml:space="preserve">Caixa de passagem 300x300x120mm, chapa 18, com tampa parafusada </t>
  </si>
  <si>
    <t>Construtora Ana Clara LTDA</t>
  </si>
  <si>
    <t>05.039.314/0002-00</t>
  </si>
  <si>
    <t>Caixalt@grupoanaclara.com.br
(27) 997357547</t>
  </si>
  <si>
    <t>Caixa abaixo dos quadros</t>
  </si>
  <si>
    <t>28.409.962.0001-45</t>
  </si>
  <si>
    <t>J&amp;L coifas e fogões</t>
  </si>
  <si>
    <t>(27) 99637-2678</t>
  </si>
  <si>
    <t>Laranja da Terra/ES, 23 de julho 2025.</t>
  </si>
  <si>
    <t>1ª MEDIÇÃO</t>
  </si>
  <si>
    <t>INÍCIO:</t>
  </si>
  <si>
    <t xml:space="preserve">FIM: </t>
  </si>
  <si>
    <t>QUANTIDADE</t>
  </si>
  <si>
    <t>VALOR (R$)</t>
  </si>
  <si>
    <t>__________________________________________</t>
  </si>
  <si>
    <t>Glícia Helena Krause Corteletti</t>
  </si>
  <si>
    <t>ENG. CIVIL CREA ES-040576/D</t>
  </si>
  <si>
    <t>Laranja da Terra/ES, 23 de março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</si>
</sst>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_(* #,##0.00_);_(* \(#,##0.00\);_(* \-??_);_(@_)"/>
    <numFmt numFmtId="167" formatCode="_(* #,##0.0000_);_(* \(#,##0.0000\);_(* \-??_);_(@_)"/>
    <numFmt numFmtId="168" formatCode="_(&quot;R$ &quot;* #,##0.00_);_(&quot;R$ &quot;* \(#,##0.00\);_(&quot;R$ &quot;* &quot;-&quot;??_);_(@_)"/>
    <numFmt numFmtId="169" formatCode="0.00000"/>
    <numFmt numFmtId="170" formatCode="&quot;R$&quot;\ #,##0.00"/>
    <numFmt numFmtId="171" formatCode="_(* #,##0.00000_);_(* \(#,##0.00000\);_(* \-??_);_(@_)"/>
    <numFmt numFmtId="172" formatCode="_(* #,##0.00000000_);_(* \(#,##0.00000000\);_(* \-??_);_(@_)"/>
    <numFmt numFmtId="173" formatCode="_(* #,##0.000_);_(* \(#,##0.000\);_(* \-??_);_(@_)"/>
  </numFmts>
  <fonts count="4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hadow/>
      <sz val="14"/>
      <name val="Arial"/>
      <family val="2"/>
    </font>
    <font>
      <u/>
      <sz val="12.65"/>
      <color indexed="12"/>
      <name val="Calibri"/>
      <family val="2"/>
    </font>
    <font>
      <i/>
      <sz val="9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hadow/>
      <sz val="10"/>
      <name val="Arial"/>
      <family val="2"/>
    </font>
    <font>
      <b/>
      <shadow/>
      <sz val="11"/>
      <name val="Arial"/>
      <family val="2"/>
    </font>
    <font>
      <b/>
      <shadow/>
      <sz val="9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name val="Arial"/>
      <family val="2"/>
    </font>
    <font>
      <sz val="10"/>
      <color rgb="FFFF0000"/>
      <name val="Arial"/>
      <family val="2"/>
    </font>
    <font>
      <sz val="9"/>
      <color theme="9"/>
      <name val="Arial"/>
      <family val="2"/>
    </font>
    <font>
      <shadow/>
      <sz val="8"/>
      <name val="Arial"/>
      <family val="2"/>
    </font>
    <font>
      <b/>
      <sz val="11"/>
      <name val="Calibri"/>
      <family val="2"/>
      <scheme val="minor"/>
    </font>
    <font>
      <b/>
      <shadow/>
      <sz val="16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  <font>
      <u/>
      <sz val="9"/>
      <color indexed="8"/>
      <name val="Arial"/>
      <family val="2"/>
    </font>
    <font>
      <u/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/>
        <bgColor indexed="23"/>
      </patternFill>
    </fill>
    <fill>
      <patternFill patternType="solid">
        <fgColor theme="0" tint="-0.14999847407452621"/>
        <bgColor indexed="2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44" fontId="34" fillId="0" borderId="0" applyFont="0" applyFill="0" applyBorder="0" applyAlignment="0" applyProtection="0"/>
  </cellStyleXfs>
  <cellXfs count="502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0" fontId="5" fillId="3" borderId="0" xfId="0" applyFont="1" applyFill="1"/>
    <xf numFmtId="0" fontId="5" fillId="0" borderId="1" xfId="0" applyFont="1" applyBorder="1" applyAlignment="1">
      <alignment vertical="center"/>
    </xf>
    <xf numFmtId="0" fontId="6" fillId="0" borderId="0" xfId="0" applyFont="1"/>
    <xf numFmtId="2" fontId="14" fillId="0" borderId="1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165" fontId="12" fillId="0" borderId="0" xfId="0" applyNumberFormat="1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4" fillId="0" borderId="0" xfId="0" applyFont="1"/>
    <xf numFmtId="0" fontId="13" fillId="0" borderId="0" xfId="0" applyFont="1"/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21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2" fontId="13" fillId="0" borderId="1" xfId="0" applyNumberFormat="1" applyFont="1" applyBorder="1" applyAlignment="1">
      <alignment horizontal="center" vertical="center"/>
    </xf>
    <xf numFmtId="0" fontId="13" fillId="0" borderId="7" xfId="0" applyFont="1" applyBorder="1"/>
    <xf numFmtId="2" fontId="21" fillId="0" borderId="1" xfId="0" applyNumberFormat="1" applyFont="1" applyBorder="1" applyAlignment="1">
      <alignment horizontal="center" vertical="center"/>
    </xf>
    <xf numFmtId="0" fontId="30" fillId="0" borderId="0" xfId="0" applyFont="1"/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wrapText="1"/>
    </xf>
    <xf numFmtId="0" fontId="30" fillId="0" borderId="0" xfId="0" applyFont="1" applyAlignment="1">
      <alignment horizontal="center" vertical="center"/>
    </xf>
    <xf numFmtId="4" fontId="30" fillId="0" borderId="0" xfId="0" applyNumberFormat="1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 wrapText="1"/>
    </xf>
    <xf numFmtId="0" fontId="13" fillId="2" borderId="1" xfId="0" applyFont="1" applyFill="1" applyBorder="1" applyAlignment="1">
      <alignment horizontal="center" vertical="center"/>
    </xf>
    <xf numFmtId="166" fontId="17" fillId="2" borderId="16" xfId="0" applyNumberFormat="1" applyFont="1" applyFill="1" applyBorder="1" applyAlignment="1">
      <alignment horizontal="center" vertical="center"/>
    </xf>
    <xf numFmtId="166" fontId="29" fillId="2" borderId="1" xfId="0" applyNumberFormat="1" applyFont="1" applyFill="1" applyBorder="1" applyAlignment="1">
      <alignment horizontal="center" vertical="center"/>
    </xf>
    <xf numFmtId="166" fontId="13" fillId="2" borderId="15" xfId="0" applyNumberFormat="1" applyFont="1" applyFill="1" applyBorder="1" applyAlignment="1">
      <alignment horizontal="center" vertical="center"/>
    </xf>
    <xf numFmtId="166" fontId="11" fillId="5" borderId="16" xfId="0" applyNumberFormat="1" applyFont="1" applyFill="1" applyBorder="1" applyAlignment="1">
      <alignment horizontal="center" vertical="center"/>
    </xf>
    <xf numFmtId="166" fontId="13" fillId="3" borderId="15" xfId="0" applyNumberFormat="1" applyFont="1" applyFill="1" applyBorder="1" applyAlignment="1">
      <alignment horizontal="center" vertical="center"/>
    </xf>
    <xf numFmtId="166" fontId="11" fillId="6" borderId="16" xfId="0" applyNumberFormat="1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1" fillId="7" borderId="15" xfId="0" applyFont="1" applyFill="1" applyBorder="1" applyAlignment="1">
      <alignment horizontal="center" vertical="center"/>
    </xf>
    <xf numFmtId="165" fontId="18" fillId="0" borderId="18" xfId="0" applyNumberFormat="1" applyFont="1" applyBorder="1" applyAlignment="1">
      <alignment horizontal="center" vertical="center"/>
    </xf>
    <xf numFmtId="9" fontId="18" fillId="0" borderId="18" xfId="10" applyFont="1" applyFill="1" applyBorder="1" applyAlignment="1">
      <alignment horizontal="center" vertical="center"/>
    </xf>
    <xf numFmtId="44" fontId="18" fillId="0" borderId="18" xfId="9" applyFont="1" applyFill="1" applyBorder="1" applyAlignment="1">
      <alignment horizontal="center" vertical="center"/>
    </xf>
    <xf numFmtId="44" fontId="14" fillId="0" borderId="1" xfId="9" applyFont="1" applyFill="1" applyBorder="1" applyAlignment="1">
      <alignment horizontal="center" vertical="center"/>
    </xf>
    <xf numFmtId="169" fontId="5" fillId="0" borderId="0" xfId="0" applyNumberFormat="1" applyFont="1"/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23" fillId="2" borderId="5" xfId="0" applyFont="1" applyFill="1" applyBorder="1" applyAlignment="1">
      <alignment vertical="center" wrapText="1"/>
    </xf>
    <xf numFmtId="0" fontId="23" fillId="2" borderId="0" xfId="0" applyFont="1" applyFill="1" applyAlignment="1">
      <alignment vertical="center" wrapText="1"/>
    </xf>
    <xf numFmtId="0" fontId="23" fillId="2" borderId="35" xfId="0" applyFont="1" applyFill="1" applyBorder="1" applyAlignment="1">
      <alignment vertical="center"/>
    </xf>
    <xf numFmtId="0" fontId="23" fillId="2" borderId="33" xfId="0" applyFont="1" applyFill="1" applyBorder="1" applyAlignment="1">
      <alignment vertical="center"/>
    </xf>
    <xf numFmtId="164" fontId="14" fillId="0" borderId="16" xfId="3" applyFont="1" applyFill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vertical="center"/>
    </xf>
    <xf numFmtId="164" fontId="17" fillId="0" borderId="16" xfId="3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166" fontId="13" fillId="2" borderId="16" xfId="0" applyNumberFormat="1" applyFont="1" applyFill="1" applyBorder="1" applyAlignment="1">
      <alignment horizontal="center" vertical="center"/>
    </xf>
    <xf numFmtId="0" fontId="32" fillId="0" borderId="1" xfId="0" applyFont="1" applyBorder="1" applyAlignment="1">
      <alignment vertical="center" wrapText="1"/>
    </xf>
    <xf numFmtId="0" fontId="32" fillId="0" borderId="20" xfId="0" applyFont="1" applyBorder="1" applyAlignment="1">
      <alignment horizontal="left" vertical="center" wrapText="1"/>
    </xf>
    <xf numFmtId="0" fontId="35" fillId="0" borderId="0" xfId="0" applyFont="1"/>
    <xf numFmtId="4" fontId="17" fillId="0" borderId="16" xfId="0" applyNumberFormat="1" applyFont="1" applyBorder="1" applyAlignment="1">
      <alignment horizontal="center" vertical="center" wrapText="1"/>
    </xf>
    <xf numFmtId="166" fontId="17" fillId="0" borderId="1" xfId="0" applyNumberFormat="1" applyFont="1" applyBorder="1" applyAlignment="1">
      <alignment horizontal="center" vertical="center" wrapText="1"/>
    </xf>
    <xf numFmtId="166" fontId="13" fillId="2" borderId="1" xfId="0" applyNumberFormat="1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4" fontId="11" fillId="7" borderId="16" xfId="0" applyNumberFormat="1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7" fillId="2" borderId="15" xfId="0" applyFont="1" applyFill="1" applyBorder="1" applyAlignment="1">
      <alignment horizontal="center" vertical="center"/>
    </xf>
    <xf numFmtId="0" fontId="17" fillId="2" borderId="15" xfId="0" quotePrefix="1" applyFont="1" applyFill="1" applyBorder="1" applyAlignment="1">
      <alignment horizontal="center" vertical="center"/>
    </xf>
    <xf numFmtId="166" fontId="17" fillId="2" borderId="15" xfId="0" applyNumberFormat="1" applyFont="1" applyFill="1" applyBorder="1" applyAlignment="1">
      <alignment horizontal="center" vertical="center"/>
    </xf>
    <xf numFmtId="166" fontId="17" fillId="2" borderId="15" xfId="0" quotePrefix="1" applyNumberFormat="1" applyFont="1" applyFill="1" applyBorder="1" applyAlignment="1">
      <alignment horizontal="center" vertical="center"/>
    </xf>
    <xf numFmtId="166" fontId="17" fillId="3" borderId="15" xfId="0" applyNumberFormat="1" applyFont="1" applyFill="1" applyBorder="1" applyAlignment="1">
      <alignment horizontal="center" vertical="center"/>
    </xf>
    <xf numFmtId="165" fontId="17" fillId="0" borderId="1" xfId="0" applyNumberFormat="1" applyFont="1" applyBorder="1" applyAlignment="1">
      <alignment horizontal="center" vertical="center"/>
    </xf>
    <xf numFmtId="0" fontId="14" fillId="0" borderId="0" xfId="0" applyFont="1"/>
    <xf numFmtId="0" fontId="17" fillId="2" borderId="1" xfId="0" applyFont="1" applyFill="1" applyBorder="1" applyAlignment="1">
      <alignment horizontal="center" vertical="center"/>
    </xf>
    <xf numFmtId="166" fontId="17" fillId="2" borderId="1" xfId="0" applyNumberFormat="1" applyFont="1" applyFill="1" applyBorder="1" applyAlignment="1">
      <alignment horizontal="center" vertical="center"/>
    </xf>
    <xf numFmtId="167" fontId="17" fillId="2" borderId="1" xfId="0" applyNumberFormat="1" applyFont="1" applyFill="1" applyBorder="1" applyAlignment="1">
      <alignment horizontal="center" vertical="center"/>
    </xf>
    <xf numFmtId="1" fontId="17" fillId="2" borderId="1" xfId="0" quotePrefix="1" applyNumberFormat="1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166" fontId="17" fillId="2" borderId="1" xfId="0" applyNumberFormat="1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0" fontId="17" fillId="2" borderId="1" xfId="0" quotePrefix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right" vertical="center" wrapText="1"/>
    </xf>
    <xf numFmtId="2" fontId="17" fillId="2" borderId="1" xfId="0" applyNumberFormat="1" applyFont="1" applyFill="1" applyBorder="1" applyAlignment="1">
      <alignment horizontal="right" vertical="center" wrapText="1"/>
    </xf>
    <xf numFmtId="0" fontId="17" fillId="2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44" fontId="14" fillId="0" borderId="1" xfId="9" applyFont="1" applyFill="1" applyBorder="1" applyAlignment="1">
      <alignment vertical="center"/>
    </xf>
    <xf numFmtId="44" fontId="14" fillId="0" borderId="0" xfId="9" applyFont="1" applyFill="1" applyBorder="1" applyAlignment="1">
      <alignment vertical="center"/>
    </xf>
    <xf numFmtId="44" fontId="5" fillId="0" borderId="1" xfId="0" applyNumberFormat="1" applyFont="1" applyBorder="1"/>
    <xf numFmtId="0" fontId="18" fillId="7" borderId="1" xfId="0" applyFont="1" applyFill="1" applyBorder="1" applyAlignment="1">
      <alignment horizontal="center" vertical="center" wrapText="1"/>
    </xf>
    <xf numFmtId="164" fontId="18" fillId="7" borderId="16" xfId="3" applyFont="1" applyFill="1" applyBorder="1" applyAlignment="1">
      <alignment horizontal="center" vertical="center"/>
    </xf>
    <xf numFmtId="4" fontId="5" fillId="7" borderId="0" xfId="0" applyNumberFormat="1" applyFont="1" applyFill="1"/>
    <xf numFmtId="0" fontId="5" fillId="7" borderId="0" xfId="0" applyFont="1" applyFill="1"/>
    <xf numFmtId="0" fontId="5" fillId="8" borderId="0" xfId="0" applyFont="1" applyFill="1"/>
    <xf numFmtId="165" fontId="14" fillId="0" borderId="1" xfId="9" applyNumberFormat="1" applyFont="1" applyFill="1" applyBorder="1" applyAlignment="1">
      <alignment vertical="center"/>
    </xf>
    <xf numFmtId="0" fontId="18" fillId="7" borderId="15" xfId="0" applyFont="1" applyFill="1" applyBorder="1" applyAlignment="1">
      <alignment horizontal="center" vertical="center" wrapText="1"/>
    </xf>
    <xf numFmtId="164" fontId="18" fillId="7" borderId="16" xfId="0" applyNumberFormat="1" applyFont="1" applyFill="1" applyBorder="1" applyAlignment="1">
      <alignment horizontal="center" vertical="center" wrapText="1"/>
    </xf>
    <xf numFmtId="0" fontId="19" fillId="7" borderId="0" xfId="0" applyFont="1" applyFill="1"/>
    <xf numFmtId="2" fontId="18" fillId="7" borderId="1" xfId="0" applyNumberFormat="1" applyFont="1" applyFill="1" applyBorder="1" applyAlignment="1">
      <alignment horizontal="center" vertical="center" wrapText="1"/>
    </xf>
    <xf numFmtId="2" fontId="30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30" fillId="7" borderId="0" xfId="0" applyFont="1" applyFill="1"/>
    <xf numFmtId="164" fontId="16" fillId="7" borderId="16" xfId="3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66" fontId="13" fillId="2" borderId="1" xfId="0" applyNumberFormat="1" applyFont="1" applyFill="1" applyBorder="1" applyAlignment="1">
      <alignment vertical="center"/>
    </xf>
    <xf numFmtId="166" fontId="13" fillId="2" borderId="1" xfId="0" applyNumberFormat="1" applyFont="1" applyFill="1" applyBorder="1" applyAlignment="1">
      <alignment vertical="center" wrapText="1"/>
    </xf>
    <xf numFmtId="171" fontId="11" fillId="0" borderId="1" xfId="0" applyNumberFormat="1" applyFont="1" applyBorder="1" applyAlignment="1">
      <alignment horizontal="right" vertical="center" wrapText="1"/>
    </xf>
    <xf numFmtId="171" fontId="17" fillId="2" borderId="1" xfId="0" applyNumberFormat="1" applyFont="1" applyFill="1" applyBorder="1" applyAlignment="1">
      <alignment horizontal="center" vertical="center"/>
    </xf>
    <xf numFmtId="171" fontId="0" fillId="0" borderId="1" xfId="0" applyNumberFormat="1" applyBorder="1" applyAlignment="1">
      <alignment horizontal="center" vertical="center"/>
    </xf>
    <xf numFmtId="171" fontId="13" fillId="2" borderId="1" xfId="0" applyNumberFormat="1" applyFont="1" applyFill="1" applyBorder="1" applyAlignment="1">
      <alignment horizontal="center" vertical="center"/>
    </xf>
    <xf numFmtId="171" fontId="0" fillId="0" borderId="0" xfId="0" applyNumberFormat="1"/>
    <xf numFmtId="171" fontId="29" fillId="2" borderId="1" xfId="0" applyNumberFormat="1" applyFont="1" applyFill="1" applyBorder="1" applyAlignment="1">
      <alignment horizontal="center" vertical="center"/>
    </xf>
    <xf numFmtId="10" fontId="32" fillId="0" borderId="16" xfId="0" applyNumberFormat="1" applyFont="1" applyBorder="1" applyAlignment="1">
      <alignment horizontal="center" vertical="center" wrapText="1"/>
    </xf>
    <xf numFmtId="2" fontId="11" fillId="7" borderId="1" xfId="2" applyNumberFormat="1" applyFont="1" applyFill="1" applyBorder="1" applyAlignment="1">
      <alignment horizontal="center" vertical="center" wrapText="1"/>
    </xf>
    <xf numFmtId="2" fontId="14" fillId="0" borderId="1" xfId="2" applyNumberFormat="1" applyFont="1" applyFill="1" applyBorder="1" applyAlignment="1">
      <alignment horizontal="center" vertical="center"/>
    </xf>
    <xf numFmtId="2" fontId="30" fillId="0" borderId="0" xfId="2" applyNumberFormat="1" applyFont="1"/>
    <xf numFmtId="2" fontId="30" fillId="0" borderId="0" xfId="2" applyNumberFormat="1" applyFont="1" applyAlignment="1">
      <alignment vertical="center"/>
    </xf>
    <xf numFmtId="2" fontId="12" fillId="0" borderId="0" xfId="2" applyNumberFormat="1" applyFont="1" applyFill="1" applyBorder="1" applyAlignment="1">
      <alignment vertical="center"/>
    </xf>
    <xf numFmtId="2" fontId="4" fillId="0" borderId="0" xfId="2" applyNumberFormat="1" applyFont="1" applyAlignment="1">
      <alignment vertical="center"/>
    </xf>
    <xf numFmtId="2" fontId="12" fillId="0" borderId="0" xfId="0" applyNumberFormat="1" applyFont="1" applyAlignment="1">
      <alignment horizontal="center" vertical="center"/>
    </xf>
    <xf numFmtId="2" fontId="30" fillId="0" borderId="0" xfId="0" applyNumberFormat="1" applyFont="1" applyAlignment="1">
      <alignment horizontal="center"/>
    </xf>
    <xf numFmtId="0" fontId="16" fillId="7" borderId="15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2" fontId="16" fillId="7" borderId="1" xfId="2" applyNumberFormat="1" applyFont="1" applyFill="1" applyBorder="1" applyAlignment="1">
      <alignment horizontal="center" vertical="center"/>
    </xf>
    <xf numFmtId="44" fontId="16" fillId="7" borderId="16" xfId="2" applyNumberFormat="1" applyFont="1" applyFill="1" applyBorder="1" applyAlignment="1">
      <alignment horizontal="center" vertical="center"/>
    </xf>
    <xf numFmtId="2" fontId="16" fillId="0" borderId="1" xfId="2" applyNumberFormat="1" applyFont="1" applyFill="1" applyBorder="1" applyAlignment="1">
      <alignment horizontal="center" vertical="center"/>
    </xf>
    <xf numFmtId="44" fontId="16" fillId="0" borderId="16" xfId="2" applyNumberFormat="1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2" fontId="14" fillId="7" borderId="1" xfId="2" applyNumberFormat="1" applyFont="1" applyFill="1" applyBorder="1" applyAlignment="1">
      <alignment horizontal="center" vertical="center"/>
    </xf>
    <xf numFmtId="164" fontId="16" fillId="0" borderId="16" xfId="3" applyFont="1" applyFill="1" applyBorder="1" applyAlignment="1">
      <alignment horizontal="center" vertical="center"/>
    </xf>
    <xf numFmtId="4" fontId="36" fillId="7" borderId="0" xfId="0" applyNumberFormat="1" applyFont="1" applyFill="1"/>
    <xf numFmtId="0" fontId="36" fillId="7" borderId="0" xfId="0" applyFont="1" applyFill="1"/>
    <xf numFmtId="0" fontId="0" fillId="0" borderId="1" xfId="0" applyBorder="1" applyAlignment="1">
      <alignment horizontal="center"/>
    </xf>
    <xf numFmtId="0" fontId="13" fillId="0" borderId="0" xfId="0" applyFont="1" applyAlignment="1">
      <alignment horizontal="center" vertical="center"/>
    </xf>
    <xf numFmtId="165" fontId="14" fillId="0" borderId="1" xfId="9" applyNumberFormat="1" applyFont="1" applyFill="1" applyBorder="1" applyAlignment="1">
      <alignment horizontal="center" vertical="center"/>
    </xf>
    <xf numFmtId="165" fontId="5" fillId="0" borderId="1" xfId="0" applyNumberFormat="1" applyFont="1" applyBorder="1"/>
    <xf numFmtId="165" fontId="14" fillId="0" borderId="0" xfId="9" applyNumberFormat="1" applyFont="1" applyFill="1" applyBorder="1" applyAlignment="1">
      <alignment vertical="center"/>
    </xf>
    <xf numFmtId="165" fontId="25" fillId="0" borderId="1" xfId="0" applyNumberFormat="1" applyFont="1" applyBorder="1" applyAlignment="1">
      <alignment horizontal="center" vertical="center"/>
    </xf>
    <xf numFmtId="170" fontId="25" fillId="0" borderId="1" xfId="9" applyNumberFormat="1" applyFont="1" applyFill="1" applyBorder="1" applyAlignment="1">
      <alignment horizontal="center" vertical="center"/>
    </xf>
    <xf numFmtId="0" fontId="38" fillId="0" borderId="7" xfId="0" applyFont="1" applyBorder="1"/>
    <xf numFmtId="0" fontId="39" fillId="0" borderId="7" xfId="0" applyFont="1" applyBorder="1" applyAlignment="1">
      <alignment vertical="center"/>
    </xf>
    <xf numFmtId="2" fontId="5" fillId="0" borderId="1" xfId="2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20" xfId="0" applyFont="1" applyBorder="1" applyAlignment="1">
      <alignment horizontal="left" vertical="center" wrapText="1"/>
    </xf>
    <xf numFmtId="10" fontId="11" fillId="0" borderId="16" xfId="0" applyNumberFormat="1" applyFont="1" applyBorder="1" applyAlignment="1">
      <alignment vertical="center" wrapText="1"/>
    </xf>
    <xf numFmtId="0" fontId="17" fillId="0" borderId="0" xfId="0" applyFont="1"/>
    <xf numFmtId="166" fontId="17" fillId="2" borderId="1" xfId="0" applyNumberFormat="1" applyFont="1" applyFill="1" applyBorder="1" applyAlignment="1">
      <alignment horizontal="left" vertical="center" wrapText="1"/>
    </xf>
    <xf numFmtId="166" fontId="17" fillId="2" borderId="1" xfId="0" applyNumberFormat="1" applyFont="1" applyFill="1" applyBorder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wrapText="1"/>
    </xf>
    <xf numFmtId="0" fontId="1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12" fillId="0" borderId="0" xfId="2" applyNumberFormat="1" applyFont="1" applyFill="1" applyBorder="1" applyAlignment="1">
      <alignment horizontal="center" vertical="center"/>
    </xf>
    <xf numFmtId="2" fontId="11" fillId="7" borderId="20" xfId="0" applyNumberFormat="1" applyFont="1" applyFill="1" applyBorder="1" applyAlignment="1">
      <alignment horizontal="center" vertical="center"/>
    </xf>
    <xf numFmtId="2" fontId="5" fillId="0" borderId="20" xfId="0" applyNumberFormat="1" applyFont="1" applyBorder="1" applyAlignment="1">
      <alignment horizontal="center" vertical="center"/>
    </xf>
    <xf numFmtId="2" fontId="16" fillId="7" borderId="20" xfId="0" applyNumberFormat="1" applyFont="1" applyFill="1" applyBorder="1" applyAlignment="1">
      <alignment horizontal="center" vertical="center"/>
    </xf>
    <xf numFmtId="2" fontId="14" fillId="0" borderId="20" xfId="0" applyNumberFormat="1" applyFont="1" applyBorder="1" applyAlignment="1">
      <alignment horizontal="center" vertical="center"/>
    </xf>
    <xf numFmtId="2" fontId="17" fillId="0" borderId="20" xfId="0" applyNumberFormat="1" applyFont="1" applyBorder="1" applyAlignment="1">
      <alignment horizontal="center" vertical="center"/>
    </xf>
    <xf numFmtId="2" fontId="14" fillId="7" borderId="20" xfId="0" applyNumberFormat="1" applyFont="1" applyFill="1" applyBorder="1" applyAlignment="1">
      <alignment horizontal="center" vertical="center"/>
    </xf>
    <xf numFmtId="2" fontId="18" fillId="7" borderId="20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vertical="center"/>
    </xf>
    <xf numFmtId="2" fontId="16" fillId="7" borderId="2" xfId="2" applyNumberFormat="1" applyFont="1" applyFill="1" applyBorder="1" applyAlignment="1">
      <alignment horizontal="center" vertical="center"/>
    </xf>
    <xf numFmtId="2" fontId="17" fillId="7" borderId="2" xfId="2" applyNumberFormat="1" applyFont="1" applyFill="1" applyBorder="1" applyAlignment="1">
      <alignment horizontal="center" vertical="center"/>
    </xf>
    <xf numFmtId="2" fontId="37" fillId="7" borderId="2" xfId="2" applyNumberFormat="1" applyFont="1" applyFill="1" applyBorder="1" applyAlignment="1">
      <alignment horizontal="center" vertical="center"/>
    </xf>
    <xf numFmtId="2" fontId="30" fillId="0" borderId="0" xfId="2" applyNumberFormat="1" applyFont="1" applyBorder="1" applyAlignment="1">
      <alignment horizontal="center" vertical="center"/>
    </xf>
    <xf numFmtId="2" fontId="5" fillId="0" borderId="0" xfId="2" applyNumberFormat="1" applyFont="1" applyBorder="1" applyAlignment="1">
      <alignment horizontal="center" vertical="center"/>
    </xf>
    <xf numFmtId="4" fontId="0" fillId="0" borderId="1" xfId="0" applyNumberFormat="1" applyBorder="1"/>
    <xf numFmtId="166" fontId="13" fillId="2" borderId="20" xfId="0" applyNumberFormat="1" applyFont="1" applyFill="1" applyBorder="1" applyAlignment="1">
      <alignment horizontal="center" vertical="center"/>
    </xf>
    <xf numFmtId="166" fontId="17" fillId="2" borderId="20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2" fontId="13" fillId="0" borderId="0" xfId="0" applyNumberFormat="1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172" fontId="35" fillId="0" borderId="0" xfId="0" applyNumberFormat="1" applyFont="1" applyAlignment="1">
      <alignment horizontal="left"/>
    </xf>
    <xf numFmtId="4" fontId="0" fillId="0" borderId="0" xfId="0" applyNumberFormat="1"/>
    <xf numFmtId="173" fontId="17" fillId="2" borderId="16" xfId="0" applyNumberFormat="1" applyFont="1" applyFill="1" applyBorder="1" applyAlignment="1">
      <alignment horizontal="center" vertical="center"/>
    </xf>
    <xf numFmtId="0" fontId="21" fillId="9" borderId="1" xfId="0" applyFont="1" applyFill="1" applyBorder="1" applyAlignment="1">
      <alignment horizontal="center"/>
    </xf>
    <xf numFmtId="2" fontId="12" fillId="0" borderId="0" xfId="7" applyNumberFormat="1" applyFont="1" applyFill="1" applyBorder="1" applyAlignment="1">
      <alignment horizontal="right" vertical="center"/>
    </xf>
    <xf numFmtId="2" fontId="12" fillId="0" borderId="0" xfId="7" applyNumberFormat="1" applyFont="1" applyFill="1" applyBorder="1" applyAlignment="1">
      <alignment vertical="center"/>
    </xf>
    <xf numFmtId="0" fontId="17" fillId="0" borderId="0" xfId="0" quotePrefix="1" applyFont="1" applyAlignment="1">
      <alignment horizontal="center" vertical="center"/>
    </xf>
    <xf numFmtId="0" fontId="13" fillId="0" borderId="38" xfId="0" applyFont="1" applyBorder="1" applyAlignment="1">
      <alignment horizontal="center"/>
    </xf>
    <xf numFmtId="0" fontId="0" fillId="0" borderId="4" xfId="0" applyBorder="1"/>
    <xf numFmtId="0" fontId="21" fillId="9" borderId="16" xfId="0" applyFont="1" applyFill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20" fillId="0" borderId="0" xfId="0" applyFont="1"/>
    <xf numFmtId="2" fontId="13" fillId="0" borderId="20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2" fontId="16" fillId="0" borderId="20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4" fillId="0" borderId="1" xfId="0" applyFont="1" applyBorder="1" applyAlignment="1">
      <alignment horizontal="left" vertical="top" wrapText="1"/>
    </xf>
    <xf numFmtId="0" fontId="1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2" fontId="14" fillId="0" borderId="20" xfId="0" applyNumberFormat="1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2" fontId="14" fillId="3" borderId="20" xfId="0" applyNumberFormat="1" applyFont="1" applyFill="1" applyBorder="1" applyAlignment="1">
      <alignment horizontal="center" vertical="center"/>
    </xf>
    <xf numFmtId="2" fontId="14" fillId="3" borderId="1" xfId="2" applyNumberFormat="1" applyFont="1" applyFill="1" applyBorder="1" applyAlignment="1">
      <alignment horizontal="center" vertical="center"/>
    </xf>
    <xf numFmtId="2" fontId="17" fillId="3" borderId="2" xfId="2" applyNumberFormat="1" applyFont="1" applyFill="1" applyBorder="1" applyAlignment="1">
      <alignment horizontal="center" vertical="center"/>
    </xf>
    <xf numFmtId="0" fontId="19" fillId="0" borderId="0" xfId="0" applyFont="1"/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5" xfId="0" applyFont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16" fillId="0" borderId="1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2" fontId="16" fillId="0" borderId="20" xfId="0" applyNumberFormat="1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164" fontId="16" fillId="0" borderId="16" xfId="0" applyNumberFormat="1" applyFont="1" applyBorder="1" applyAlignment="1">
      <alignment horizontal="center" vertical="center" wrapText="1"/>
    </xf>
    <xf numFmtId="2" fontId="40" fillId="0" borderId="1" xfId="0" applyNumberFormat="1" applyFont="1" applyBorder="1" applyAlignment="1">
      <alignment horizontal="center" vertical="center"/>
    </xf>
    <xf numFmtId="2" fontId="13" fillId="0" borderId="20" xfId="0" applyNumberFormat="1" applyFont="1" applyBorder="1" applyAlignment="1">
      <alignment horizontal="center" vertical="center" wrapText="1"/>
    </xf>
    <xf numFmtId="2" fontId="16" fillId="0" borderId="0" xfId="0" applyNumberFormat="1" applyFont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2" fontId="14" fillId="0" borderId="20" xfId="0" applyNumberFormat="1" applyFont="1" applyBorder="1" applyAlignment="1">
      <alignment horizontal="center"/>
    </xf>
    <xf numFmtId="2" fontId="14" fillId="0" borderId="1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2" fontId="17" fillId="0" borderId="1" xfId="2" applyNumberFormat="1" applyFont="1" applyFill="1" applyBorder="1" applyAlignment="1">
      <alignment horizontal="center" vertical="center"/>
    </xf>
    <xf numFmtId="0" fontId="21" fillId="0" borderId="38" xfId="0" applyFont="1" applyBorder="1"/>
    <xf numFmtId="0" fontId="21" fillId="0" borderId="0" xfId="0" applyFont="1"/>
    <xf numFmtId="0" fontId="18" fillId="0" borderId="1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2" fontId="18" fillId="0" borderId="20" xfId="0" applyNumberFormat="1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vertical="center" wrapText="1"/>
    </xf>
    <xf numFmtId="164" fontId="18" fillId="0" borderId="16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5" fillId="10" borderId="0" xfId="0" applyFont="1" applyFill="1" applyAlignment="1">
      <alignment horizontal="center"/>
    </xf>
    <xf numFmtId="0" fontId="19" fillId="10" borderId="0" xfId="0" applyFont="1" applyFill="1"/>
    <xf numFmtId="0" fontId="5" fillId="10" borderId="0" xfId="0" applyFont="1" applyFill="1"/>
    <xf numFmtId="0" fontId="14" fillId="10" borderId="0" xfId="0" applyFont="1" applyFill="1"/>
    <xf numFmtId="2" fontId="17" fillId="7" borderId="1" xfId="2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4" fontId="11" fillId="3" borderId="16" xfId="0" applyNumberFormat="1" applyFont="1" applyFill="1" applyBorder="1" applyAlignment="1">
      <alignment horizontal="center" vertical="center" wrapText="1"/>
    </xf>
    <xf numFmtId="2" fontId="17" fillId="0" borderId="20" xfId="2" applyNumberFormat="1" applyFont="1" applyFill="1" applyBorder="1" applyAlignment="1">
      <alignment horizontal="center" vertical="center"/>
    </xf>
    <xf numFmtId="164" fontId="14" fillId="0" borderId="16" xfId="2" applyFont="1" applyBorder="1" applyAlignment="1">
      <alignment horizontal="center" vertical="center"/>
    </xf>
    <xf numFmtId="4" fontId="5" fillId="11" borderId="0" xfId="0" applyNumberFormat="1" applyFont="1" applyFill="1" applyAlignment="1">
      <alignment vertical="center"/>
    </xf>
    <xf numFmtId="44" fontId="16" fillId="7" borderId="20" xfId="2" applyNumberFormat="1" applyFont="1" applyFill="1" applyBorder="1" applyAlignment="1">
      <alignment horizontal="center" vertical="center"/>
    </xf>
    <xf numFmtId="164" fontId="17" fillId="0" borderId="20" xfId="3" applyFont="1" applyFill="1" applyBorder="1" applyAlignment="1">
      <alignment horizontal="center" vertical="center"/>
    </xf>
    <xf numFmtId="0" fontId="11" fillId="2" borderId="20" xfId="1" applyFont="1" applyFill="1" applyBorder="1" applyAlignment="1" applyProtection="1">
      <alignment vertical="center" wrapText="1"/>
    </xf>
    <xf numFmtId="0" fontId="5" fillId="7" borderId="1" xfId="0" applyFont="1" applyFill="1" applyBorder="1"/>
    <xf numFmtId="2" fontId="17" fillId="7" borderId="20" xfId="2" applyNumberFormat="1" applyFont="1" applyFill="1" applyBorder="1" applyAlignment="1">
      <alignment horizontal="center" vertical="center"/>
    </xf>
    <xf numFmtId="164" fontId="16" fillId="7" borderId="20" xfId="3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36" fillId="3" borderId="1" xfId="0" applyFont="1" applyFill="1" applyBorder="1" applyAlignment="1">
      <alignment horizontal="center" vertical="center" wrapText="1"/>
    </xf>
    <xf numFmtId="164" fontId="14" fillId="3" borderId="20" xfId="3" applyFont="1" applyFill="1" applyBorder="1" applyAlignment="1">
      <alignment horizontal="center" vertical="center"/>
    </xf>
    <xf numFmtId="164" fontId="14" fillId="3" borderId="16" xfId="3" applyFont="1" applyFill="1" applyBorder="1" applyAlignment="1">
      <alignment horizontal="center" vertical="center"/>
    </xf>
    <xf numFmtId="164" fontId="14" fillId="0" borderId="20" xfId="3" applyFont="1" applyFill="1" applyBorder="1" applyAlignment="1">
      <alignment horizontal="center" vertical="center"/>
    </xf>
    <xf numFmtId="0" fontId="18" fillId="7" borderId="15" xfId="0" applyFont="1" applyFill="1" applyBorder="1" applyAlignment="1">
      <alignment horizontal="center" vertical="center"/>
    </xf>
    <xf numFmtId="0" fontId="36" fillId="7" borderId="1" xfId="0" applyFont="1" applyFill="1" applyBorder="1" applyAlignment="1">
      <alignment horizontal="center" vertical="center"/>
    </xf>
    <xf numFmtId="0" fontId="36" fillId="7" borderId="1" xfId="0" applyFont="1" applyFill="1" applyBorder="1" applyAlignment="1">
      <alignment horizontal="center" vertical="center" wrapText="1"/>
    </xf>
    <xf numFmtId="2" fontId="36" fillId="7" borderId="20" xfId="0" applyNumberFormat="1" applyFont="1" applyFill="1" applyBorder="1" applyAlignment="1">
      <alignment horizontal="center" vertical="center"/>
    </xf>
    <xf numFmtId="2" fontId="36" fillId="7" borderId="1" xfId="2" applyNumberFormat="1" applyFont="1" applyFill="1" applyBorder="1" applyAlignment="1">
      <alignment horizontal="center" vertical="center"/>
    </xf>
    <xf numFmtId="164" fontId="16" fillId="7" borderId="1" xfId="3" applyFont="1" applyFill="1" applyBorder="1" applyAlignment="1">
      <alignment horizontal="center" vertical="center"/>
    </xf>
    <xf numFmtId="44" fontId="12" fillId="0" borderId="1" xfId="0" applyNumberFormat="1" applyFont="1" applyBorder="1" applyAlignment="1">
      <alignment horizontal="center" vertical="center"/>
    </xf>
    <xf numFmtId="14" fontId="11" fillId="2" borderId="2" xfId="1" applyNumberFormat="1" applyFont="1" applyFill="1" applyBorder="1" applyAlignment="1" applyProtection="1">
      <alignment vertic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26" fillId="0" borderId="1" xfId="0" applyFont="1" applyBorder="1" applyAlignment="1">
      <alignment horizontal="right" vertical="center"/>
    </xf>
    <xf numFmtId="0" fontId="33" fillId="0" borderId="0" xfId="0" applyFont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11" fillId="2" borderId="1" xfId="1" applyFont="1" applyFill="1" applyBorder="1" applyAlignment="1" applyProtection="1">
      <alignment horizontal="center"/>
    </xf>
    <xf numFmtId="0" fontId="5" fillId="0" borderId="2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40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1" fillId="0" borderId="15" xfId="1" applyFont="1" applyFill="1" applyBorder="1" applyAlignment="1" applyProtection="1">
      <alignment horizontal="left" vertical="center" wrapText="1"/>
    </xf>
    <xf numFmtId="0" fontId="11" fillId="0" borderId="1" xfId="1" applyFont="1" applyFill="1" applyBorder="1" applyAlignment="1" applyProtection="1">
      <alignment horizontal="left" vertical="center" wrapText="1"/>
    </xf>
    <xf numFmtId="0" fontId="33" fillId="0" borderId="21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40" xfId="0" applyFont="1" applyBorder="1" applyAlignment="1">
      <alignment horizontal="center" vertical="center"/>
    </xf>
    <xf numFmtId="0" fontId="28" fillId="0" borderId="21" xfId="1" applyFont="1" applyFill="1" applyBorder="1" applyAlignment="1" applyProtection="1">
      <alignment horizontal="center" vertical="center" wrapText="1"/>
    </xf>
    <xf numFmtId="0" fontId="28" fillId="0" borderId="6" xfId="1" applyFont="1" applyFill="1" applyBorder="1" applyAlignment="1" applyProtection="1">
      <alignment horizontal="center" vertical="center" wrapText="1"/>
    </xf>
    <xf numFmtId="0" fontId="28" fillId="0" borderId="5" xfId="1" applyFont="1" applyFill="1" applyBorder="1" applyAlignment="1" applyProtection="1">
      <alignment horizontal="center" vertical="center" wrapText="1"/>
    </xf>
    <xf numFmtId="0" fontId="28" fillId="0" borderId="0" xfId="1" applyFont="1" applyFill="1" applyBorder="1" applyAlignment="1" applyProtection="1">
      <alignment horizontal="center" vertical="center" wrapText="1"/>
    </xf>
    <xf numFmtId="0" fontId="4" fillId="0" borderId="15" xfId="1" applyFont="1" applyFill="1" applyBorder="1" applyAlignment="1" applyProtection="1">
      <alignment horizontal="left" vertical="center"/>
    </xf>
    <xf numFmtId="0" fontId="4" fillId="0" borderId="1" xfId="1" applyFont="1" applyFill="1" applyBorder="1" applyAlignment="1" applyProtection="1">
      <alignment horizontal="left" vertical="center"/>
    </xf>
    <xf numFmtId="0" fontId="11" fillId="0" borderId="15" xfId="1" applyFont="1" applyFill="1" applyBorder="1" applyAlignment="1" applyProtection="1">
      <alignment horizontal="center" vertical="center" wrapText="1"/>
    </xf>
    <xf numFmtId="0" fontId="11" fillId="0" borderId="1" xfId="1" applyFont="1" applyFill="1" applyBorder="1" applyAlignment="1" applyProtection="1">
      <alignment horizontal="center" vertical="center" wrapText="1"/>
    </xf>
    <xf numFmtId="0" fontId="11" fillId="0" borderId="20" xfId="1" applyFont="1" applyFill="1" applyBorder="1" applyAlignment="1" applyProtection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10" fillId="0" borderId="15" xfId="1" applyFont="1" applyFill="1" applyBorder="1" applyAlignment="1" applyProtection="1">
      <alignment horizontal="center"/>
    </xf>
    <xf numFmtId="0" fontId="10" fillId="0" borderId="1" xfId="1" applyFont="1" applyFill="1" applyBorder="1" applyAlignment="1" applyProtection="1">
      <alignment horizontal="center"/>
    </xf>
    <xf numFmtId="0" fontId="10" fillId="0" borderId="20" xfId="1" applyFont="1" applyFill="1" applyBorder="1" applyAlignment="1" applyProtection="1">
      <alignment horizontal="center"/>
    </xf>
    <xf numFmtId="0" fontId="5" fillId="0" borderId="28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5" fillId="7" borderId="15" xfId="1" applyFont="1" applyFill="1" applyBorder="1" applyAlignment="1" applyProtection="1">
      <alignment horizontal="center" vertical="center"/>
    </xf>
    <xf numFmtId="0" fontId="15" fillId="7" borderId="1" xfId="1" applyFont="1" applyFill="1" applyBorder="1" applyAlignment="1" applyProtection="1">
      <alignment horizontal="center" vertical="center"/>
    </xf>
    <xf numFmtId="0" fontId="15" fillId="7" borderId="26" xfId="1" applyFont="1" applyFill="1" applyBorder="1" applyAlignment="1" applyProtection="1">
      <alignment horizontal="center" vertical="center"/>
    </xf>
    <xf numFmtId="0" fontId="15" fillId="7" borderId="8" xfId="1" applyFont="1" applyFill="1" applyBorder="1" applyAlignment="1" applyProtection="1">
      <alignment horizontal="center" vertical="center"/>
    </xf>
    <xf numFmtId="0" fontId="10" fillId="2" borderId="12" xfId="1" applyFont="1" applyFill="1" applyBorder="1" applyAlignment="1" applyProtection="1">
      <alignment horizontal="center"/>
    </xf>
    <xf numFmtId="0" fontId="10" fillId="2" borderId="7" xfId="1" applyFont="1" applyFill="1" applyBorder="1" applyAlignment="1" applyProtection="1">
      <alignment horizontal="center"/>
    </xf>
    <xf numFmtId="0" fontId="5" fillId="0" borderId="36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15" fillId="3" borderId="34" xfId="1" applyFont="1" applyFill="1" applyBorder="1" applyAlignment="1" applyProtection="1">
      <alignment horizontal="center" vertical="center"/>
    </xf>
    <xf numFmtId="0" fontId="15" fillId="3" borderId="33" xfId="1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5" fillId="2" borderId="36" xfId="1" applyFont="1" applyFill="1" applyBorder="1" applyAlignment="1" applyProtection="1">
      <alignment horizontal="center" vertical="center" wrapText="1"/>
    </xf>
    <xf numFmtId="0" fontId="25" fillId="2" borderId="9" xfId="1" applyFont="1" applyFill="1" applyBorder="1" applyAlignment="1" applyProtection="1">
      <alignment horizontal="center" vertical="center" wrapText="1"/>
    </xf>
    <xf numFmtId="0" fontId="25" fillId="2" borderId="12" xfId="1" applyFont="1" applyFill="1" applyBorder="1" applyAlignment="1" applyProtection="1">
      <alignment horizontal="center" vertical="center" wrapText="1"/>
    </xf>
    <xf numFmtId="0" fontId="25" fillId="2" borderId="7" xfId="1" applyFont="1" applyFill="1" applyBorder="1" applyAlignment="1" applyProtection="1">
      <alignment horizontal="center" vertical="center" wrapText="1"/>
    </xf>
    <xf numFmtId="0" fontId="16" fillId="0" borderId="32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66" fontId="13" fillId="2" borderId="38" xfId="0" applyNumberFormat="1" applyFont="1" applyFill="1" applyBorder="1" applyAlignment="1">
      <alignment horizontal="center" vertical="center" wrapText="1"/>
    </xf>
    <xf numFmtId="166" fontId="13" fillId="2" borderId="0" xfId="0" applyNumberFormat="1" applyFont="1" applyFill="1" applyAlignment="1">
      <alignment horizontal="center" vertical="center" wrapText="1"/>
    </xf>
    <xf numFmtId="0" fontId="5" fillId="0" borderId="29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2" borderId="1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/>
    </xf>
    <xf numFmtId="0" fontId="24" fillId="2" borderId="11" xfId="0" applyFont="1" applyFill="1" applyBorder="1" applyAlignment="1">
      <alignment horizontal="center" vertical="center"/>
    </xf>
    <xf numFmtId="166" fontId="13" fillId="2" borderId="15" xfId="0" applyNumberFormat="1" applyFont="1" applyFill="1" applyBorder="1" applyAlignment="1">
      <alignment horizontal="right" vertical="center"/>
    </xf>
    <xf numFmtId="166" fontId="13" fillId="2" borderId="1" xfId="0" applyNumberFormat="1" applyFont="1" applyFill="1" applyBorder="1" applyAlignment="1">
      <alignment horizontal="right" vertical="center"/>
    </xf>
    <xf numFmtId="166" fontId="13" fillId="2" borderId="1" xfId="0" applyNumberFormat="1" applyFont="1" applyFill="1" applyBorder="1" applyAlignment="1">
      <alignment horizontal="center" vertical="center"/>
    </xf>
    <xf numFmtId="166" fontId="13" fillId="2" borderId="16" xfId="0" applyNumberFormat="1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6" fillId="3" borderId="15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32" fillId="0" borderId="13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right" vertical="center" wrapText="1"/>
    </xf>
    <xf numFmtId="0" fontId="32" fillId="0" borderId="3" xfId="0" applyFont="1" applyBorder="1" applyAlignment="1">
      <alignment horizontal="right" vertical="center" wrapText="1"/>
    </xf>
    <xf numFmtId="0" fontId="32" fillId="0" borderId="2" xfId="0" applyFont="1" applyBorder="1" applyAlignment="1">
      <alignment horizontal="right" vertical="center" wrapText="1"/>
    </xf>
    <xf numFmtId="2" fontId="17" fillId="0" borderId="1" xfId="0" applyNumberFormat="1" applyFont="1" applyBorder="1" applyAlignment="1">
      <alignment horizontal="left" vertical="center" wrapText="1"/>
    </xf>
    <xf numFmtId="0" fontId="11" fillId="2" borderId="15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16" xfId="0" applyFont="1" applyFill="1" applyBorder="1" applyAlignment="1">
      <alignment horizontal="left" vertical="center"/>
    </xf>
    <xf numFmtId="166" fontId="11" fillId="2" borderId="15" xfId="0" applyNumberFormat="1" applyFont="1" applyFill="1" applyBorder="1" applyAlignment="1">
      <alignment horizontal="left" vertical="center"/>
    </xf>
    <xf numFmtId="166" fontId="11" fillId="2" borderId="1" xfId="0" applyNumberFormat="1" applyFont="1" applyFill="1" applyBorder="1" applyAlignment="1">
      <alignment horizontal="left" vertical="center"/>
    </xf>
    <xf numFmtId="166" fontId="11" fillId="2" borderId="16" xfId="0" applyNumberFormat="1" applyFont="1" applyFill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10" fontId="11" fillId="2" borderId="1" xfId="0" applyNumberFormat="1" applyFont="1" applyFill="1" applyBorder="1" applyAlignment="1">
      <alignment horizontal="left" vertical="center"/>
    </xf>
    <xf numFmtId="166" fontId="11" fillId="2" borderId="15" xfId="0" applyNumberFormat="1" applyFont="1" applyFill="1" applyBorder="1" applyAlignment="1">
      <alignment horizontal="center" vertical="center"/>
    </xf>
    <xf numFmtId="166" fontId="11" fillId="2" borderId="1" xfId="0" applyNumberFormat="1" applyFont="1" applyFill="1" applyBorder="1" applyAlignment="1">
      <alignment horizontal="center" vertical="center"/>
    </xf>
    <xf numFmtId="166" fontId="11" fillId="2" borderId="16" xfId="0" applyNumberFormat="1" applyFont="1" applyFill="1" applyBorder="1" applyAlignment="1">
      <alignment horizontal="center" vertical="center"/>
    </xf>
    <xf numFmtId="166" fontId="13" fillId="2" borderId="1" xfId="0" applyNumberFormat="1" applyFont="1" applyFill="1" applyBorder="1" applyAlignment="1">
      <alignment horizontal="left" vertical="center"/>
    </xf>
    <xf numFmtId="166" fontId="17" fillId="2" borderId="1" xfId="0" applyNumberFormat="1" applyFont="1" applyFill="1" applyBorder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166" fontId="13" fillId="3" borderId="1" xfId="0" applyNumberFormat="1" applyFont="1" applyFill="1" applyBorder="1" applyAlignment="1">
      <alignment horizontal="center" vertical="center"/>
    </xf>
    <xf numFmtId="166" fontId="11" fillId="3" borderId="1" xfId="0" applyNumberFormat="1" applyFont="1" applyFill="1" applyBorder="1" applyAlignment="1">
      <alignment horizontal="left" vertical="center"/>
    </xf>
    <xf numFmtId="166" fontId="13" fillId="0" borderId="17" xfId="0" applyNumberFormat="1" applyFont="1" applyBorder="1" applyAlignment="1">
      <alignment horizontal="center" vertical="center"/>
    </xf>
    <xf numFmtId="166" fontId="13" fillId="0" borderId="30" xfId="0" applyNumberFormat="1" applyFont="1" applyBorder="1" applyAlignment="1">
      <alignment horizontal="center" vertical="center"/>
    </xf>
    <xf numFmtId="166" fontId="13" fillId="0" borderId="31" xfId="0" applyNumberFormat="1" applyFont="1" applyBorder="1" applyAlignment="1">
      <alignment horizontal="center" vertical="center"/>
    </xf>
    <xf numFmtId="0" fontId="17" fillId="0" borderId="15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8" fillId="0" borderId="1" xfId="1" applyBorder="1" applyAlignment="1" applyProtection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0" fontId="21" fillId="9" borderId="1" xfId="0" applyFont="1" applyFill="1" applyBorder="1" applyAlignment="1">
      <alignment horizontal="center"/>
    </xf>
    <xf numFmtId="0" fontId="13" fillId="0" borderId="15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7" fillId="2" borderId="1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24" fillId="2" borderId="20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0" fontId="24" fillId="2" borderId="14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7" borderId="20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13" fillId="0" borderId="20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2" fontId="13" fillId="0" borderId="20" xfId="0" applyNumberFormat="1" applyFont="1" applyBorder="1" applyAlignment="1">
      <alignment horizontal="center" vertical="center"/>
    </xf>
    <xf numFmtId="2" fontId="13" fillId="0" borderId="3" xfId="0" applyNumberFormat="1" applyFont="1" applyBorder="1" applyAlignment="1">
      <alignment horizontal="center" vertical="center"/>
    </xf>
    <xf numFmtId="2" fontId="13" fillId="0" borderId="14" xfId="0" applyNumberFormat="1" applyFont="1" applyBorder="1" applyAlignment="1">
      <alignment horizontal="center" vertical="center"/>
    </xf>
    <xf numFmtId="0" fontId="21" fillId="9" borderId="15" xfId="0" applyFont="1" applyFill="1" applyBorder="1" applyAlignment="1">
      <alignment horizontal="center"/>
    </xf>
    <xf numFmtId="0" fontId="13" fillId="0" borderId="39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166" fontId="17" fillId="2" borderId="1" xfId="0" applyNumberFormat="1" applyFont="1" applyFill="1" applyBorder="1" applyAlignment="1">
      <alignment horizontal="center" vertical="center"/>
    </xf>
    <xf numFmtId="166" fontId="17" fillId="2" borderId="15" xfId="0" applyNumberFormat="1" applyFont="1" applyFill="1" applyBorder="1" applyAlignment="1">
      <alignment horizontal="right" vertical="center"/>
    </xf>
    <xf numFmtId="166" fontId="17" fillId="2" borderId="1" xfId="0" applyNumberFormat="1" applyFont="1" applyFill="1" applyBorder="1" applyAlignment="1">
      <alignment horizontal="right" vertical="center"/>
    </xf>
    <xf numFmtId="166" fontId="17" fillId="2" borderId="16" xfId="0" applyNumberFormat="1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166" fontId="17" fillId="3" borderId="1" xfId="0" applyNumberFormat="1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/>
    </xf>
    <xf numFmtId="0" fontId="31" fillId="2" borderId="8" xfId="0" applyFont="1" applyFill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166" fontId="17" fillId="0" borderId="17" xfId="0" applyNumberFormat="1" applyFont="1" applyBorder="1" applyAlignment="1">
      <alignment horizontal="center" vertical="center"/>
    </xf>
    <xf numFmtId="166" fontId="17" fillId="0" borderId="30" xfId="0" applyNumberFormat="1" applyFont="1" applyBorder="1" applyAlignment="1">
      <alignment horizontal="center" vertical="center"/>
    </xf>
    <xf numFmtId="166" fontId="17" fillId="0" borderId="3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13" fillId="0" borderId="2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21" fillId="0" borderId="0" xfId="0" applyFont="1" applyAlignment="1">
      <alignment horizontal="left"/>
    </xf>
    <xf numFmtId="0" fontId="11" fillId="7" borderId="2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21" fillId="0" borderId="27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wrapText="1"/>
    </xf>
    <xf numFmtId="0" fontId="21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7" fillId="2" borderId="2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</cellXfs>
  <cellStyles count="12">
    <cellStyle name="Hiperlink" xfId="1" builtinId="8"/>
    <cellStyle name="Moeda" xfId="9" builtinId="4"/>
    <cellStyle name="Moeda 2" xfId="4" xr:uid="{66AA29AC-82A7-40EB-9A76-CF471EEC9663}"/>
    <cellStyle name="Moeda 3" xfId="11" xr:uid="{0CFDC1E0-55DF-445A-BF54-2E2D55100393}"/>
    <cellStyle name="Normal" xfId="0" builtinId="0"/>
    <cellStyle name="Porcentagem" xfId="10" builtinId="5"/>
    <cellStyle name="Separador de milhares 2" xfId="3" xr:uid="{00000000-0005-0000-0000-000003000000}"/>
    <cellStyle name="Separador de milhares 2 2" xfId="8" xr:uid="{2C4263C1-A307-41AB-8227-270D32EAA324}"/>
    <cellStyle name="Separador de milhares 2 3" xfId="6" xr:uid="{87CE8D76-5A6F-4C86-AC73-59C357DEBA50}"/>
    <cellStyle name="Vírgula" xfId="2" builtinId="3"/>
    <cellStyle name="Vírgula 2" xfId="7" xr:uid="{256D13AB-4F39-4DD1-B878-7DCC6256F1AA}"/>
    <cellStyle name="Vírgula 3" xfId="5" xr:uid="{E8B84096-C9EE-4900-953B-D57D3082C24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85724</xdr:rowOff>
    </xdr:from>
    <xdr:to>
      <xdr:col>1</xdr:col>
      <xdr:colOff>638175</xdr:colOff>
      <xdr:row>4</xdr:row>
      <xdr:rowOff>203346</xdr:rowOff>
    </xdr:to>
    <xdr:pic>
      <xdr:nvPicPr>
        <xdr:cNvPr id="3" name="Imagem 2" descr="Interior da bandeir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5724"/>
          <a:ext cx="1000125" cy="879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445434</xdr:colOff>
      <xdr:row>0</xdr:row>
      <xdr:rowOff>53306</xdr:rowOff>
    </xdr:from>
    <xdr:to>
      <xdr:col>1</xdr:col>
      <xdr:colOff>1215838</xdr:colOff>
      <xdr:row>5</xdr:row>
      <xdr:rowOff>143275</xdr:rowOff>
    </xdr:to>
    <xdr:pic>
      <xdr:nvPicPr>
        <xdr:cNvPr id="5" name="Imagem 4" descr="Interior da bandeira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434" y="53306"/>
          <a:ext cx="1263463" cy="1199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66674</xdr:rowOff>
    </xdr:from>
    <xdr:to>
      <xdr:col>1</xdr:col>
      <xdr:colOff>447675</xdr:colOff>
      <xdr:row>4</xdr:row>
      <xdr:rowOff>117277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00571177-F9B2-4069-9CF2-0842D8258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66674"/>
          <a:ext cx="895350" cy="812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0</xdr:row>
      <xdr:rowOff>66674</xdr:rowOff>
    </xdr:from>
    <xdr:to>
      <xdr:col>2</xdr:col>
      <xdr:colOff>142875</xdr:colOff>
      <xdr:row>4</xdr:row>
      <xdr:rowOff>171449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6B712435-6B24-4039-9652-FBFDC1BEA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6" y="66674"/>
          <a:ext cx="952499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409576</xdr:colOff>
      <xdr:row>0</xdr:row>
      <xdr:rowOff>66674</xdr:rowOff>
    </xdr:from>
    <xdr:to>
      <xdr:col>2</xdr:col>
      <xdr:colOff>142875</xdr:colOff>
      <xdr:row>4</xdr:row>
      <xdr:rowOff>171449</xdr:rowOff>
    </xdr:to>
    <xdr:pic>
      <xdr:nvPicPr>
        <xdr:cNvPr id="3" name="Imagem 2" descr="Interior da bandeira">
          <a:extLst>
            <a:ext uri="{FF2B5EF4-FFF2-40B4-BE49-F238E27FC236}">
              <a16:creationId xmlns:a16="http://schemas.microsoft.com/office/drawing/2014/main" id="{EFC88E6B-FE6B-436E-AB9F-C2ADEDB4A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6" y="66674"/>
          <a:ext cx="952499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66674</xdr:rowOff>
    </xdr:from>
    <xdr:to>
      <xdr:col>1</xdr:col>
      <xdr:colOff>447675</xdr:colOff>
      <xdr:row>4</xdr:row>
      <xdr:rowOff>117277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9FC47AAF-B51A-4A2B-A474-5577D3EFE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66674"/>
          <a:ext cx="895350" cy="812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0</xdr:row>
      <xdr:rowOff>76199</xdr:rowOff>
    </xdr:from>
    <xdr:to>
      <xdr:col>1</xdr:col>
      <xdr:colOff>514350</xdr:colOff>
      <xdr:row>4</xdr:row>
      <xdr:rowOff>126802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2DF7FC54-C7A0-4BE7-A305-9A3EC3991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6199"/>
          <a:ext cx="933450" cy="812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0</xdr:row>
      <xdr:rowOff>66674</xdr:rowOff>
    </xdr:from>
    <xdr:to>
      <xdr:col>2</xdr:col>
      <xdr:colOff>142875</xdr:colOff>
      <xdr:row>4</xdr:row>
      <xdr:rowOff>171449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3DCBBEED-55B6-4A3C-BE5F-390B9FCD9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6" y="66674"/>
          <a:ext cx="952499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57150</xdr:rowOff>
    </xdr:from>
    <xdr:to>
      <xdr:col>2</xdr:col>
      <xdr:colOff>280757</xdr:colOff>
      <xdr:row>4</xdr:row>
      <xdr:rowOff>190500</xdr:rowOff>
    </xdr:to>
    <xdr:pic>
      <xdr:nvPicPr>
        <xdr:cNvPr id="3" name="Imagem 2" descr="Interior da bandeira">
          <a:extLst>
            <a:ext uri="{FF2B5EF4-FFF2-40B4-BE49-F238E27FC236}">
              <a16:creationId xmlns:a16="http://schemas.microsoft.com/office/drawing/2014/main" id="{3178FC93-4B58-4998-AB9D-DD9D56375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7150"/>
          <a:ext cx="995132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Caixalt@grupoanaclara.com.br(27)%20997357547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17"/>
  <sheetViews>
    <sheetView tabSelected="1" view="pageBreakPreview" zoomScaleNormal="100" zoomScaleSheetLayoutView="100" workbookViewId="0">
      <selection activeCell="D186" sqref="D186"/>
    </sheetView>
  </sheetViews>
  <sheetFormatPr defaultColWidth="9.109375" defaultRowHeight="11.4" x14ac:dyDescent="0.2"/>
  <cols>
    <col min="1" max="1" width="7.44140625" style="3" customWidth="1"/>
    <col min="2" max="2" width="11.44140625" style="3" customWidth="1"/>
    <col min="3" max="3" width="10.44140625" style="3" bestFit="1" customWidth="1"/>
    <col min="4" max="4" width="74.6640625" style="2" customWidth="1"/>
    <col min="5" max="5" width="7.88671875" style="5" customWidth="1"/>
    <col min="6" max="6" width="9.5546875" style="110" customWidth="1"/>
    <col min="7" max="7" width="0.6640625" style="177" hidden="1" customWidth="1"/>
    <col min="8" max="8" width="11.5546875" style="129" customWidth="1"/>
    <col min="9" max="9" width="22.6640625" style="6" customWidth="1"/>
    <col min="10" max="10" width="18.44140625" style="1" customWidth="1"/>
    <col min="11" max="11" width="19.44140625" style="1" customWidth="1"/>
    <col min="12" max="16384" width="9.109375" style="1"/>
  </cols>
  <sheetData>
    <row r="1" spans="1:12" ht="15" customHeight="1" x14ac:dyDescent="0.2">
      <c r="A1" s="319"/>
      <c r="B1" s="320"/>
      <c r="C1" s="296" t="s">
        <v>5</v>
      </c>
      <c r="D1" s="297"/>
      <c r="E1" s="297"/>
      <c r="F1" s="297"/>
      <c r="G1" s="297"/>
      <c r="H1" s="297"/>
      <c r="I1" s="298"/>
      <c r="J1" s="283"/>
      <c r="K1" s="283"/>
    </row>
    <row r="2" spans="1:12" ht="15" customHeight="1" x14ac:dyDescent="0.2">
      <c r="A2" s="321"/>
      <c r="B2" s="286"/>
      <c r="C2" s="299"/>
      <c r="D2" s="283"/>
      <c r="E2" s="283"/>
      <c r="F2" s="283"/>
      <c r="G2" s="283"/>
      <c r="H2" s="283"/>
      <c r="I2" s="300"/>
      <c r="J2" s="283"/>
      <c r="K2" s="283"/>
    </row>
    <row r="3" spans="1:12" ht="15" customHeight="1" x14ac:dyDescent="0.2">
      <c r="A3" s="321"/>
      <c r="B3" s="286"/>
      <c r="C3" s="299"/>
      <c r="D3" s="283"/>
      <c r="E3" s="283"/>
      <c r="F3" s="283"/>
      <c r="G3" s="283"/>
      <c r="H3" s="283"/>
      <c r="I3" s="300"/>
      <c r="J3" s="283"/>
      <c r="K3" s="283"/>
    </row>
    <row r="4" spans="1:12" ht="15" customHeight="1" x14ac:dyDescent="0.2">
      <c r="A4" s="321"/>
      <c r="B4" s="286"/>
      <c r="C4" s="310" t="s">
        <v>8</v>
      </c>
      <c r="D4" s="311"/>
      <c r="E4" s="311"/>
      <c r="F4" s="311"/>
      <c r="G4" s="311"/>
      <c r="H4" s="311"/>
      <c r="I4" s="312"/>
      <c r="J4" s="283"/>
      <c r="K4" s="283"/>
    </row>
    <row r="5" spans="1:12" ht="26.25" customHeight="1" x14ac:dyDescent="0.2">
      <c r="A5" s="321"/>
      <c r="B5" s="286"/>
      <c r="C5" s="313" t="s">
        <v>9</v>
      </c>
      <c r="D5" s="314"/>
      <c r="E5" s="314"/>
      <c r="F5" s="314"/>
      <c r="G5" s="314"/>
      <c r="H5" s="314"/>
      <c r="I5" s="315"/>
      <c r="J5" s="284"/>
      <c r="K5" s="284"/>
    </row>
    <row r="6" spans="1:12" ht="17.399999999999999" x14ac:dyDescent="0.25">
      <c r="A6" s="322" t="s">
        <v>10</v>
      </c>
      <c r="B6" s="323"/>
      <c r="C6" s="324"/>
      <c r="D6" s="324"/>
      <c r="E6" s="324"/>
      <c r="F6" s="324"/>
      <c r="G6" s="324"/>
      <c r="H6" s="324"/>
      <c r="I6" s="325"/>
      <c r="J6" s="285" t="s">
        <v>509</v>
      </c>
      <c r="K6" s="285"/>
    </row>
    <row r="7" spans="1:12" x14ac:dyDescent="0.2">
      <c r="A7" s="316"/>
      <c r="B7" s="317"/>
      <c r="C7" s="317"/>
      <c r="D7" s="317"/>
      <c r="E7" s="317"/>
      <c r="F7" s="317"/>
      <c r="G7" s="317"/>
      <c r="H7" s="317"/>
      <c r="I7" s="318"/>
      <c r="J7" s="286"/>
      <c r="K7" s="287"/>
      <c r="L7" s="1" t="s">
        <v>3</v>
      </c>
    </row>
    <row r="8" spans="1:12" ht="13.2" x14ac:dyDescent="0.2">
      <c r="A8" s="307" t="s">
        <v>407</v>
      </c>
      <c r="B8" s="308"/>
      <c r="C8" s="308"/>
      <c r="D8" s="308"/>
      <c r="E8" s="308"/>
      <c r="F8" s="308"/>
      <c r="G8" s="308"/>
      <c r="H8" s="308"/>
      <c r="I8" s="309"/>
      <c r="J8" s="262" t="s">
        <v>510</v>
      </c>
      <c r="K8" s="278">
        <v>46007</v>
      </c>
    </row>
    <row r="9" spans="1:12" ht="13.2" customHeight="1" x14ac:dyDescent="0.2">
      <c r="A9" s="307"/>
      <c r="B9" s="308"/>
      <c r="C9" s="308"/>
      <c r="D9" s="308"/>
      <c r="E9" s="308"/>
      <c r="F9" s="308"/>
      <c r="G9" s="308"/>
      <c r="H9" s="308"/>
      <c r="I9" s="309"/>
      <c r="J9" s="262" t="s">
        <v>511</v>
      </c>
      <c r="K9" s="278">
        <v>46104</v>
      </c>
    </row>
    <row r="10" spans="1:12" s="82" customFormat="1" ht="12.75" customHeight="1" x14ac:dyDescent="0.25">
      <c r="A10" s="294" t="s">
        <v>120</v>
      </c>
      <c r="B10" s="295"/>
      <c r="C10" s="295"/>
      <c r="D10" s="295"/>
      <c r="E10" s="295"/>
      <c r="F10" s="295"/>
      <c r="G10" s="301" t="s">
        <v>294</v>
      </c>
      <c r="H10" s="302"/>
      <c r="I10" s="302"/>
      <c r="J10" s="288"/>
      <c r="K10" s="289"/>
    </row>
    <row r="11" spans="1:12" s="82" customFormat="1" ht="12.75" customHeight="1" x14ac:dyDescent="0.25">
      <c r="A11" s="305" t="s">
        <v>464</v>
      </c>
      <c r="B11" s="306"/>
      <c r="C11" s="306"/>
      <c r="D11" s="306"/>
      <c r="E11" s="306"/>
      <c r="F11" s="306"/>
      <c r="G11" s="303"/>
      <c r="H11" s="304"/>
      <c r="I11" s="304"/>
      <c r="J11" s="290"/>
      <c r="K11" s="291"/>
    </row>
    <row r="12" spans="1:12" s="82" customFormat="1" ht="12.75" customHeight="1" x14ac:dyDescent="0.25">
      <c r="A12" s="305" t="s">
        <v>465</v>
      </c>
      <c r="B12" s="306"/>
      <c r="C12" s="306"/>
      <c r="D12" s="306"/>
      <c r="E12" s="306"/>
      <c r="F12" s="306"/>
      <c r="G12" s="303"/>
      <c r="H12" s="304"/>
      <c r="I12" s="304"/>
      <c r="J12" s="292"/>
      <c r="K12" s="293"/>
    </row>
    <row r="13" spans="1:12" ht="55.2" customHeight="1" x14ac:dyDescent="0.2">
      <c r="A13" s="45" t="s">
        <v>0</v>
      </c>
      <c r="B13" s="54" t="s">
        <v>11</v>
      </c>
      <c r="C13" s="54" t="s">
        <v>4</v>
      </c>
      <c r="D13" s="72" t="s">
        <v>12</v>
      </c>
      <c r="E13" s="72" t="s">
        <v>13</v>
      </c>
      <c r="F13" s="165" t="s">
        <v>1</v>
      </c>
      <c r="G13" s="124" t="s">
        <v>115</v>
      </c>
      <c r="H13" s="124" t="s">
        <v>270</v>
      </c>
      <c r="I13" s="73" t="s">
        <v>295</v>
      </c>
      <c r="J13" s="255" t="s">
        <v>512</v>
      </c>
      <c r="K13" s="256" t="s">
        <v>513</v>
      </c>
    </row>
    <row r="14" spans="1:12" ht="15" customHeight="1" x14ac:dyDescent="0.2">
      <c r="A14" s="51"/>
      <c r="B14" s="9"/>
      <c r="C14" s="9"/>
      <c r="D14" s="9"/>
      <c r="E14" s="9"/>
      <c r="F14" s="166"/>
      <c r="G14" s="153"/>
      <c r="H14" s="172"/>
      <c r="I14" s="52"/>
    </row>
    <row r="15" spans="1:12" ht="15.75" customHeight="1" x14ac:dyDescent="0.2">
      <c r="A15" s="132" t="s">
        <v>124</v>
      </c>
      <c r="B15" s="133"/>
      <c r="C15" s="133"/>
      <c r="D15" s="74" t="s">
        <v>26</v>
      </c>
      <c r="E15" s="133"/>
      <c r="F15" s="167"/>
      <c r="G15" s="134"/>
      <c r="H15" s="173"/>
      <c r="I15" s="260">
        <f>SUM(I16:I17)</f>
        <v>7533.1399999999994</v>
      </c>
      <c r="J15" s="263"/>
      <c r="K15" s="135">
        <f>SUM(K16:K17)</f>
        <v>7533.1399999999994</v>
      </c>
    </row>
    <row r="16" spans="1:12" s="82" customFormat="1" ht="13.2" x14ac:dyDescent="0.25">
      <c r="A16" s="44" t="s">
        <v>125</v>
      </c>
      <c r="B16" s="162">
        <v>20305</v>
      </c>
      <c r="C16" s="18" t="s">
        <v>117</v>
      </c>
      <c r="D16" s="95" t="s">
        <v>132</v>
      </c>
      <c r="E16" s="18" t="s">
        <v>2</v>
      </c>
      <c r="F16" s="168">
        <v>8</v>
      </c>
      <c r="G16" s="25">
        <v>244.44</v>
      </c>
      <c r="H16" s="238">
        <v>283.18</v>
      </c>
      <c r="I16" s="261">
        <f>F16*H16</f>
        <v>2265.44</v>
      </c>
      <c r="J16" s="238">
        <v>8</v>
      </c>
      <c r="K16" s="258">
        <f>J16*H16</f>
        <v>2265.44</v>
      </c>
      <c r="L16" s="259">
        <f>J16-F16</f>
        <v>0</v>
      </c>
    </row>
    <row r="17" spans="1:12" s="163" customFormat="1" ht="39.6" x14ac:dyDescent="0.3">
      <c r="A17" s="44" t="s">
        <v>126</v>
      </c>
      <c r="B17" s="18">
        <v>20703</v>
      </c>
      <c r="C17" s="18" t="s">
        <v>117</v>
      </c>
      <c r="D17" s="64" t="s">
        <v>131</v>
      </c>
      <c r="E17" s="18" t="s">
        <v>2</v>
      </c>
      <c r="F17" s="169">
        <v>9</v>
      </c>
      <c r="G17" s="25">
        <v>505.23</v>
      </c>
      <c r="H17" s="238">
        <v>585.29999999999995</v>
      </c>
      <c r="I17" s="63">
        <f>F17*H17</f>
        <v>5267.7</v>
      </c>
      <c r="J17" s="257">
        <v>9</v>
      </c>
      <c r="K17" s="258">
        <f>J17*H17</f>
        <v>5267.7</v>
      </c>
      <c r="L17" s="259">
        <f t="shared" ref="L17:L57" si="0">J17-F17</f>
        <v>0</v>
      </c>
    </row>
    <row r="18" spans="1:12" s="19" customFormat="1" ht="14.25" customHeight="1" x14ac:dyDescent="0.2">
      <c r="A18" s="132" t="s">
        <v>123</v>
      </c>
      <c r="B18" s="133"/>
      <c r="C18" s="133"/>
      <c r="D18" s="74" t="s">
        <v>133</v>
      </c>
      <c r="E18" s="133"/>
      <c r="F18" s="167"/>
      <c r="G18" s="134"/>
      <c r="H18" s="174"/>
      <c r="I18" s="135">
        <f>SUM(I20:I36)</f>
        <v>49087.907599999999</v>
      </c>
      <c r="J18" s="264"/>
      <c r="K18" s="135">
        <f>SUM(K20:K36)</f>
        <v>45523.700399999994</v>
      </c>
      <c r="L18" s="259">
        <f t="shared" si="0"/>
        <v>0</v>
      </c>
    </row>
    <row r="19" spans="1:12" s="19" customFormat="1" ht="13.2" x14ac:dyDescent="0.2">
      <c r="A19" s="202"/>
      <c r="B19" s="203"/>
      <c r="C19" s="203"/>
      <c r="D19" s="204" t="s">
        <v>203</v>
      </c>
      <c r="E19" s="203"/>
      <c r="F19" s="205"/>
      <c r="G19" s="136"/>
      <c r="H19" s="238"/>
      <c r="I19" s="137"/>
      <c r="J19" s="257"/>
      <c r="L19" s="259">
        <f t="shared" si="0"/>
        <v>0</v>
      </c>
    </row>
    <row r="20" spans="1:12" s="207" customFormat="1" ht="14.4" x14ac:dyDescent="0.25">
      <c r="A20" s="44" t="s">
        <v>127</v>
      </c>
      <c r="B20" s="162">
        <v>10208</v>
      </c>
      <c r="C20" s="162" t="s">
        <v>117</v>
      </c>
      <c r="D20" s="95" t="s">
        <v>122</v>
      </c>
      <c r="E20" s="162" t="s">
        <v>2</v>
      </c>
      <c r="F20" s="168">
        <v>185.3</v>
      </c>
      <c r="G20" s="206">
        <v>10.14</v>
      </c>
      <c r="H20" s="238">
        <v>11.75</v>
      </c>
      <c r="I20" s="61">
        <f>F20*H20</f>
        <v>2177.2750000000001</v>
      </c>
      <c r="J20" s="257">
        <v>185.3</v>
      </c>
      <c r="K20" s="258">
        <f>J20*H20</f>
        <v>2177.2750000000001</v>
      </c>
      <c r="L20" s="259">
        <f t="shared" si="0"/>
        <v>0</v>
      </c>
    </row>
    <row r="21" spans="1:12" s="207" customFormat="1" ht="13.2" x14ac:dyDescent="0.25">
      <c r="A21" s="44"/>
      <c r="B21" s="162"/>
      <c r="C21" s="162"/>
      <c r="D21" s="203" t="s">
        <v>171</v>
      </c>
      <c r="E21" s="162"/>
      <c r="F21" s="168"/>
      <c r="G21" s="125"/>
      <c r="H21" s="238"/>
      <c r="I21" s="61"/>
      <c r="J21" s="257"/>
      <c r="K21" s="258"/>
      <c r="L21" s="259">
        <f t="shared" si="0"/>
        <v>0</v>
      </c>
    </row>
    <row r="22" spans="1:12" s="209" customFormat="1" ht="14.4" x14ac:dyDescent="0.25">
      <c r="A22" s="44" t="s">
        <v>128</v>
      </c>
      <c r="B22" s="162">
        <v>10214</v>
      </c>
      <c r="C22" s="162" t="s">
        <v>117</v>
      </c>
      <c r="D22" s="208" t="s">
        <v>121</v>
      </c>
      <c r="E22" s="162" t="s">
        <v>2</v>
      </c>
      <c r="F22" s="168">
        <v>50.82</v>
      </c>
      <c r="G22" s="206">
        <v>16.22</v>
      </c>
      <c r="H22" s="238">
        <v>18.79</v>
      </c>
      <c r="I22" s="61">
        <f t="shared" ref="I22:I36" si="1">F22*H22</f>
        <v>954.90779999999995</v>
      </c>
      <c r="J22" s="257">
        <v>49.14</v>
      </c>
      <c r="K22" s="258">
        <f t="shared" ref="K22:K34" si="2">J22*H22</f>
        <v>923.34059999999999</v>
      </c>
      <c r="L22" s="259">
        <f>F22-J22</f>
        <v>1.6799999999999997</v>
      </c>
    </row>
    <row r="23" spans="1:12" s="210" customFormat="1" ht="14.4" x14ac:dyDescent="0.2">
      <c r="A23" s="44" t="s">
        <v>129</v>
      </c>
      <c r="B23" s="162">
        <v>10215</v>
      </c>
      <c r="C23" s="162" t="s">
        <v>117</v>
      </c>
      <c r="D23" s="208" t="s">
        <v>130</v>
      </c>
      <c r="E23" s="162" t="s">
        <v>2</v>
      </c>
      <c r="F23" s="168">
        <v>10.6</v>
      </c>
      <c r="G23" s="206">
        <v>10.14</v>
      </c>
      <c r="H23" s="238">
        <v>11.75</v>
      </c>
      <c r="I23" s="61">
        <f t="shared" si="1"/>
        <v>124.55</v>
      </c>
      <c r="J23" s="257">
        <v>10.6</v>
      </c>
      <c r="K23" s="258">
        <f t="shared" si="2"/>
        <v>124.55</v>
      </c>
      <c r="L23" s="259">
        <f t="shared" ref="L23:L88" si="3">F23-J23</f>
        <v>0</v>
      </c>
    </row>
    <row r="24" spans="1:12" s="210" customFormat="1" ht="14.4" x14ac:dyDescent="0.2">
      <c r="A24" s="44" t="s">
        <v>137</v>
      </c>
      <c r="B24" s="162">
        <v>10240</v>
      </c>
      <c r="C24" s="162" t="s">
        <v>117</v>
      </c>
      <c r="D24" s="208" t="s">
        <v>152</v>
      </c>
      <c r="E24" s="162" t="s">
        <v>20</v>
      </c>
      <c r="F24" s="168">
        <v>204</v>
      </c>
      <c r="G24" s="206">
        <v>11.1</v>
      </c>
      <c r="H24" s="238">
        <v>12.86</v>
      </c>
      <c r="I24" s="61">
        <f t="shared" si="1"/>
        <v>2623.44</v>
      </c>
      <c r="J24" s="257">
        <v>35</v>
      </c>
      <c r="K24" s="258">
        <f t="shared" si="2"/>
        <v>450.09999999999997</v>
      </c>
      <c r="L24" s="259">
        <f t="shared" si="3"/>
        <v>169</v>
      </c>
    </row>
    <row r="25" spans="1:12" s="210" customFormat="1" ht="14.4" x14ac:dyDescent="0.2">
      <c r="A25" s="44" t="s">
        <v>138</v>
      </c>
      <c r="B25" s="162">
        <v>10271</v>
      </c>
      <c r="C25" s="162" t="s">
        <v>117</v>
      </c>
      <c r="D25" s="208" t="s">
        <v>153</v>
      </c>
      <c r="E25" s="162" t="s">
        <v>20</v>
      </c>
      <c r="F25" s="168">
        <v>5</v>
      </c>
      <c r="G25" s="206">
        <v>15.07</v>
      </c>
      <c r="H25" s="238">
        <v>17.46</v>
      </c>
      <c r="I25" s="61">
        <f t="shared" si="1"/>
        <v>87.300000000000011</v>
      </c>
      <c r="J25" s="257"/>
      <c r="K25" s="258">
        <f t="shared" si="2"/>
        <v>0</v>
      </c>
      <c r="L25" s="259">
        <f t="shared" si="3"/>
        <v>5</v>
      </c>
    </row>
    <row r="26" spans="1:12" s="209" customFormat="1" ht="14.4" x14ac:dyDescent="0.25">
      <c r="A26" s="44" t="s">
        <v>139</v>
      </c>
      <c r="B26" s="211">
        <v>10329</v>
      </c>
      <c r="C26" s="200" t="s">
        <v>117</v>
      </c>
      <c r="D26" s="212" t="s">
        <v>330</v>
      </c>
      <c r="E26" s="211" t="s">
        <v>266</v>
      </c>
      <c r="F26" s="213">
        <v>53</v>
      </c>
      <c r="G26" s="206">
        <v>20.72</v>
      </c>
      <c r="H26" s="238">
        <v>24</v>
      </c>
      <c r="I26" s="61">
        <f t="shared" si="1"/>
        <v>1272</v>
      </c>
      <c r="J26" s="257"/>
      <c r="K26" s="258">
        <f t="shared" si="2"/>
        <v>0</v>
      </c>
      <c r="L26" s="259">
        <f t="shared" si="3"/>
        <v>53</v>
      </c>
    </row>
    <row r="27" spans="1:12" s="210" customFormat="1" ht="13.2" x14ac:dyDescent="0.2">
      <c r="A27" s="214"/>
      <c r="B27" s="162"/>
      <c r="C27" s="162"/>
      <c r="D27" s="204" t="s">
        <v>134</v>
      </c>
      <c r="E27" s="162"/>
      <c r="F27" s="168"/>
      <c r="G27" s="125"/>
      <c r="H27" s="238"/>
      <c r="I27" s="61"/>
      <c r="J27" s="257"/>
      <c r="K27" s="258"/>
      <c r="L27" s="259">
        <f t="shared" si="3"/>
        <v>0</v>
      </c>
    </row>
    <row r="28" spans="1:12" s="210" customFormat="1" ht="14.4" x14ac:dyDescent="0.2">
      <c r="A28" s="44" t="s">
        <v>141</v>
      </c>
      <c r="B28" s="162">
        <v>10206</v>
      </c>
      <c r="C28" s="162" t="s">
        <v>117</v>
      </c>
      <c r="D28" s="208" t="s">
        <v>135</v>
      </c>
      <c r="E28" s="162" t="s">
        <v>2</v>
      </c>
      <c r="F28" s="168">
        <v>49.89</v>
      </c>
      <c r="G28" s="206">
        <v>50.72</v>
      </c>
      <c r="H28" s="238">
        <v>58.75</v>
      </c>
      <c r="I28" s="61">
        <f t="shared" si="1"/>
        <v>2931.0374999999999</v>
      </c>
      <c r="J28" s="257">
        <v>49.89</v>
      </c>
      <c r="K28" s="258">
        <f t="shared" si="2"/>
        <v>2931.0374999999999</v>
      </c>
      <c r="L28" s="259">
        <f t="shared" si="3"/>
        <v>0</v>
      </c>
    </row>
    <row r="29" spans="1:12" s="210" customFormat="1" ht="14.4" x14ac:dyDescent="0.2">
      <c r="A29" s="44" t="s">
        <v>143</v>
      </c>
      <c r="B29" s="162">
        <v>10202</v>
      </c>
      <c r="C29" s="162" t="s">
        <v>117</v>
      </c>
      <c r="D29" s="208" t="s">
        <v>142</v>
      </c>
      <c r="E29" s="162" t="s">
        <v>2</v>
      </c>
      <c r="F29" s="168">
        <v>36.799999999999997</v>
      </c>
      <c r="G29" s="206">
        <v>14.19</v>
      </c>
      <c r="H29" s="238">
        <v>16.440000000000001</v>
      </c>
      <c r="I29" s="61">
        <f t="shared" si="1"/>
        <v>604.99199999999996</v>
      </c>
      <c r="J29" s="257">
        <v>36.799999999999997</v>
      </c>
      <c r="K29" s="258">
        <f t="shared" si="2"/>
        <v>604.99199999999996</v>
      </c>
      <c r="L29" s="259">
        <f t="shared" si="3"/>
        <v>0</v>
      </c>
    </row>
    <row r="30" spans="1:12" s="210" customFormat="1" ht="14.4" x14ac:dyDescent="0.2">
      <c r="A30" s="44" t="s">
        <v>144</v>
      </c>
      <c r="B30" s="162">
        <v>10209</v>
      </c>
      <c r="C30" s="162" t="s">
        <v>117</v>
      </c>
      <c r="D30" s="208" t="s">
        <v>136</v>
      </c>
      <c r="E30" s="162" t="s">
        <v>64</v>
      </c>
      <c r="F30" s="168">
        <v>3.26</v>
      </c>
      <c r="G30" s="206">
        <v>60.87</v>
      </c>
      <c r="H30" s="238">
        <v>70.52</v>
      </c>
      <c r="I30" s="61">
        <f t="shared" si="1"/>
        <v>229.89519999999996</v>
      </c>
      <c r="J30" s="257">
        <v>3.26</v>
      </c>
      <c r="K30" s="258">
        <f t="shared" si="2"/>
        <v>229.89519999999996</v>
      </c>
      <c r="L30" s="259">
        <f t="shared" si="3"/>
        <v>0</v>
      </c>
    </row>
    <row r="31" spans="1:12" s="210" customFormat="1" ht="14.4" x14ac:dyDescent="0.2">
      <c r="A31" s="44" t="s">
        <v>147</v>
      </c>
      <c r="B31" s="162">
        <v>10225</v>
      </c>
      <c r="C31" s="162" t="s">
        <v>117</v>
      </c>
      <c r="D31" s="208" t="s">
        <v>140</v>
      </c>
      <c r="E31" s="162" t="s">
        <v>2</v>
      </c>
      <c r="F31" s="168">
        <v>15.46</v>
      </c>
      <c r="G31" s="206">
        <v>25.18</v>
      </c>
      <c r="H31" s="238">
        <v>29.17</v>
      </c>
      <c r="I31" s="61">
        <f t="shared" si="1"/>
        <v>450.96820000000002</v>
      </c>
      <c r="J31" s="257">
        <v>15.46</v>
      </c>
      <c r="K31" s="258">
        <f t="shared" si="2"/>
        <v>450.96820000000002</v>
      </c>
      <c r="L31" s="259">
        <f t="shared" si="3"/>
        <v>0</v>
      </c>
    </row>
    <row r="32" spans="1:12" s="207" customFormat="1" ht="14.4" x14ac:dyDescent="0.25">
      <c r="A32" s="44" t="s">
        <v>149</v>
      </c>
      <c r="B32" s="162">
        <v>10208</v>
      </c>
      <c r="C32" s="162" t="s">
        <v>117</v>
      </c>
      <c r="D32" s="95" t="s">
        <v>122</v>
      </c>
      <c r="E32" s="162" t="s">
        <v>2</v>
      </c>
      <c r="F32" s="168">
        <v>49.89</v>
      </c>
      <c r="G32" s="206">
        <v>10.14</v>
      </c>
      <c r="H32" s="238">
        <v>11.75</v>
      </c>
      <c r="I32" s="61">
        <f t="shared" si="1"/>
        <v>586.20749999999998</v>
      </c>
      <c r="J32" s="257">
        <v>49.89</v>
      </c>
      <c r="K32" s="258">
        <f t="shared" si="2"/>
        <v>586.20749999999998</v>
      </c>
      <c r="L32" s="259">
        <f t="shared" si="3"/>
        <v>0</v>
      </c>
    </row>
    <row r="33" spans="1:12" s="207" customFormat="1" ht="13.2" x14ac:dyDescent="0.25">
      <c r="A33" s="44"/>
      <c r="B33" s="162"/>
      <c r="C33" s="162"/>
      <c r="D33" s="204" t="s">
        <v>146</v>
      </c>
      <c r="E33" s="162"/>
      <c r="F33" s="168"/>
      <c r="G33" s="125"/>
      <c r="H33" s="238"/>
      <c r="I33" s="61"/>
      <c r="J33" s="257"/>
      <c r="K33" s="258"/>
      <c r="L33" s="259">
        <f t="shared" si="3"/>
        <v>0</v>
      </c>
    </row>
    <row r="34" spans="1:12" s="210" customFormat="1" ht="14.4" x14ac:dyDescent="0.2">
      <c r="A34" s="44" t="s">
        <v>150</v>
      </c>
      <c r="B34" s="162">
        <v>10326</v>
      </c>
      <c r="C34" s="162" t="s">
        <v>117</v>
      </c>
      <c r="D34" s="208" t="s">
        <v>145</v>
      </c>
      <c r="E34" s="162" t="s">
        <v>2</v>
      </c>
      <c r="F34" s="168">
        <v>580.64</v>
      </c>
      <c r="G34" s="206">
        <v>29.54</v>
      </c>
      <c r="H34" s="238">
        <v>34.22</v>
      </c>
      <c r="I34" s="61">
        <f t="shared" si="1"/>
        <v>19869.500799999998</v>
      </c>
      <c r="J34" s="257">
        <v>580.64</v>
      </c>
      <c r="K34" s="258">
        <f t="shared" si="2"/>
        <v>19869.500799999998</v>
      </c>
      <c r="L34" s="259">
        <f t="shared" si="3"/>
        <v>0</v>
      </c>
    </row>
    <row r="35" spans="1:12" s="210" customFormat="1" ht="14.4" x14ac:dyDescent="0.2">
      <c r="A35" s="44" t="s">
        <v>151</v>
      </c>
      <c r="B35" s="162">
        <v>10255</v>
      </c>
      <c r="C35" s="162" t="s">
        <v>117</v>
      </c>
      <c r="D35" s="208" t="s">
        <v>148</v>
      </c>
      <c r="E35" s="162" t="s">
        <v>2</v>
      </c>
      <c r="F35" s="168">
        <v>580.64</v>
      </c>
      <c r="G35" s="206">
        <v>24.23</v>
      </c>
      <c r="H35" s="238">
        <v>28.07</v>
      </c>
      <c r="I35" s="61">
        <f t="shared" si="1"/>
        <v>16298.5648</v>
      </c>
      <c r="J35" s="257">
        <v>580.64</v>
      </c>
      <c r="K35" s="258">
        <f>J35*H35</f>
        <v>16298.5648</v>
      </c>
      <c r="L35" s="259">
        <f t="shared" si="3"/>
        <v>0</v>
      </c>
    </row>
    <row r="36" spans="1:12" s="210" customFormat="1" ht="14.4" x14ac:dyDescent="0.2">
      <c r="A36" s="44" t="s">
        <v>347</v>
      </c>
      <c r="B36" s="162">
        <v>10209</v>
      </c>
      <c r="C36" s="162" t="s">
        <v>117</v>
      </c>
      <c r="D36" s="208" t="s">
        <v>136</v>
      </c>
      <c r="E36" s="162" t="s">
        <v>64</v>
      </c>
      <c r="F36" s="168">
        <v>12.44</v>
      </c>
      <c r="G36" s="206">
        <v>60.87</v>
      </c>
      <c r="H36" s="238">
        <v>70.52</v>
      </c>
      <c r="I36" s="61">
        <f t="shared" si="1"/>
        <v>877.26879999999994</v>
      </c>
      <c r="J36" s="257">
        <v>12.44</v>
      </c>
      <c r="K36" s="258">
        <f t="shared" ref="K36" si="4">J36*H36</f>
        <v>877.26879999999994</v>
      </c>
      <c r="L36" s="259">
        <f t="shared" si="3"/>
        <v>0</v>
      </c>
    </row>
    <row r="37" spans="1:12" s="102" customFormat="1" ht="13.8" x14ac:dyDescent="0.2">
      <c r="A37" s="132" t="s">
        <v>154</v>
      </c>
      <c r="B37" s="138"/>
      <c r="C37" s="139"/>
      <c r="D37" s="99" t="s">
        <v>220</v>
      </c>
      <c r="E37" s="138"/>
      <c r="F37" s="170"/>
      <c r="G37" s="140"/>
      <c r="H37" s="174"/>
      <c r="I37" s="112">
        <f>SUM(I38:I49)</f>
        <v>37634.865000000005</v>
      </c>
      <c r="J37" s="101"/>
      <c r="K37" s="112">
        <f>SUM(K38:K49)</f>
        <v>19763.519100000001</v>
      </c>
      <c r="L37" s="259">
        <f t="shared" si="3"/>
        <v>0</v>
      </c>
    </row>
    <row r="38" spans="1:12" s="82" customFormat="1" ht="14.4" x14ac:dyDescent="0.25">
      <c r="A38" s="44" t="s">
        <v>155</v>
      </c>
      <c r="B38" s="162">
        <v>30101</v>
      </c>
      <c r="C38" s="162" t="s">
        <v>117</v>
      </c>
      <c r="D38" s="212" t="s">
        <v>189</v>
      </c>
      <c r="E38" s="162" t="s">
        <v>64</v>
      </c>
      <c r="F38" s="168">
        <v>3.2</v>
      </c>
      <c r="G38" s="206">
        <v>58.11</v>
      </c>
      <c r="H38" s="238">
        <v>67.319999999999993</v>
      </c>
      <c r="I38" s="61">
        <f>F38*H38</f>
        <v>215.42399999999998</v>
      </c>
      <c r="J38" s="257">
        <v>3.2</v>
      </c>
      <c r="K38" s="258">
        <f t="shared" ref="K38" si="5">J38*H38</f>
        <v>215.42399999999998</v>
      </c>
      <c r="L38" s="259">
        <f t="shared" si="3"/>
        <v>0</v>
      </c>
    </row>
    <row r="39" spans="1:12" s="210" customFormat="1" ht="26.4" x14ac:dyDescent="0.2">
      <c r="A39" s="44" t="s">
        <v>156</v>
      </c>
      <c r="B39" s="162">
        <v>40206</v>
      </c>
      <c r="C39" s="162" t="s">
        <v>117</v>
      </c>
      <c r="D39" s="208" t="s">
        <v>202</v>
      </c>
      <c r="E39" s="162" t="s">
        <v>2</v>
      </c>
      <c r="F39" s="168">
        <v>37.07</v>
      </c>
      <c r="G39" s="206">
        <v>84.56</v>
      </c>
      <c r="H39" s="238">
        <v>97.96</v>
      </c>
      <c r="I39" s="61">
        <f t="shared" ref="I39:I49" si="6">F39*H39</f>
        <v>3631.3771999999999</v>
      </c>
      <c r="J39" s="257">
        <v>37.07</v>
      </c>
      <c r="K39" s="258">
        <f t="shared" ref="K39:K45" si="7">J39*H39</f>
        <v>3631.3771999999999</v>
      </c>
      <c r="L39" s="259">
        <f t="shared" si="3"/>
        <v>0</v>
      </c>
    </row>
    <row r="40" spans="1:12" s="82" customFormat="1" ht="26.4" x14ac:dyDescent="0.25">
      <c r="A40" s="44" t="s">
        <v>159</v>
      </c>
      <c r="B40" s="162">
        <v>40243</v>
      </c>
      <c r="C40" s="162" t="s">
        <v>117</v>
      </c>
      <c r="D40" s="212" t="s">
        <v>191</v>
      </c>
      <c r="E40" s="162" t="s">
        <v>60</v>
      </c>
      <c r="F40" s="168">
        <v>248.65</v>
      </c>
      <c r="G40" s="206">
        <v>11.26</v>
      </c>
      <c r="H40" s="238">
        <v>13.04</v>
      </c>
      <c r="I40" s="61">
        <f t="shared" si="6"/>
        <v>3242.3959999999997</v>
      </c>
      <c r="J40" s="257">
        <v>248.65</v>
      </c>
      <c r="K40" s="258">
        <f t="shared" si="7"/>
        <v>3242.3959999999997</v>
      </c>
      <c r="L40" s="259">
        <f t="shared" si="3"/>
        <v>0</v>
      </c>
    </row>
    <row r="41" spans="1:12" s="82" customFormat="1" ht="26.4" x14ac:dyDescent="0.25">
      <c r="A41" s="44" t="s">
        <v>160</v>
      </c>
      <c r="B41" s="162">
        <v>40246</v>
      </c>
      <c r="C41" s="162" t="s">
        <v>117</v>
      </c>
      <c r="D41" s="212" t="s">
        <v>192</v>
      </c>
      <c r="E41" s="162" t="s">
        <v>60</v>
      </c>
      <c r="F41" s="168">
        <v>55.97</v>
      </c>
      <c r="G41" s="206">
        <v>12.01</v>
      </c>
      <c r="H41" s="238">
        <v>13.91</v>
      </c>
      <c r="I41" s="61">
        <f t="shared" si="6"/>
        <v>778.54269999999997</v>
      </c>
      <c r="J41" s="257">
        <v>55.97</v>
      </c>
      <c r="K41" s="258">
        <f t="shared" si="7"/>
        <v>778.54269999999997</v>
      </c>
      <c r="L41" s="259">
        <f>F41-J41</f>
        <v>0</v>
      </c>
    </row>
    <row r="42" spans="1:12" s="210" customFormat="1" ht="26.4" x14ac:dyDescent="0.2">
      <c r="A42" s="44" t="s">
        <v>161</v>
      </c>
      <c r="B42" s="162">
        <v>40237</v>
      </c>
      <c r="C42" s="162" t="s">
        <v>117</v>
      </c>
      <c r="D42" s="208" t="s">
        <v>190</v>
      </c>
      <c r="E42" s="162" t="s">
        <v>64</v>
      </c>
      <c r="F42" s="168">
        <v>2.86</v>
      </c>
      <c r="G42" s="206">
        <v>736.11</v>
      </c>
      <c r="H42" s="238">
        <v>852.77</v>
      </c>
      <c r="I42" s="61">
        <f t="shared" si="6"/>
        <v>2438.9222</v>
      </c>
      <c r="J42" s="257">
        <v>2.86</v>
      </c>
      <c r="K42" s="258">
        <f t="shared" si="7"/>
        <v>2438.9222</v>
      </c>
      <c r="L42" s="259">
        <f t="shared" si="3"/>
        <v>0</v>
      </c>
    </row>
    <row r="43" spans="1:12" s="210" customFormat="1" ht="26.4" x14ac:dyDescent="0.2">
      <c r="A43" s="44" t="s">
        <v>162</v>
      </c>
      <c r="B43" s="162">
        <v>40602</v>
      </c>
      <c r="C43" s="162" t="s">
        <v>117</v>
      </c>
      <c r="D43" s="208" t="s">
        <v>430</v>
      </c>
      <c r="E43" s="162" t="s">
        <v>2</v>
      </c>
      <c r="F43" s="168">
        <v>15.16</v>
      </c>
      <c r="G43" s="206">
        <v>138.32</v>
      </c>
      <c r="H43" s="238">
        <v>160.24</v>
      </c>
      <c r="I43" s="61">
        <f t="shared" si="6"/>
        <v>2429.2384000000002</v>
      </c>
      <c r="J43" s="257">
        <v>15.16</v>
      </c>
      <c r="K43" s="258">
        <f t="shared" si="7"/>
        <v>2429.2384000000002</v>
      </c>
      <c r="L43" s="259">
        <f t="shared" si="3"/>
        <v>0</v>
      </c>
    </row>
    <row r="44" spans="1:12" s="210" customFormat="1" ht="39.6" x14ac:dyDescent="0.2">
      <c r="A44" s="44" t="s">
        <v>216</v>
      </c>
      <c r="B44" s="162">
        <v>50501</v>
      </c>
      <c r="C44" s="162" t="s">
        <v>117</v>
      </c>
      <c r="D44" s="208" t="s">
        <v>200</v>
      </c>
      <c r="E44" s="162" t="s">
        <v>2</v>
      </c>
      <c r="F44" s="168">
        <v>31.86</v>
      </c>
      <c r="G44" s="206">
        <v>135.65</v>
      </c>
      <c r="H44" s="238">
        <v>157.13999999999999</v>
      </c>
      <c r="I44" s="61">
        <f t="shared" si="6"/>
        <v>5006.4803999999995</v>
      </c>
      <c r="J44" s="257">
        <v>31.86</v>
      </c>
      <c r="K44" s="258">
        <f t="shared" si="7"/>
        <v>5006.4803999999995</v>
      </c>
      <c r="L44" s="259">
        <f t="shared" si="3"/>
        <v>0</v>
      </c>
    </row>
    <row r="45" spans="1:12" s="210" customFormat="1" ht="26.4" x14ac:dyDescent="0.2">
      <c r="A45" s="44" t="s">
        <v>217</v>
      </c>
      <c r="B45" s="162">
        <v>50112</v>
      </c>
      <c r="C45" s="162" t="s">
        <v>117</v>
      </c>
      <c r="D45" s="208" t="s">
        <v>222</v>
      </c>
      <c r="E45" s="162" t="s">
        <v>2</v>
      </c>
      <c r="F45" s="168">
        <v>7.97</v>
      </c>
      <c r="G45" s="206">
        <v>175.97</v>
      </c>
      <c r="H45" s="238">
        <v>203.86</v>
      </c>
      <c r="I45" s="61">
        <f t="shared" si="6"/>
        <v>1624.7642000000001</v>
      </c>
      <c r="J45" s="257">
        <v>7.97</v>
      </c>
      <c r="K45" s="258">
        <f t="shared" si="7"/>
        <v>1624.7642000000001</v>
      </c>
      <c r="L45" s="259">
        <f t="shared" si="3"/>
        <v>0</v>
      </c>
    </row>
    <row r="46" spans="1:12" s="210" customFormat="1" ht="26.4" x14ac:dyDescent="0.2">
      <c r="A46" s="44" t="s">
        <v>218</v>
      </c>
      <c r="B46" s="162">
        <v>30210</v>
      </c>
      <c r="C46" s="162" t="s">
        <v>117</v>
      </c>
      <c r="D46" s="208" t="s">
        <v>193</v>
      </c>
      <c r="E46" s="162" t="s">
        <v>64</v>
      </c>
      <c r="F46" s="168">
        <v>4.7300000000000004</v>
      </c>
      <c r="G46" s="206">
        <v>72.34</v>
      </c>
      <c r="H46" s="238">
        <v>83.8</v>
      </c>
      <c r="I46" s="61">
        <f t="shared" si="6"/>
        <v>396.37400000000002</v>
      </c>
      <c r="J46" s="257">
        <v>4.7300000000000004</v>
      </c>
      <c r="K46" s="258">
        <f t="shared" ref="K46:K49" si="8">J46*H46</f>
        <v>396.37400000000002</v>
      </c>
      <c r="L46" s="259">
        <f t="shared" si="3"/>
        <v>0</v>
      </c>
    </row>
    <row r="47" spans="1:12" s="210" customFormat="1" ht="14.4" x14ac:dyDescent="0.2">
      <c r="A47" s="44" t="s">
        <v>219</v>
      </c>
      <c r="B47" s="162">
        <v>130110</v>
      </c>
      <c r="C47" s="162" t="s">
        <v>117</v>
      </c>
      <c r="D47" s="208" t="s">
        <v>182</v>
      </c>
      <c r="E47" s="162" t="s">
        <v>2</v>
      </c>
      <c r="F47" s="168">
        <v>52.33</v>
      </c>
      <c r="G47" s="206">
        <v>69.94</v>
      </c>
      <c r="H47" s="238">
        <v>81.03</v>
      </c>
      <c r="I47" s="61">
        <f t="shared" si="6"/>
        <v>4240.2999</v>
      </c>
      <c r="J47" s="257"/>
      <c r="K47" s="258">
        <f t="shared" si="8"/>
        <v>0</v>
      </c>
      <c r="L47" s="259">
        <f t="shared" si="3"/>
        <v>52.33</v>
      </c>
    </row>
    <row r="48" spans="1:12" s="210" customFormat="1" ht="26.4" x14ac:dyDescent="0.2">
      <c r="A48" s="44" t="s">
        <v>221</v>
      </c>
      <c r="B48" s="162">
        <v>130103</v>
      </c>
      <c r="C48" s="162" t="s">
        <v>117</v>
      </c>
      <c r="D48" s="208" t="s">
        <v>172</v>
      </c>
      <c r="E48" s="162" t="s">
        <v>2</v>
      </c>
      <c r="F48" s="168">
        <v>52.33</v>
      </c>
      <c r="G48" s="206">
        <v>26.07</v>
      </c>
      <c r="H48" s="238">
        <v>30.2</v>
      </c>
      <c r="I48" s="61">
        <f t="shared" si="6"/>
        <v>1580.366</v>
      </c>
      <c r="J48" s="257"/>
      <c r="K48" s="258">
        <f t="shared" si="8"/>
        <v>0</v>
      </c>
      <c r="L48" s="259">
        <f t="shared" si="3"/>
        <v>52.33</v>
      </c>
    </row>
    <row r="49" spans="1:12" s="250" customFormat="1" ht="52.8" x14ac:dyDescent="0.2">
      <c r="A49" s="44" t="s">
        <v>292</v>
      </c>
      <c r="B49" s="162">
        <v>160207</v>
      </c>
      <c r="C49" s="162" t="s">
        <v>117</v>
      </c>
      <c r="D49" s="208" t="s">
        <v>466</v>
      </c>
      <c r="E49" s="162" t="s">
        <v>293</v>
      </c>
      <c r="F49" s="168">
        <v>1</v>
      </c>
      <c r="G49" s="206">
        <v>10402.19</v>
      </c>
      <c r="H49" s="238">
        <v>12050.68</v>
      </c>
      <c r="I49" s="61">
        <f t="shared" si="6"/>
        <v>12050.68</v>
      </c>
      <c r="J49" s="257"/>
      <c r="K49" s="258">
        <f t="shared" si="8"/>
        <v>0</v>
      </c>
      <c r="L49" s="259">
        <f t="shared" si="3"/>
        <v>1</v>
      </c>
    </row>
    <row r="50" spans="1:12" s="102" customFormat="1" ht="13.8" x14ac:dyDescent="0.2">
      <c r="A50" s="132" t="s">
        <v>173</v>
      </c>
      <c r="B50" s="138"/>
      <c r="C50" s="139"/>
      <c r="D50" s="99" t="s">
        <v>61</v>
      </c>
      <c r="E50" s="138"/>
      <c r="F50" s="170"/>
      <c r="G50" s="140"/>
      <c r="H50" s="174"/>
      <c r="I50" s="112">
        <f>SUM(I51:I61)</f>
        <v>271782.72630000004</v>
      </c>
      <c r="J50" s="101"/>
      <c r="K50" s="112">
        <f>SUM(K51:K61)</f>
        <v>46024.549999999996</v>
      </c>
      <c r="L50" s="259">
        <f t="shared" si="3"/>
        <v>0</v>
      </c>
    </row>
    <row r="51" spans="1:12" s="250" customFormat="1" ht="39.6" x14ac:dyDescent="0.2">
      <c r="A51" s="44" t="s">
        <v>174</v>
      </c>
      <c r="B51" s="162" t="s">
        <v>296</v>
      </c>
      <c r="C51" s="162" t="s">
        <v>304</v>
      </c>
      <c r="D51" s="212" t="s">
        <v>297</v>
      </c>
      <c r="E51" s="162" t="s">
        <v>14</v>
      </c>
      <c r="F51" s="168">
        <v>205</v>
      </c>
      <c r="G51" s="125">
        <v>193.8</v>
      </c>
      <c r="H51" s="238">
        <v>224.51</v>
      </c>
      <c r="I51" s="61">
        <f>F51*H51</f>
        <v>46024.549999999996</v>
      </c>
      <c r="J51" s="257">
        <v>205</v>
      </c>
      <c r="K51" s="258">
        <f t="shared" ref="K51" si="9">J51*H51</f>
        <v>46024.549999999996</v>
      </c>
      <c r="L51" s="259">
        <f>F51-J51</f>
        <v>0</v>
      </c>
    </row>
    <row r="52" spans="1:12" s="210" customFormat="1" ht="26.4" x14ac:dyDescent="0.2">
      <c r="A52" s="44" t="s">
        <v>175</v>
      </c>
      <c r="B52" s="162">
        <v>120101</v>
      </c>
      <c r="C52" s="162" t="s">
        <v>117</v>
      </c>
      <c r="D52" s="212" t="s">
        <v>163</v>
      </c>
      <c r="E52" s="162" t="s">
        <v>2</v>
      </c>
      <c r="F52" s="168">
        <v>615</v>
      </c>
      <c r="G52" s="206">
        <v>7.34</v>
      </c>
      <c r="H52" s="238">
        <v>8.5</v>
      </c>
      <c r="I52" s="61">
        <f t="shared" ref="I52:I61" si="10">F52*H52</f>
        <v>5227.5</v>
      </c>
      <c r="J52" s="257"/>
      <c r="K52" s="258">
        <f t="shared" ref="K52:K58" si="11">J52*H52</f>
        <v>0</v>
      </c>
      <c r="L52" s="259">
        <f t="shared" si="3"/>
        <v>615</v>
      </c>
    </row>
    <row r="53" spans="1:12" s="210" customFormat="1" ht="26.4" x14ac:dyDescent="0.2">
      <c r="A53" s="44" t="s">
        <v>176</v>
      </c>
      <c r="B53" s="162">
        <v>120303</v>
      </c>
      <c r="C53" s="162" t="s">
        <v>117</v>
      </c>
      <c r="D53" s="212" t="s">
        <v>165</v>
      </c>
      <c r="E53" s="162" t="s">
        <v>2</v>
      </c>
      <c r="F53" s="168">
        <v>615</v>
      </c>
      <c r="G53" s="206">
        <v>60.67</v>
      </c>
      <c r="H53" s="238">
        <v>70.28</v>
      </c>
      <c r="I53" s="61">
        <f t="shared" si="10"/>
        <v>43222.2</v>
      </c>
      <c r="J53" s="257"/>
      <c r="K53" s="258">
        <f t="shared" si="11"/>
        <v>0</v>
      </c>
      <c r="L53" s="259">
        <f t="shared" si="3"/>
        <v>615</v>
      </c>
    </row>
    <row r="54" spans="1:12" s="210" customFormat="1" ht="30.75" customHeight="1" x14ac:dyDescent="0.2">
      <c r="A54" s="44" t="s">
        <v>177</v>
      </c>
      <c r="B54" s="162">
        <v>190117</v>
      </c>
      <c r="C54" s="162" t="s">
        <v>117</v>
      </c>
      <c r="D54" s="212" t="s">
        <v>164</v>
      </c>
      <c r="E54" s="162" t="s">
        <v>2</v>
      </c>
      <c r="F54" s="168">
        <v>615</v>
      </c>
      <c r="G54" s="206">
        <v>22.29</v>
      </c>
      <c r="H54" s="238">
        <v>25.82</v>
      </c>
      <c r="I54" s="61">
        <f t="shared" si="10"/>
        <v>15879.3</v>
      </c>
      <c r="J54" s="257"/>
      <c r="K54" s="258">
        <f t="shared" si="11"/>
        <v>0</v>
      </c>
      <c r="L54" s="259">
        <f t="shared" si="3"/>
        <v>615</v>
      </c>
    </row>
    <row r="55" spans="1:12" s="210" customFormat="1" ht="26.4" x14ac:dyDescent="0.3">
      <c r="A55" s="44" t="s">
        <v>178</v>
      </c>
      <c r="B55" s="162">
        <v>101966</v>
      </c>
      <c r="C55" s="162" t="s">
        <v>58</v>
      </c>
      <c r="D55" s="212" t="s">
        <v>166</v>
      </c>
      <c r="E55" s="162" t="s">
        <v>158</v>
      </c>
      <c r="F55" s="168">
        <v>205</v>
      </c>
      <c r="G55" s="144">
        <v>88.16</v>
      </c>
      <c r="H55" s="238">
        <v>102.13</v>
      </c>
      <c r="I55" s="61">
        <f t="shared" si="10"/>
        <v>20936.649999999998</v>
      </c>
      <c r="J55" s="257"/>
      <c r="K55" s="258">
        <f t="shared" si="11"/>
        <v>0</v>
      </c>
      <c r="L55" s="259">
        <f t="shared" si="3"/>
        <v>205</v>
      </c>
    </row>
    <row r="56" spans="1:12" s="210" customFormat="1" ht="39.6" x14ac:dyDescent="0.3">
      <c r="A56" s="44" t="s">
        <v>179</v>
      </c>
      <c r="B56" s="162">
        <v>92612</v>
      </c>
      <c r="C56" s="162" t="s">
        <v>58</v>
      </c>
      <c r="D56" s="212" t="s">
        <v>369</v>
      </c>
      <c r="E56" s="162" t="s">
        <v>293</v>
      </c>
      <c r="F56" s="168">
        <v>2</v>
      </c>
      <c r="G56" s="237">
        <v>1475.26</v>
      </c>
      <c r="H56" s="238">
        <v>1709.05</v>
      </c>
      <c r="I56" s="61">
        <f t="shared" si="10"/>
        <v>3418.1</v>
      </c>
      <c r="J56" s="257"/>
      <c r="K56" s="258">
        <f t="shared" si="11"/>
        <v>0</v>
      </c>
      <c r="L56" s="259">
        <f t="shared" si="3"/>
        <v>2</v>
      </c>
    </row>
    <row r="57" spans="1:12" s="210" customFormat="1" ht="26.4" x14ac:dyDescent="0.2">
      <c r="A57" s="44" t="s">
        <v>180</v>
      </c>
      <c r="B57" s="162">
        <v>92580</v>
      </c>
      <c r="C57" s="162" t="s">
        <v>58</v>
      </c>
      <c r="D57" s="212" t="s">
        <v>168</v>
      </c>
      <c r="E57" s="162" t="s">
        <v>2</v>
      </c>
      <c r="F57" s="168">
        <v>653.83000000000004</v>
      </c>
      <c r="G57" s="206">
        <v>49.4</v>
      </c>
      <c r="H57" s="238">
        <v>57.23</v>
      </c>
      <c r="I57" s="61">
        <f t="shared" si="10"/>
        <v>37418.690900000001</v>
      </c>
      <c r="J57" s="257"/>
      <c r="K57" s="258">
        <f t="shared" si="11"/>
        <v>0</v>
      </c>
      <c r="L57" s="259">
        <f t="shared" si="3"/>
        <v>653.83000000000004</v>
      </c>
    </row>
    <row r="58" spans="1:12" s="210" customFormat="1" ht="26.4" x14ac:dyDescent="0.2">
      <c r="A58" s="44" t="s">
        <v>181</v>
      </c>
      <c r="B58" s="162">
        <v>90206</v>
      </c>
      <c r="C58" s="162" t="s">
        <v>117</v>
      </c>
      <c r="D58" s="212" t="s">
        <v>169</v>
      </c>
      <c r="E58" s="162" t="s">
        <v>2</v>
      </c>
      <c r="F58" s="168">
        <v>628.48</v>
      </c>
      <c r="G58" s="206">
        <v>89.8</v>
      </c>
      <c r="H58" s="238">
        <v>104.03</v>
      </c>
      <c r="I58" s="61">
        <f t="shared" si="10"/>
        <v>65380.774400000002</v>
      </c>
      <c r="J58" s="257"/>
      <c r="K58" s="258">
        <f t="shared" si="11"/>
        <v>0</v>
      </c>
      <c r="L58" s="259">
        <f t="shared" si="3"/>
        <v>628.48</v>
      </c>
    </row>
    <row r="59" spans="1:12" s="210" customFormat="1" ht="13.2" x14ac:dyDescent="0.2">
      <c r="A59" s="44" t="s">
        <v>183</v>
      </c>
      <c r="B59" s="162">
        <v>90312</v>
      </c>
      <c r="C59" s="162" t="s">
        <v>117</v>
      </c>
      <c r="D59" s="212" t="s">
        <v>157</v>
      </c>
      <c r="E59" s="162" t="s">
        <v>158</v>
      </c>
      <c r="F59" s="168">
        <v>86.25</v>
      </c>
      <c r="G59" s="125">
        <v>212.29</v>
      </c>
      <c r="H59" s="238">
        <v>245.94</v>
      </c>
      <c r="I59" s="61">
        <f t="shared" si="10"/>
        <v>21212.325000000001</v>
      </c>
      <c r="J59" s="257"/>
      <c r="K59" s="258">
        <f t="shared" ref="K59:K61" si="12">J59*H59</f>
        <v>0</v>
      </c>
      <c r="L59" s="259">
        <f t="shared" si="3"/>
        <v>86.25</v>
      </c>
    </row>
    <row r="60" spans="1:12" s="210" customFormat="1" ht="14.4" x14ac:dyDescent="0.2">
      <c r="A60" s="44" t="s">
        <v>184</v>
      </c>
      <c r="B60" s="162">
        <v>90314</v>
      </c>
      <c r="C60" s="162" t="s">
        <v>117</v>
      </c>
      <c r="D60" s="212" t="s">
        <v>167</v>
      </c>
      <c r="E60" s="162" t="s">
        <v>158</v>
      </c>
      <c r="F60" s="168">
        <v>135.85</v>
      </c>
      <c r="G60" s="206">
        <v>72.3</v>
      </c>
      <c r="H60" s="238">
        <v>83.76</v>
      </c>
      <c r="I60" s="61">
        <f t="shared" si="10"/>
        <v>11378.796</v>
      </c>
      <c r="J60" s="257"/>
      <c r="K60" s="258">
        <f t="shared" si="12"/>
        <v>0</v>
      </c>
      <c r="L60" s="259">
        <f t="shared" si="3"/>
        <v>135.85</v>
      </c>
    </row>
    <row r="61" spans="1:12" s="210" customFormat="1" ht="26.4" x14ac:dyDescent="0.2">
      <c r="A61" s="44" t="s">
        <v>368</v>
      </c>
      <c r="B61" s="162">
        <v>89512</v>
      </c>
      <c r="C61" s="162" t="s">
        <v>58</v>
      </c>
      <c r="D61" s="212" t="s">
        <v>170</v>
      </c>
      <c r="E61" s="162" t="s">
        <v>158</v>
      </c>
      <c r="F61" s="11">
        <v>24</v>
      </c>
      <c r="G61" s="113">
        <v>60.56</v>
      </c>
      <c r="H61" s="238">
        <v>70.16</v>
      </c>
      <c r="I61" s="61">
        <f t="shared" si="10"/>
        <v>1683.84</v>
      </c>
      <c r="J61" s="257"/>
      <c r="K61" s="258">
        <f t="shared" si="12"/>
        <v>0</v>
      </c>
      <c r="L61" s="259">
        <f t="shared" si="3"/>
        <v>24</v>
      </c>
    </row>
    <row r="62" spans="1:12" s="103" customFormat="1" ht="13.8" x14ac:dyDescent="0.2">
      <c r="A62" s="132" t="s">
        <v>185</v>
      </c>
      <c r="B62" s="138"/>
      <c r="C62" s="139"/>
      <c r="D62" s="99" t="s">
        <v>194</v>
      </c>
      <c r="E62" s="138"/>
      <c r="F62" s="170"/>
      <c r="G62" s="140"/>
      <c r="H62" s="174"/>
      <c r="I62" s="112">
        <f>SUM(I63:I73)</f>
        <v>26663.106800000001</v>
      </c>
      <c r="J62" s="102"/>
      <c r="K62" s="112">
        <f>SUM(K63:K73)</f>
        <v>17233.9457</v>
      </c>
      <c r="L62" s="259">
        <f t="shared" si="3"/>
        <v>0</v>
      </c>
    </row>
    <row r="63" spans="1:12" s="210" customFormat="1" ht="14.4" x14ac:dyDescent="0.2">
      <c r="A63" s="44" t="s">
        <v>186</v>
      </c>
      <c r="B63" s="162">
        <v>30101</v>
      </c>
      <c r="C63" s="162" t="s">
        <v>117</v>
      </c>
      <c r="D63" s="208" t="s">
        <v>199</v>
      </c>
      <c r="E63" s="162" t="s">
        <v>64</v>
      </c>
      <c r="F63" s="168">
        <v>16.11</v>
      </c>
      <c r="G63" s="206">
        <v>58.11</v>
      </c>
      <c r="H63" s="238">
        <v>67.319999999999993</v>
      </c>
      <c r="I63" s="61">
        <f>F63*H63</f>
        <v>1084.5251999999998</v>
      </c>
      <c r="J63" s="257">
        <v>16.11</v>
      </c>
      <c r="K63" s="258">
        <f t="shared" ref="K63" si="13">J63*H63</f>
        <v>1084.5251999999998</v>
      </c>
      <c r="L63" s="259">
        <f t="shared" si="3"/>
        <v>0</v>
      </c>
    </row>
    <row r="64" spans="1:12" s="210" customFormat="1" ht="14.4" x14ac:dyDescent="0.2">
      <c r="A64" s="44" t="s">
        <v>187</v>
      </c>
      <c r="B64" s="162">
        <v>130110</v>
      </c>
      <c r="C64" s="162" t="s">
        <v>117</v>
      </c>
      <c r="D64" s="208" t="s">
        <v>182</v>
      </c>
      <c r="E64" s="162" t="s">
        <v>2</v>
      </c>
      <c r="F64" s="168">
        <v>46.17</v>
      </c>
      <c r="G64" s="206">
        <v>69.94</v>
      </c>
      <c r="H64" s="238">
        <v>81.03</v>
      </c>
      <c r="I64" s="61">
        <f t="shared" ref="I64:I73" si="14">F64*H64</f>
        <v>3741.1551000000004</v>
      </c>
      <c r="J64" s="257">
        <v>46.17</v>
      </c>
      <c r="K64" s="258">
        <f t="shared" ref="K64:K73" si="15">J64*H64</f>
        <v>3741.1551000000004</v>
      </c>
      <c r="L64" s="259">
        <f t="shared" si="3"/>
        <v>0</v>
      </c>
    </row>
    <row r="65" spans="1:12" s="250" customFormat="1" ht="39.6" x14ac:dyDescent="0.2">
      <c r="A65" s="44" t="s">
        <v>188</v>
      </c>
      <c r="B65" s="162">
        <v>50501</v>
      </c>
      <c r="C65" s="162" t="s">
        <v>117</v>
      </c>
      <c r="D65" s="208" t="s">
        <v>201</v>
      </c>
      <c r="E65" s="162" t="s">
        <v>2</v>
      </c>
      <c r="F65" s="168">
        <v>31.86</v>
      </c>
      <c r="G65" s="206">
        <v>135.65</v>
      </c>
      <c r="H65" s="238">
        <v>157.13999999999999</v>
      </c>
      <c r="I65" s="61">
        <f t="shared" si="14"/>
        <v>5006.4803999999995</v>
      </c>
      <c r="J65" s="257">
        <v>31.86</v>
      </c>
      <c r="K65" s="258">
        <f t="shared" si="15"/>
        <v>5006.4803999999995</v>
      </c>
      <c r="L65" s="259">
        <f>F65-J65</f>
        <v>0</v>
      </c>
    </row>
    <row r="66" spans="1:12" s="210" customFormat="1" ht="26.4" x14ac:dyDescent="0.2">
      <c r="A66" s="44" t="s">
        <v>204</v>
      </c>
      <c r="B66" s="162">
        <v>40206</v>
      </c>
      <c r="C66" s="162" t="s">
        <v>117</v>
      </c>
      <c r="D66" s="208" t="s">
        <v>202</v>
      </c>
      <c r="E66" s="162" t="s">
        <v>2</v>
      </c>
      <c r="F66" s="168">
        <v>25.93</v>
      </c>
      <c r="G66" s="206">
        <v>84.56</v>
      </c>
      <c r="H66" s="238">
        <v>97.96</v>
      </c>
      <c r="I66" s="61">
        <f t="shared" si="14"/>
        <v>2540.1027999999997</v>
      </c>
      <c r="J66" s="257">
        <v>25.93</v>
      </c>
      <c r="K66" s="258">
        <f t="shared" si="15"/>
        <v>2540.1027999999997</v>
      </c>
      <c r="L66" s="259">
        <f t="shared" si="3"/>
        <v>0</v>
      </c>
    </row>
    <row r="67" spans="1:12" s="82" customFormat="1" ht="26.4" x14ac:dyDescent="0.25">
      <c r="A67" s="44" t="s">
        <v>205</v>
      </c>
      <c r="B67" s="162">
        <v>40243</v>
      </c>
      <c r="C67" s="162" t="s">
        <v>117</v>
      </c>
      <c r="D67" s="212" t="s">
        <v>191</v>
      </c>
      <c r="E67" s="162" t="s">
        <v>60</v>
      </c>
      <c r="F67" s="168">
        <v>224.4</v>
      </c>
      <c r="G67" s="206">
        <v>11.26</v>
      </c>
      <c r="H67" s="238">
        <v>13.04</v>
      </c>
      <c r="I67" s="61">
        <f t="shared" si="14"/>
        <v>2926.1759999999999</v>
      </c>
      <c r="J67" s="257">
        <v>224.4</v>
      </c>
      <c r="K67" s="258">
        <f t="shared" si="15"/>
        <v>2926.1759999999999</v>
      </c>
      <c r="L67" s="259">
        <f t="shared" si="3"/>
        <v>0</v>
      </c>
    </row>
    <row r="68" spans="1:12" s="82" customFormat="1" ht="26.4" x14ac:dyDescent="0.25">
      <c r="A68" s="44" t="s">
        <v>206</v>
      </c>
      <c r="B68" s="162">
        <v>40246</v>
      </c>
      <c r="C68" s="162" t="s">
        <v>117</v>
      </c>
      <c r="D68" s="212" t="s">
        <v>192</v>
      </c>
      <c r="E68" s="162" t="s">
        <v>60</v>
      </c>
      <c r="F68" s="168">
        <v>22.05</v>
      </c>
      <c r="G68" s="206">
        <v>12.01</v>
      </c>
      <c r="H68" s="238">
        <v>13.91</v>
      </c>
      <c r="I68" s="61">
        <f t="shared" si="14"/>
        <v>306.71550000000002</v>
      </c>
      <c r="J68" s="257">
        <v>22.05</v>
      </c>
      <c r="K68" s="258">
        <f t="shared" si="15"/>
        <v>306.71550000000002</v>
      </c>
      <c r="L68" s="259">
        <f t="shared" si="3"/>
        <v>0</v>
      </c>
    </row>
    <row r="69" spans="1:12" s="210" customFormat="1" ht="26.4" x14ac:dyDescent="0.2">
      <c r="A69" s="44" t="s">
        <v>207</v>
      </c>
      <c r="B69" s="162">
        <v>40237</v>
      </c>
      <c r="C69" s="162" t="s">
        <v>117</v>
      </c>
      <c r="D69" s="208" t="s">
        <v>190</v>
      </c>
      <c r="E69" s="162" t="s">
        <v>64</v>
      </c>
      <c r="F69" s="168">
        <v>1.91</v>
      </c>
      <c r="G69" s="206">
        <v>736.11</v>
      </c>
      <c r="H69" s="238">
        <v>852.77</v>
      </c>
      <c r="I69" s="61">
        <f t="shared" si="14"/>
        <v>1628.7906999999998</v>
      </c>
      <c r="J69" s="257">
        <v>1.91</v>
      </c>
      <c r="K69" s="258">
        <f t="shared" si="15"/>
        <v>1628.7906999999998</v>
      </c>
      <c r="L69" s="259">
        <f t="shared" si="3"/>
        <v>0</v>
      </c>
    </row>
    <row r="70" spans="1:12" s="210" customFormat="1" ht="26.4" x14ac:dyDescent="0.2">
      <c r="A70" s="44" t="s">
        <v>208</v>
      </c>
      <c r="B70" s="162">
        <v>120308</v>
      </c>
      <c r="C70" s="162" t="s">
        <v>117</v>
      </c>
      <c r="D70" s="208" t="s">
        <v>211</v>
      </c>
      <c r="E70" s="162" t="s">
        <v>2</v>
      </c>
      <c r="F70" s="168">
        <v>13.72</v>
      </c>
      <c r="G70" s="206">
        <v>8.15</v>
      </c>
      <c r="H70" s="238">
        <v>9.44</v>
      </c>
      <c r="I70" s="61">
        <f t="shared" si="14"/>
        <v>129.51679999999999</v>
      </c>
      <c r="J70" s="257"/>
      <c r="K70" s="258">
        <f t="shared" si="15"/>
        <v>0</v>
      </c>
      <c r="L70" s="259">
        <f t="shared" si="3"/>
        <v>13.72</v>
      </c>
    </row>
    <row r="71" spans="1:12" s="210" customFormat="1" ht="39.6" x14ac:dyDescent="0.2">
      <c r="A71" s="44" t="s">
        <v>209</v>
      </c>
      <c r="B71" s="162">
        <v>120304</v>
      </c>
      <c r="C71" s="162" t="s">
        <v>117</v>
      </c>
      <c r="D71" s="208" t="s">
        <v>214</v>
      </c>
      <c r="E71" s="162" t="s">
        <v>2</v>
      </c>
      <c r="F71" s="168">
        <v>13.72</v>
      </c>
      <c r="G71" s="206">
        <v>66.48</v>
      </c>
      <c r="H71" s="238">
        <v>77.010000000000005</v>
      </c>
      <c r="I71" s="61">
        <f t="shared" si="14"/>
        <v>1056.5772000000002</v>
      </c>
      <c r="J71" s="257"/>
      <c r="K71" s="258">
        <f t="shared" si="15"/>
        <v>0</v>
      </c>
      <c r="L71" s="259">
        <f t="shared" si="3"/>
        <v>13.72</v>
      </c>
    </row>
    <row r="72" spans="1:12" s="210" customFormat="1" ht="26.4" x14ac:dyDescent="0.2">
      <c r="A72" s="44" t="s">
        <v>212</v>
      </c>
      <c r="B72" s="162">
        <v>190106</v>
      </c>
      <c r="C72" s="162" t="s">
        <v>117</v>
      </c>
      <c r="D72" s="208" t="s">
        <v>215</v>
      </c>
      <c r="E72" s="162" t="s">
        <v>2</v>
      </c>
      <c r="F72" s="168">
        <v>13.72</v>
      </c>
      <c r="G72" s="206">
        <v>27.59</v>
      </c>
      <c r="H72" s="238">
        <v>31.96</v>
      </c>
      <c r="I72" s="61">
        <f t="shared" si="14"/>
        <v>438.49120000000005</v>
      </c>
      <c r="J72" s="257"/>
      <c r="K72" s="258">
        <f t="shared" si="15"/>
        <v>0</v>
      </c>
      <c r="L72" s="259">
        <f t="shared" si="3"/>
        <v>13.72</v>
      </c>
    </row>
    <row r="73" spans="1:12" s="210" customFormat="1" ht="14.4" x14ac:dyDescent="0.2">
      <c r="A73" s="44" t="s">
        <v>213</v>
      </c>
      <c r="B73" s="162">
        <v>210322</v>
      </c>
      <c r="C73" s="162" t="s">
        <v>117</v>
      </c>
      <c r="D73" s="208" t="s">
        <v>210</v>
      </c>
      <c r="E73" s="162" t="s">
        <v>14</v>
      </c>
      <c r="F73" s="168">
        <v>40.29</v>
      </c>
      <c r="G73" s="206">
        <v>167.21</v>
      </c>
      <c r="H73" s="238">
        <v>193.71</v>
      </c>
      <c r="I73" s="61">
        <f t="shared" si="14"/>
        <v>7804.5758999999998</v>
      </c>
      <c r="J73" s="257"/>
      <c r="K73" s="258">
        <f t="shared" si="15"/>
        <v>0</v>
      </c>
      <c r="L73" s="259">
        <f t="shared" si="3"/>
        <v>40.29</v>
      </c>
    </row>
    <row r="74" spans="1:12" s="103" customFormat="1" ht="27.6" x14ac:dyDescent="0.2">
      <c r="A74" s="132" t="s">
        <v>195</v>
      </c>
      <c r="B74" s="138"/>
      <c r="C74" s="139"/>
      <c r="D74" s="99" t="s">
        <v>232</v>
      </c>
      <c r="E74" s="138"/>
      <c r="F74" s="170"/>
      <c r="G74" s="140"/>
      <c r="H74" s="174"/>
      <c r="I74" s="265">
        <f>SUM(I75:I81)</f>
        <v>8764.2595999999994</v>
      </c>
      <c r="J74" s="263"/>
      <c r="K74" s="112">
        <f>SUM(K75:K81)</f>
        <v>1949.0171999999998</v>
      </c>
      <c r="L74" s="259">
        <f t="shared" si="3"/>
        <v>0</v>
      </c>
    </row>
    <row r="75" spans="1:12" ht="13.2" x14ac:dyDescent="0.2">
      <c r="A75" s="202"/>
      <c r="B75" s="162"/>
      <c r="C75" s="211"/>
      <c r="D75" s="204" t="s">
        <v>226</v>
      </c>
      <c r="E75" s="162"/>
      <c r="F75" s="168"/>
      <c r="G75" s="125"/>
      <c r="H75" s="238"/>
      <c r="I75" s="141"/>
      <c r="L75" s="259">
        <f t="shared" si="3"/>
        <v>0</v>
      </c>
    </row>
    <row r="76" spans="1:12" s="210" customFormat="1" ht="26.4" x14ac:dyDescent="0.2">
      <c r="A76" s="44" t="s">
        <v>196</v>
      </c>
      <c r="B76" s="162">
        <v>120101</v>
      </c>
      <c r="C76" s="162" t="s">
        <v>117</v>
      </c>
      <c r="D76" s="208" t="s">
        <v>223</v>
      </c>
      <c r="E76" s="162" t="s">
        <v>2</v>
      </c>
      <c r="F76" s="168">
        <v>136.13</v>
      </c>
      <c r="G76" s="206">
        <v>7.34</v>
      </c>
      <c r="H76" s="238">
        <v>8.5</v>
      </c>
      <c r="I76" s="61">
        <f>F76*H76</f>
        <v>1157.105</v>
      </c>
      <c r="J76" s="257">
        <v>24.74</v>
      </c>
      <c r="K76" s="258">
        <f t="shared" ref="K76" si="16">J76*H76</f>
        <v>210.29</v>
      </c>
      <c r="L76" s="259">
        <f t="shared" si="3"/>
        <v>111.39</v>
      </c>
    </row>
    <row r="77" spans="1:12" s="210" customFormat="1" ht="26.4" x14ac:dyDescent="0.2">
      <c r="A77" s="44" t="s">
        <v>197</v>
      </c>
      <c r="B77" s="162">
        <v>120301</v>
      </c>
      <c r="C77" s="162" t="s">
        <v>117</v>
      </c>
      <c r="D77" s="208" t="s">
        <v>228</v>
      </c>
      <c r="E77" s="162" t="s">
        <v>2</v>
      </c>
      <c r="F77" s="168">
        <v>100.62</v>
      </c>
      <c r="G77" s="206">
        <v>35.56</v>
      </c>
      <c r="H77" s="238">
        <v>41.19</v>
      </c>
      <c r="I77" s="61">
        <f t="shared" ref="I77:I81" si="17">F77*H77</f>
        <v>4144.5378000000001</v>
      </c>
      <c r="J77" s="257"/>
      <c r="K77" s="258">
        <f t="shared" ref="K77:K81" si="18">J77*H77</f>
        <v>0</v>
      </c>
      <c r="L77" s="259">
        <f>F77-J77</f>
        <v>100.62</v>
      </c>
    </row>
    <row r="78" spans="1:12" s="210" customFormat="1" ht="26.4" x14ac:dyDescent="0.2">
      <c r="A78" s="44" t="s">
        <v>198</v>
      </c>
      <c r="B78" s="162">
        <v>120303</v>
      </c>
      <c r="C78" s="162" t="s">
        <v>117</v>
      </c>
      <c r="D78" s="208" t="s">
        <v>224</v>
      </c>
      <c r="E78" s="162" t="s">
        <v>2</v>
      </c>
      <c r="F78" s="168">
        <v>35.51</v>
      </c>
      <c r="G78" s="206">
        <v>60.67</v>
      </c>
      <c r="H78" s="238">
        <v>70.28</v>
      </c>
      <c r="I78" s="61">
        <f t="shared" si="17"/>
        <v>2495.6428000000001</v>
      </c>
      <c r="J78" s="257">
        <v>24.74</v>
      </c>
      <c r="K78" s="258">
        <f t="shared" si="18"/>
        <v>1738.7271999999998</v>
      </c>
      <c r="L78" s="259">
        <f t="shared" si="3"/>
        <v>10.77</v>
      </c>
    </row>
    <row r="79" spans="1:12" s="210" customFormat="1" ht="13.2" x14ac:dyDescent="0.2">
      <c r="A79" s="44"/>
      <c r="B79" s="162"/>
      <c r="C79" s="162"/>
      <c r="D79" s="204" t="s">
        <v>225</v>
      </c>
      <c r="E79" s="162"/>
      <c r="F79" s="168"/>
      <c r="G79" s="125"/>
      <c r="H79" s="238"/>
      <c r="I79" s="61">
        <f t="shared" si="17"/>
        <v>0</v>
      </c>
      <c r="J79" s="257"/>
      <c r="K79" s="258">
        <f t="shared" si="18"/>
        <v>0</v>
      </c>
      <c r="L79" s="259">
        <f t="shared" si="3"/>
        <v>0</v>
      </c>
    </row>
    <row r="80" spans="1:12" s="210" customFormat="1" ht="26.4" x14ac:dyDescent="0.2">
      <c r="A80" s="44" t="s">
        <v>227</v>
      </c>
      <c r="B80" s="162">
        <v>110101</v>
      </c>
      <c r="C80" s="162" t="s">
        <v>117</v>
      </c>
      <c r="D80" s="208" t="s">
        <v>230</v>
      </c>
      <c r="E80" s="162" t="s">
        <v>2</v>
      </c>
      <c r="F80" s="168">
        <v>10.1</v>
      </c>
      <c r="G80" s="206">
        <v>14.25</v>
      </c>
      <c r="H80" s="238">
        <v>16.510000000000002</v>
      </c>
      <c r="I80" s="61">
        <f t="shared" si="17"/>
        <v>166.751</v>
      </c>
      <c r="J80" s="257"/>
      <c r="K80" s="258">
        <f t="shared" si="18"/>
        <v>0</v>
      </c>
      <c r="L80" s="259">
        <f t="shared" si="3"/>
        <v>10.1</v>
      </c>
    </row>
    <row r="81" spans="1:12" s="210" customFormat="1" ht="26.4" x14ac:dyDescent="0.2">
      <c r="A81" s="44" t="s">
        <v>231</v>
      </c>
      <c r="B81" s="162">
        <v>110302</v>
      </c>
      <c r="C81" s="162" t="s">
        <v>117</v>
      </c>
      <c r="D81" s="208" t="s">
        <v>229</v>
      </c>
      <c r="E81" s="162" t="s">
        <v>2</v>
      </c>
      <c r="F81" s="168">
        <v>10.1</v>
      </c>
      <c r="G81" s="206">
        <v>68.39</v>
      </c>
      <c r="H81" s="238">
        <v>79.23</v>
      </c>
      <c r="I81" s="61">
        <f t="shared" si="17"/>
        <v>800.22299999999996</v>
      </c>
      <c r="J81" s="257"/>
      <c r="K81" s="258">
        <f t="shared" si="18"/>
        <v>0</v>
      </c>
      <c r="L81" s="259">
        <f t="shared" si="3"/>
        <v>10.1</v>
      </c>
    </row>
    <row r="82" spans="1:12" s="8" customFormat="1" ht="13.8" x14ac:dyDescent="0.2">
      <c r="A82" s="266" t="s">
        <v>235</v>
      </c>
      <c r="B82" s="215"/>
      <c r="C82" s="216"/>
      <c r="D82" s="267" t="s">
        <v>318</v>
      </c>
      <c r="E82" s="215"/>
      <c r="F82" s="217"/>
      <c r="G82" s="218"/>
      <c r="H82" s="219"/>
      <c r="I82" s="268">
        <f>SUM(I83:I85)</f>
        <v>14597.929999999998</v>
      </c>
      <c r="J82" s="254"/>
      <c r="K82" s="269">
        <f>SUM(K83:K85)</f>
        <v>0</v>
      </c>
      <c r="L82" s="259">
        <f t="shared" si="3"/>
        <v>0</v>
      </c>
    </row>
    <row r="83" spans="1:12" s="210" customFormat="1" ht="13.2" x14ac:dyDescent="0.2">
      <c r="A83" s="44"/>
      <c r="B83" s="162"/>
      <c r="C83" s="162"/>
      <c r="D83" s="208"/>
      <c r="E83" s="162"/>
      <c r="F83" s="168"/>
      <c r="G83" s="125"/>
      <c r="H83" s="238"/>
      <c r="I83" s="270"/>
      <c r="J83" s="249"/>
      <c r="K83" s="249"/>
      <c r="L83" s="259">
        <f t="shared" si="3"/>
        <v>0</v>
      </c>
    </row>
    <row r="84" spans="1:12" s="210" customFormat="1" ht="26.4" x14ac:dyDescent="0.2">
      <c r="A84" s="44" t="s">
        <v>278</v>
      </c>
      <c r="B84" s="162">
        <v>120101</v>
      </c>
      <c r="C84" s="162" t="s">
        <v>117</v>
      </c>
      <c r="D84" s="208" t="s">
        <v>223</v>
      </c>
      <c r="E84" s="162" t="s">
        <v>2</v>
      </c>
      <c r="F84" s="168">
        <v>185.3</v>
      </c>
      <c r="G84" s="206">
        <v>7.34</v>
      </c>
      <c r="H84" s="238">
        <v>8.5</v>
      </c>
      <c r="I84" s="270">
        <f t="shared" ref="I84:I85" si="19">ROUND(F84*H84,2)</f>
        <v>1575.05</v>
      </c>
      <c r="J84" s="257"/>
      <c r="K84" s="258">
        <f t="shared" ref="K84" si="20">J84*H84</f>
        <v>0</v>
      </c>
      <c r="L84" s="259">
        <f t="shared" si="3"/>
        <v>185.3</v>
      </c>
    </row>
    <row r="85" spans="1:12" s="210" customFormat="1" ht="26.4" x14ac:dyDescent="0.2">
      <c r="A85" s="44" t="s">
        <v>279</v>
      </c>
      <c r="B85" s="162">
        <v>120303</v>
      </c>
      <c r="C85" s="162" t="s">
        <v>117</v>
      </c>
      <c r="D85" s="208" t="s">
        <v>224</v>
      </c>
      <c r="E85" s="162" t="s">
        <v>2</v>
      </c>
      <c r="F85" s="168">
        <v>185.3</v>
      </c>
      <c r="G85" s="206">
        <v>60.67</v>
      </c>
      <c r="H85" s="238">
        <v>70.28</v>
      </c>
      <c r="I85" s="270">
        <f t="shared" si="19"/>
        <v>13022.88</v>
      </c>
      <c r="J85" s="257"/>
      <c r="K85" s="258">
        <f t="shared" ref="K85" si="21">J85*H85</f>
        <v>0</v>
      </c>
      <c r="L85" s="259">
        <f t="shared" si="3"/>
        <v>185.3</v>
      </c>
    </row>
    <row r="86" spans="1:12" s="103" customFormat="1" ht="13.8" x14ac:dyDescent="0.2">
      <c r="A86" s="271" t="s">
        <v>237</v>
      </c>
      <c r="B86" s="272"/>
      <c r="C86" s="273"/>
      <c r="D86" s="99" t="s">
        <v>236</v>
      </c>
      <c r="E86" s="272"/>
      <c r="F86" s="274"/>
      <c r="G86" s="275"/>
      <c r="H86" s="174"/>
      <c r="I86" s="265">
        <f>SUM(I87:I92)</f>
        <v>28250.028200000004</v>
      </c>
      <c r="J86" s="263"/>
      <c r="K86" s="276">
        <f>SUM(K87:K92)</f>
        <v>0</v>
      </c>
      <c r="L86" s="259">
        <f t="shared" si="3"/>
        <v>0</v>
      </c>
    </row>
    <row r="87" spans="1:12" s="210" customFormat="1" ht="39.6" x14ac:dyDescent="0.2">
      <c r="A87" s="44" t="s">
        <v>239</v>
      </c>
      <c r="B87" s="162">
        <v>130236</v>
      </c>
      <c r="C87" s="162" t="s">
        <v>117</v>
      </c>
      <c r="D87" s="208" t="s">
        <v>233</v>
      </c>
      <c r="E87" s="162" t="s">
        <v>2</v>
      </c>
      <c r="F87" s="168">
        <v>52.39</v>
      </c>
      <c r="G87" s="206">
        <v>90.75</v>
      </c>
      <c r="H87" s="238">
        <v>105.13</v>
      </c>
      <c r="I87" s="61">
        <f>F87*H87</f>
        <v>5507.7606999999998</v>
      </c>
      <c r="J87" s="257"/>
      <c r="K87" s="258">
        <f t="shared" ref="K87" si="22">J87*H87</f>
        <v>0</v>
      </c>
      <c r="L87" s="259">
        <f>F87-J87</f>
        <v>52.39</v>
      </c>
    </row>
    <row r="88" spans="1:12" s="210" customFormat="1" ht="39.6" x14ac:dyDescent="0.2">
      <c r="A88" s="44" t="s">
        <v>240</v>
      </c>
      <c r="B88" s="162">
        <v>120201</v>
      </c>
      <c r="C88" s="162" t="s">
        <v>117</v>
      </c>
      <c r="D88" s="208" t="s">
        <v>234</v>
      </c>
      <c r="E88" s="162" t="s">
        <v>2</v>
      </c>
      <c r="F88" s="168">
        <v>100.62</v>
      </c>
      <c r="G88" s="206">
        <v>91.05</v>
      </c>
      <c r="H88" s="238">
        <v>105.48</v>
      </c>
      <c r="I88" s="61">
        <f t="shared" ref="I88:I92" si="23">F88*H88</f>
        <v>10613.3976</v>
      </c>
      <c r="J88" s="257"/>
      <c r="K88" s="258">
        <f t="shared" ref="K88:K92" si="24">J88*H88</f>
        <v>0</v>
      </c>
      <c r="L88" s="259">
        <f t="shared" si="3"/>
        <v>100.62</v>
      </c>
    </row>
    <row r="89" spans="1:12" s="210" customFormat="1" ht="13.2" x14ac:dyDescent="0.2">
      <c r="A89" s="44"/>
      <c r="B89" s="162"/>
      <c r="C89" s="162"/>
      <c r="D89" s="204" t="s">
        <v>367</v>
      </c>
      <c r="E89" s="162"/>
      <c r="F89" s="168"/>
      <c r="G89" s="125"/>
      <c r="H89" s="238"/>
      <c r="I89" s="61"/>
      <c r="J89" s="257"/>
      <c r="K89" s="258"/>
      <c r="L89" s="259">
        <f t="shared" ref="L89:L96" si="25">F89-J89</f>
        <v>0</v>
      </c>
    </row>
    <row r="90" spans="1:12" s="210" customFormat="1" ht="39.6" x14ac:dyDescent="0.2">
      <c r="A90" s="44" t="s">
        <v>358</v>
      </c>
      <c r="B90" s="162">
        <v>120232</v>
      </c>
      <c r="C90" s="162" t="s">
        <v>117</v>
      </c>
      <c r="D90" s="208" t="s">
        <v>483</v>
      </c>
      <c r="E90" s="162" t="s">
        <v>2</v>
      </c>
      <c r="F90" s="168">
        <v>80.430000000000007</v>
      </c>
      <c r="G90" s="206">
        <v>115.61</v>
      </c>
      <c r="H90" s="238">
        <v>133.93</v>
      </c>
      <c r="I90" s="61">
        <f t="shared" si="23"/>
        <v>10771.989900000002</v>
      </c>
      <c r="J90" s="257"/>
      <c r="K90" s="258">
        <f t="shared" si="24"/>
        <v>0</v>
      </c>
      <c r="L90" s="259">
        <f t="shared" si="25"/>
        <v>80.430000000000007</v>
      </c>
    </row>
    <row r="91" spans="1:12" s="210" customFormat="1" ht="13.2" x14ac:dyDescent="0.2">
      <c r="A91" s="44"/>
      <c r="B91" s="162"/>
      <c r="C91" s="162"/>
      <c r="D91" s="204" t="s">
        <v>362</v>
      </c>
      <c r="E91" s="162"/>
      <c r="F91" s="168"/>
      <c r="G91" s="125"/>
      <c r="H91" s="238"/>
      <c r="I91" s="61"/>
      <c r="J91" s="257"/>
      <c r="K91" s="258"/>
      <c r="L91" s="259">
        <f t="shared" si="25"/>
        <v>0</v>
      </c>
    </row>
    <row r="92" spans="1:12" s="210" customFormat="1" ht="26.4" x14ac:dyDescent="0.2">
      <c r="A92" s="44" t="s">
        <v>361</v>
      </c>
      <c r="B92" s="162">
        <v>210109</v>
      </c>
      <c r="C92" s="162" t="s">
        <v>117</v>
      </c>
      <c r="D92" s="208" t="s">
        <v>357</v>
      </c>
      <c r="E92" s="162" t="s">
        <v>266</v>
      </c>
      <c r="F92" s="168">
        <v>2</v>
      </c>
      <c r="G92" s="206">
        <v>585.63</v>
      </c>
      <c r="H92" s="238">
        <v>678.44</v>
      </c>
      <c r="I92" s="61">
        <f t="shared" si="23"/>
        <v>1356.88</v>
      </c>
      <c r="J92" s="257"/>
      <c r="K92" s="258">
        <f t="shared" si="24"/>
        <v>0</v>
      </c>
      <c r="L92" s="259">
        <f t="shared" si="25"/>
        <v>2</v>
      </c>
    </row>
    <row r="93" spans="1:12" s="102" customFormat="1" ht="13.8" x14ac:dyDescent="0.2">
      <c r="A93" s="105" t="s">
        <v>242</v>
      </c>
      <c r="B93" s="99"/>
      <c r="C93" s="99"/>
      <c r="D93" s="99" t="s">
        <v>247</v>
      </c>
      <c r="E93" s="99"/>
      <c r="F93" s="171"/>
      <c r="G93" s="108"/>
      <c r="H93" s="174"/>
      <c r="I93" s="106">
        <f>SUM(I94:I99)</f>
        <v>13698.750600000001</v>
      </c>
      <c r="J93" s="101"/>
      <c r="K93" s="106">
        <f>SUM(K94:K99)</f>
        <v>0</v>
      </c>
      <c r="L93" s="259">
        <f t="shared" si="25"/>
        <v>0</v>
      </c>
    </row>
    <row r="94" spans="1:12" ht="14.4" x14ac:dyDescent="0.2">
      <c r="A94" s="44" t="s">
        <v>243</v>
      </c>
      <c r="B94" s="13">
        <v>130308</v>
      </c>
      <c r="C94" s="200" t="s">
        <v>117</v>
      </c>
      <c r="D94" s="199" t="s">
        <v>238</v>
      </c>
      <c r="E94" s="13" t="s">
        <v>14</v>
      </c>
      <c r="F94" s="198">
        <v>3.2</v>
      </c>
      <c r="G94" s="206">
        <v>52.59</v>
      </c>
      <c r="H94" s="238">
        <v>60.93</v>
      </c>
      <c r="I94" s="61">
        <f>F94*H94</f>
        <v>194.976</v>
      </c>
      <c r="J94" s="257"/>
      <c r="K94" s="258">
        <f t="shared" ref="K94" si="26">J94*H94</f>
        <v>0</v>
      </c>
      <c r="L94" s="259">
        <f t="shared" si="25"/>
        <v>3.2</v>
      </c>
    </row>
    <row r="95" spans="1:12" s="220" customFormat="1" ht="14.4" x14ac:dyDescent="0.2">
      <c r="A95" s="44" t="s">
        <v>246</v>
      </c>
      <c r="B95" s="18">
        <v>170220</v>
      </c>
      <c r="C95" s="200" t="s">
        <v>117</v>
      </c>
      <c r="D95" s="64" t="s">
        <v>116</v>
      </c>
      <c r="E95" s="13" t="s">
        <v>2</v>
      </c>
      <c r="F95" s="168">
        <v>8.64</v>
      </c>
      <c r="G95" s="206">
        <v>397.13</v>
      </c>
      <c r="H95" s="238">
        <v>460.07</v>
      </c>
      <c r="I95" s="61">
        <f t="shared" ref="I95:I99" si="27">F95*H95</f>
        <v>3975.0048000000002</v>
      </c>
      <c r="J95" s="257"/>
      <c r="K95" s="258">
        <f t="shared" ref="K95:K99" si="28">J95*H95</f>
        <v>0</v>
      </c>
      <c r="L95" s="259">
        <f t="shared" si="25"/>
        <v>8.64</v>
      </c>
    </row>
    <row r="96" spans="1:12" s="220" customFormat="1" ht="26.4" x14ac:dyDescent="0.2">
      <c r="A96" s="44" t="s">
        <v>258</v>
      </c>
      <c r="B96" s="162">
        <v>170512</v>
      </c>
      <c r="C96" s="200" t="s">
        <v>117</v>
      </c>
      <c r="D96" s="212" t="s">
        <v>429</v>
      </c>
      <c r="E96" s="13" t="s">
        <v>20</v>
      </c>
      <c r="F96" s="168">
        <v>3</v>
      </c>
      <c r="G96" s="206">
        <v>566.27</v>
      </c>
      <c r="H96" s="238">
        <v>656.01</v>
      </c>
      <c r="I96" s="61">
        <f t="shared" si="27"/>
        <v>1968.03</v>
      </c>
      <c r="J96" s="257"/>
      <c r="K96" s="258">
        <f t="shared" si="28"/>
        <v>0</v>
      </c>
      <c r="L96" s="259">
        <f t="shared" si="25"/>
        <v>3</v>
      </c>
    </row>
    <row r="97" spans="1:12" s="220" customFormat="1" ht="26.4" x14ac:dyDescent="0.2">
      <c r="A97" s="44" t="s">
        <v>260</v>
      </c>
      <c r="B97" s="162">
        <v>170515</v>
      </c>
      <c r="C97" s="200" t="s">
        <v>117</v>
      </c>
      <c r="D97" s="222" t="s">
        <v>248</v>
      </c>
      <c r="E97" s="13" t="s">
        <v>20</v>
      </c>
      <c r="F97" s="168">
        <v>2</v>
      </c>
      <c r="G97" s="25">
        <v>1574.36</v>
      </c>
      <c r="H97" s="238">
        <v>1823.85</v>
      </c>
      <c r="I97" s="61">
        <f t="shared" si="27"/>
        <v>3647.7</v>
      </c>
      <c r="J97" s="257"/>
      <c r="K97" s="258">
        <f t="shared" si="28"/>
        <v>0</v>
      </c>
      <c r="L97" s="259">
        <f>F97-J97</f>
        <v>2</v>
      </c>
    </row>
    <row r="98" spans="1:12" s="220" customFormat="1" ht="14.4" x14ac:dyDescent="0.2">
      <c r="A98" s="44" t="s">
        <v>272</v>
      </c>
      <c r="B98" s="18">
        <v>130317</v>
      </c>
      <c r="C98" s="200" t="s">
        <v>117</v>
      </c>
      <c r="D98" s="221" t="s">
        <v>431</v>
      </c>
      <c r="E98" s="13" t="s">
        <v>14</v>
      </c>
      <c r="F98" s="169">
        <v>2.1</v>
      </c>
      <c r="G98" s="206">
        <v>79.739999999999995</v>
      </c>
      <c r="H98" s="238">
        <v>92.37</v>
      </c>
      <c r="I98" s="61">
        <f t="shared" si="27"/>
        <v>193.977</v>
      </c>
      <c r="J98" s="257"/>
      <c r="K98" s="258">
        <f t="shared" si="28"/>
        <v>0</v>
      </c>
      <c r="L98" s="259">
        <f t="shared" ref="L98:L107" si="29">F98-J98</f>
        <v>2.1</v>
      </c>
    </row>
    <row r="99" spans="1:12" s="210" customFormat="1" ht="14.4" x14ac:dyDescent="0.2">
      <c r="A99" s="44" t="s">
        <v>280</v>
      </c>
      <c r="B99" s="162">
        <v>210210</v>
      </c>
      <c r="C99" s="200" t="s">
        <v>117</v>
      </c>
      <c r="D99" s="208" t="s">
        <v>241</v>
      </c>
      <c r="E99" s="13" t="s">
        <v>2</v>
      </c>
      <c r="F99" s="168">
        <v>9.07</v>
      </c>
      <c r="G99" s="206">
        <v>353.94</v>
      </c>
      <c r="H99" s="238">
        <v>410.04</v>
      </c>
      <c r="I99" s="61">
        <f t="shared" si="27"/>
        <v>3719.0628000000002</v>
      </c>
      <c r="J99" s="257"/>
      <c r="K99" s="258">
        <f t="shared" si="28"/>
        <v>0</v>
      </c>
      <c r="L99" s="259">
        <f t="shared" si="29"/>
        <v>9.07</v>
      </c>
    </row>
    <row r="100" spans="1:12" s="107" customFormat="1" ht="13.8" x14ac:dyDescent="0.2">
      <c r="A100" s="105" t="s">
        <v>252</v>
      </c>
      <c r="B100" s="99"/>
      <c r="C100" s="99"/>
      <c r="D100" s="99" t="s">
        <v>24</v>
      </c>
      <c r="E100" s="99"/>
      <c r="F100" s="171"/>
      <c r="G100" s="108"/>
      <c r="H100" s="174"/>
      <c r="I100" s="106">
        <f>SUM(I101:I106)</f>
        <v>86655.584000000003</v>
      </c>
      <c r="K100" s="106">
        <f>SUM(K101:K106)</f>
        <v>0</v>
      </c>
      <c r="L100" s="259">
        <f t="shared" si="29"/>
        <v>0</v>
      </c>
    </row>
    <row r="101" spans="1:12" s="220" customFormat="1" ht="26.4" x14ac:dyDescent="0.2">
      <c r="A101" s="44" t="s">
        <v>253</v>
      </c>
      <c r="B101" s="162">
        <v>71704</v>
      </c>
      <c r="C101" s="200" t="s">
        <v>117</v>
      </c>
      <c r="D101" s="208" t="s">
        <v>244</v>
      </c>
      <c r="E101" s="13" t="s">
        <v>2</v>
      </c>
      <c r="F101" s="168">
        <v>52.5</v>
      </c>
      <c r="G101" s="206">
        <v>896.54</v>
      </c>
      <c r="H101" s="238">
        <v>1038.6199999999999</v>
      </c>
      <c r="I101" s="61">
        <f>F101*H101</f>
        <v>54527.549999999996</v>
      </c>
      <c r="J101" s="257"/>
      <c r="K101" s="258">
        <f t="shared" ref="K101" si="30">J101*H101</f>
        <v>0</v>
      </c>
      <c r="L101" s="259">
        <f t="shared" si="29"/>
        <v>52.5</v>
      </c>
    </row>
    <row r="102" spans="1:12" s="220" customFormat="1" ht="26.4" x14ac:dyDescent="0.2">
      <c r="A102" s="44" t="s">
        <v>254</v>
      </c>
      <c r="B102" s="162">
        <v>100702</v>
      </c>
      <c r="C102" s="18" t="s">
        <v>58</v>
      </c>
      <c r="D102" s="208" t="s">
        <v>245</v>
      </c>
      <c r="E102" s="13" t="s">
        <v>2</v>
      </c>
      <c r="F102" s="11">
        <v>10.6</v>
      </c>
      <c r="G102" s="113">
        <v>436.52</v>
      </c>
      <c r="H102" s="238">
        <v>505.7</v>
      </c>
      <c r="I102" s="61">
        <f t="shared" ref="I102:I106" si="31">F102*H102</f>
        <v>5360.42</v>
      </c>
      <c r="J102" s="257"/>
      <c r="K102" s="258">
        <f t="shared" ref="K102:K106" si="32">J102*H102</f>
        <v>0</v>
      </c>
      <c r="L102" s="259">
        <f t="shared" si="29"/>
        <v>10.6</v>
      </c>
    </row>
    <row r="103" spans="1:12" s="220" customFormat="1" ht="26.4" x14ac:dyDescent="0.2">
      <c r="A103" s="44" t="s">
        <v>255</v>
      </c>
      <c r="B103" s="162">
        <v>71703</v>
      </c>
      <c r="C103" s="200" t="s">
        <v>117</v>
      </c>
      <c r="D103" s="208" t="s">
        <v>259</v>
      </c>
      <c r="E103" s="13" t="s">
        <v>2</v>
      </c>
      <c r="F103" s="168">
        <v>0.36</v>
      </c>
      <c r="G103" s="206">
        <v>404.78</v>
      </c>
      <c r="H103" s="238">
        <v>468.93</v>
      </c>
      <c r="I103" s="61">
        <f t="shared" si="31"/>
        <v>168.81479999999999</v>
      </c>
      <c r="J103" s="257"/>
      <c r="K103" s="258">
        <f t="shared" si="32"/>
        <v>0</v>
      </c>
      <c r="L103" s="259">
        <f t="shared" si="29"/>
        <v>0.36</v>
      </c>
    </row>
    <row r="104" spans="1:12" s="220" customFormat="1" ht="26.4" x14ac:dyDescent="0.2">
      <c r="A104" s="44" t="s">
        <v>256</v>
      </c>
      <c r="B104" s="162">
        <v>71701</v>
      </c>
      <c r="C104" s="200" t="s">
        <v>117</v>
      </c>
      <c r="D104" s="208" t="s">
        <v>363</v>
      </c>
      <c r="E104" s="13" t="s">
        <v>2</v>
      </c>
      <c r="F104" s="168">
        <v>1.76</v>
      </c>
      <c r="G104" s="206">
        <v>530.05999999999995</v>
      </c>
      <c r="H104" s="238">
        <v>614.05999999999995</v>
      </c>
      <c r="I104" s="61">
        <f t="shared" si="31"/>
        <v>1080.7456</v>
      </c>
      <c r="J104" s="257"/>
      <c r="K104" s="258">
        <f t="shared" si="32"/>
        <v>0</v>
      </c>
      <c r="L104" s="259">
        <f t="shared" si="29"/>
        <v>1.76</v>
      </c>
    </row>
    <row r="105" spans="1:12" s="220" customFormat="1" ht="14.4" x14ac:dyDescent="0.2">
      <c r="A105" s="44" t="s">
        <v>257</v>
      </c>
      <c r="B105" s="162">
        <v>80102</v>
      </c>
      <c r="C105" s="200" t="s">
        <v>117</v>
      </c>
      <c r="D105" s="208" t="s">
        <v>261</v>
      </c>
      <c r="E105" s="13" t="s">
        <v>2</v>
      </c>
      <c r="F105" s="168">
        <v>2.12</v>
      </c>
      <c r="G105" s="206">
        <v>325.42</v>
      </c>
      <c r="H105" s="238">
        <v>376.99</v>
      </c>
      <c r="I105" s="61">
        <f t="shared" si="31"/>
        <v>799.2188000000001</v>
      </c>
      <c r="J105" s="257"/>
      <c r="K105" s="258">
        <f t="shared" si="32"/>
        <v>0</v>
      </c>
      <c r="L105" s="259">
        <f t="shared" si="29"/>
        <v>2.12</v>
      </c>
    </row>
    <row r="106" spans="1:12" s="220" customFormat="1" ht="14.4" x14ac:dyDescent="0.2">
      <c r="A106" s="44"/>
      <c r="B106" s="162">
        <v>110201</v>
      </c>
      <c r="C106" s="200" t="s">
        <v>117</v>
      </c>
      <c r="D106" s="208" t="s">
        <v>462</v>
      </c>
      <c r="E106" s="13" t="s">
        <v>2</v>
      </c>
      <c r="F106" s="168">
        <v>409.32</v>
      </c>
      <c r="G106" s="206">
        <v>60.1</v>
      </c>
      <c r="H106" s="238">
        <v>60.39</v>
      </c>
      <c r="I106" s="61">
        <f t="shared" si="31"/>
        <v>24718.834800000001</v>
      </c>
      <c r="J106" s="257"/>
      <c r="K106" s="258">
        <f t="shared" si="32"/>
        <v>0</v>
      </c>
      <c r="L106" s="259">
        <f t="shared" si="29"/>
        <v>409.32</v>
      </c>
    </row>
    <row r="107" spans="1:12" s="102" customFormat="1" ht="13.8" x14ac:dyDescent="0.2">
      <c r="A107" s="105" t="s">
        <v>262</v>
      </c>
      <c r="B107" s="99"/>
      <c r="C107" s="99"/>
      <c r="D107" s="99" t="s">
        <v>108</v>
      </c>
      <c r="E107" s="99"/>
      <c r="F107" s="171"/>
      <c r="G107" s="108"/>
      <c r="H107" s="174"/>
      <c r="I107" s="106">
        <f>SUM(I109:I123)</f>
        <v>20394.332200000001</v>
      </c>
      <c r="J107" s="101"/>
      <c r="K107" s="106">
        <f>SUM(K109:K123)</f>
        <v>0</v>
      </c>
      <c r="L107" s="259">
        <f t="shared" si="29"/>
        <v>0</v>
      </c>
    </row>
    <row r="108" spans="1:12" ht="13.8" x14ac:dyDescent="0.2">
      <c r="A108" s="241"/>
      <c r="B108" s="242"/>
      <c r="C108" s="242"/>
      <c r="D108" s="242" t="s">
        <v>453</v>
      </c>
      <c r="E108" s="242"/>
      <c r="F108" s="243"/>
      <c r="G108" s="244"/>
      <c r="H108" s="238"/>
      <c r="I108" s="245"/>
      <c r="J108" s="257"/>
      <c r="K108" s="257"/>
      <c r="L108" s="259">
        <f>F108-J108</f>
        <v>0</v>
      </c>
    </row>
    <row r="109" spans="1:12" s="82" customFormat="1" ht="13.2" x14ac:dyDescent="0.25">
      <c r="A109" s="223" t="s">
        <v>281</v>
      </c>
      <c r="B109" s="211">
        <v>141410</v>
      </c>
      <c r="C109" s="200" t="s">
        <v>117</v>
      </c>
      <c r="D109" s="212" t="s">
        <v>457</v>
      </c>
      <c r="E109" s="211" t="s">
        <v>158</v>
      </c>
      <c r="F109" s="213">
        <v>12.81</v>
      </c>
      <c r="G109" s="235">
        <v>23.52</v>
      </c>
      <c r="H109" s="238">
        <v>27.25</v>
      </c>
      <c r="I109" s="61">
        <f>F109*H109</f>
        <v>349.07249999999999</v>
      </c>
      <c r="J109" s="257"/>
      <c r="K109" s="258">
        <f t="shared" ref="K109:K116" si="33">J109*H109</f>
        <v>0</v>
      </c>
      <c r="L109" s="259">
        <f t="shared" ref="L109:L117" si="34">F109-J109</f>
        <v>12.81</v>
      </c>
    </row>
    <row r="110" spans="1:12" s="82" customFormat="1" ht="13.2" x14ac:dyDescent="0.25">
      <c r="A110" s="223" t="s">
        <v>263</v>
      </c>
      <c r="B110" s="211">
        <v>170321</v>
      </c>
      <c r="C110" s="200" t="s">
        <v>117</v>
      </c>
      <c r="D110" s="212" t="s">
        <v>458</v>
      </c>
      <c r="E110" s="211" t="s">
        <v>266</v>
      </c>
      <c r="F110" s="213">
        <v>4</v>
      </c>
      <c r="G110" s="235">
        <v>85.08</v>
      </c>
      <c r="H110" s="238">
        <v>98.56</v>
      </c>
      <c r="I110" s="61">
        <f t="shared" ref="I110:I123" si="35">F110*H110</f>
        <v>394.24</v>
      </c>
      <c r="J110" s="257"/>
      <c r="K110" s="258">
        <f t="shared" si="33"/>
        <v>0</v>
      </c>
      <c r="L110" s="259">
        <f t="shared" si="34"/>
        <v>4</v>
      </c>
    </row>
    <row r="111" spans="1:12" s="251" customFormat="1" ht="26.4" x14ac:dyDescent="0.2">
      <c r="A111" s="223" t="s">
        <v>282</v>
      </c>
      <c r="B111" s="162">
        <v>170315</v>
      </c>
      <c r="C111" s="200" t="s">
        <v>117</v>
      </c>
      <c r="D111" s="222" t="s">
        <v>249</v>
      </c>
      <c r="E111" s="13" t="s">
        <v>20</v>
      </c>
      <c r="F111" s="168">
        <v>5</v>
      </c>
      <c r="G111" s="206">
        <v>268.01</v>
      </c>
      <c r="H111" s="238">
        <v>310.48</v>
      </c>
      <c r="I111" s="61">
        <f t="shared" si="35"/>
        <v>1552.4</v>
      </c>
      <c r="J111" s="257"/>
      <c r="K111" s="258">
        <f t="shared" si="33"/>
        <v>0</v>
      </c>
      <c r="L111" s="259">
        <f t="shared" si="34"/>
        <v>5</v>
      </c>
    </row>
    <row r="112" spans="1:12" s="220" customFormat="1" ht="26.4" x14ac:dyDescent="0.2">
      <c r="A112" s="223" t="s">
        <v>264</v>
      </c>
      <c r="B112" s="162">
        <v>170101</v>
      </c>
      <c r="C112" s="200" t="s">
        <v>117</v>
      </c>
      <c r="D112" s="222" t="s">
        <v>250</v>
      </c>
      <c r="E112" s="13" t="s">
        <v>20</v>
      </c>
      <c r="F112" s="168">
        <v>2</v>
      </c>
      <c r="G112" s="206">
        <v>668.23</v>
      </c>
      <c r="H112" s="238">
        <v>774.13</v>
      </c>
      <c r="I112" s="61">
        <f t="shared" si="35"/>
        <v>1548.26</v>
      </c>
      <c r="J112" s="257"/>
      <c r="K112" s="258">
        <f t="shared" si="33"/>
        <v>0</v>
      </c>
      <c r="L112" s="259">
        <f t="shared" si="34"/>
        <v>2</v>
      </c>
    </row>
    <row r="113" spans="1:12" s="220" customFormat="1" ht="26.4" x14ac:dyDescent="0.2">
      <c r="A113" s="223" t="s">
        <v>265</v>
      </c>
      <c r="B113" s="162">
        <v>170304</v>
      </c>
      <c r="C113" s="200" t="s">
        <v>117</v>
      </c>
      <c r="D113" s="222" t="s">
        <v>251</v>
      </c>
      <c r="E113" s="13" t="s">
        <v>20</v>
      </c>
      <c r="F113" s="168">
        <v>2</v>
      </c>
      <c r="G113" s="206">
        <v>243.44</v>
      </c>
      <c r="H113" s="238">
        <v>282.02</v>
      </c>
      <c r="I113" s="61">
        <f t="shared" si="35"/>
        <v>564.04</v>
      </c>
      <c r="J113" s="257"/>
      <c r="K113" s="258">
        <f t="shared" si="33"/>
        <v>0</v>
      </c>
      <c r="L113" s="259">
        <f t="shared" si="34"/>
        <v>2</v>
      </c>
    </row>
    <row r="114" spans="1:12" s="82" customFormat="1" ht="13.8" x14ac:dyDescent="0.25">
      <c r="A114" s="223"/>
      <c r="B114" s="211"/>
      <c r="C114" s="200"/>
      <c r="D114" s="242" t="s">
        <v>452</v>
      </c>
      <c r="E114" s="211"/>
      <c r="F114" s="213"/>
      <c r="G114" s="235"/>
      <c r="H114" s="238"/>
      <c r="I114" s="61"/>
      <c r="J114" s="257"/>
      <c r="K114" s="258"/>
      <c r="L114" s="259">
        <f t="shared" si="34"/>
        <v>0</v>
      </c>
    </row>
    <row r="115" spans="1:12" s="82" customFormat="1" ht="39.6" x14ac:dyDescent="0.25">
      <c r="A115" s="223" t="s">
        <v>283</v>
      </c>
      <c r="B115" s="211">
        <v>141104</v>
      </c>
      <c r="C115" s="200" t="s">
        <v>117</v>
      </c>
      <c r="D115" s="212" t="s">
        <v>459</v>
      </c>
      <c r="E115" s="211" t="s">
        <v>266</v>
      </c>
      <c r="F115" s="213">
        <v>2</v>
      </c>
      <c r="G115" s="206">
        <v>647.05999999999995</v>
      </c>
      <c r="H115" s="238">
        <v>749.61</v>
      </c>
      <c r="I115" s="61">
        <f t="shared" si="35"/>
        <v>1499.22</v>
      </c>
      <c r="J115" s="257"/>
      <c r="K115" s="258">
        <f t="shared" si="33"/>
        <v>0</v>
      </c>
      <c r="L115" s="259">
        <f t="shared" si="34"/>
        <v>2</v>
      </c>
    </row>
    <row r="116" spans="1:12" s="82" customFormat="1" ht="39.6" x14ac:dyDescent="0.25">
      <c r="A116" s="223" t="s">
        <v>284</v>
      </c>
      <c r="B116" s="211">
        <v>151015</v>
      </c>
      <c r="C116" s="200" t="s">
        <v>117</v>
      </c>
      <c r="D116" s="212" t="s">
        <v>460</v>
      </c>
      <c r="E116" s="211" t="s">
        <v>266</v>
      </c>
      <c r="F116" s="213">
        <v>1</v>
      </c>
      <c r="G116" s="206">
        <v>236.6</v>
      </c>
      <c r="H116" s="238">
        <v>274.10000000000002</v>
      </c>
      <c r="I116" s="61">
        <f t="shared" si="35"/>
        <v>274.10000000000002</v>
      </c>
      <c r="J116" s="257"/>
      <c r="K116" s="258">
        <f t="shared" si="33"/>
        <v>0</v>
      </c>
      <c r="L116" s="259">
        <f t="shared" si="34"/>
        <v>1</v>
      </c>
    </row>
    <row r="117" spans="1:12" s="82" customFormat="1" ht="26.4" x14ac:dyDescent="0.25">
      <c r="A117" s="223" t="s">
        <v>285</v>
      </c>
      <c r="B117" s="211">
        <v>141907</v>
      </c>
      <c r="C117" s="200" t="s">
        <v>117</v>
      </c>
      <c r="D117" s="212" t="s">
        <v>456</v>
      </c>
      <c r="E117" s="211" t="s">
        <v>14</v>
      </c>
      <c r="F117" s="213">
        <v>19.13</v>
      </c>
      <c r="G117" s="206">
        <v>40.76</v>
      </c>
      <c r="H117" s="238">
        <v>47.22</v>
      </c>
      <c r="I117" s="61">
        <f t="shared" si="35"/>
        <v>903.31859999999995</v>
      </c>
      <c r="J117" s="257"/>
      <c r="K117" s="258">
        <f t="shared" ref="K117:K123" si="36">J117*H117</f>
        <v>0</v>
      </c>
      <c r="L117" s="259">
        <f t="shared" si="34"/>
        <v>19.13</v>
      </c>
    </row>
    <row r="118" spans="1:12" s="82" customFormat="1" ht="26.4" x14ac:dyDescent="0.25">
      <c r="A118" s="223" t="s">
        <v>286</v>
      </c>
      <c r="B118" s="211">
        <v>141909</v>
      </c>
      <c r="C118" s="200" t="s">
        <v>117</v>
      </c>
      <c r="D118" s="212" t="s">
        <v>454</v>
      </c>
      <c r="E118" s="211" t="s">
        <v>14</v>
      </c>
      <c r="F118" s="213">
        <v>12.41</v>
      </c>
      <c r="G118" s="206">
        <v>71.39</v>
      </c>
      <c r="H118" s="238">
        <v>82.71</v>
      </c>
      <c r="I118" s="61">
        <f>F118*H118</f>
        <v>1026.4311</v>
      </c>
      <c r="J118" s="257"/>
      <c r="K118" s="258">
        <f t="shared" si="36"/>
        <v>0</v>
      </c>
      <c r="L118" s="259">
        <f>F118-J118</f>
        <v>12.41</v>
      </c>
    </row>
    <row r="119" spans="1:12" s="82" customFormat="1" ht="26.4" x14ac:dyDescent="0.25">
      <c r="A119" s="223" t="s">
        <v>385</v>
      </c>
      <c r="B119" s="211">
        <v>142111</v>
      </c>
      <c r="C119" s="200" t="s">
        <v>117</v>
      </c>
      <c r="D119" s="212" t="s">
        <v>461</v>
      </c>
      <c r="E119" s="211" t="s">
        <v>266</v>
      </c>
      <c r="F119" s="213">
        <v>1</v>
      </c>
      <c r="G119" s="206">
        <v>135.12</v>
      </c>
      <c r="H119" s="238">
        <v>156.54</v>
      </c>
      <c r="I119" s="61">
        <f t="shared" si="35"/>
        <v>156.54</v>
      </c>
      <c r="J119" s="257"/>
      <c r="K119" s="258">
        <f t="shared" si="36"/>
        <v>0</v>
      </c>
      <c r="L119" s="259">
        <f t="shared" ref="L119:L127" si="37">F119-J119</f>
        <v>1</v>
      </c>
    </row>
    <row r="120" spans="1:12" ht="14.4" x14ac:dyDescent="0.2">
      <c r="A120" s="223" t="s">
        <v>449</v>
      </c>
      <c r="B120" s="200">
        <v>142103</v>
      </c>
      <c r="C120" s="200" t="s">
        <v>117</v>
      </c>
      <c r="D120" s="199" t="s">
        <v>317</v>
      </c>
      <c r="E120" s="200" t="s">
        <v>20</v>
      </c>
      <c r="F120" s="231">
        <v>14</v>
      </c>
      <c r="G120" s="206">
        <v>92.01</v>
      </c>
      <c r="H120" s="238">
        <v>106.59</v>
      </c>
      <c r="I120" s="61">
        <f t="shared" si="35"/>
        <v>1492.26</v>
      </c>
      <c r="J120" s="257"/>
      <c r="K120" s="258">
        <f t="shared" si="36"/>
        <v>0</v>
      </c>
      <c r="L120" s="259">
        <f t="shared" si="37"/>
        <v>14</v>
      </c>
    </row>
    <row r="121" spans="1:12" ht="39.6" x14ac:dyDescent="0.2">
      <c r="A121" s="223" t="s">
        <v>450</v>
      </c>
      <c r="B121" s="200">
        <v>170121</v>
      </c>
      <c r="C121" s="200" t="s">
        <v>117</v>
      </c>
      <c r="D121" s="199" t="s">
        <v>268</v>
      </c>
      <c r="E121" s="200" t="s">
        <v>266</v>
      </c>
      <c r="F121" s="231">
        <v>14</v>
      </c>
      <c r="G121" s="206">
        <v>321.57</v>
      </c>
      <c r="H121" s="238">
        <v>372.53</v>
      </c>
      <c r="I121" s="61">
        <f t="shared" si="35"/>
        <v>5215.42</v>
      </c>
      <c r="J121" s="257"/>
      <c r="K121" s="258">
        <f t="shared" si="36"/>
        <v>0</v>
      </c>
      <c r="L121" s="259">
        <f t="shared" si="37"/>
        <v>14</v>
      </c>
    </row>
    <row r="122" spans="1:12" ht="13.2" x14ac:dyDescent="0.2">
      <c r="A122" s="223" t="s">
        <v>451</v>
      </c>
      <c r="B122" s="200" t="s">
        <v>383</v>
      </c>
      <c r="C122" s="200" t="s">
        <v>117</v>
      </c>
      <c r="D122" s="199" t="s">
        <v>384</v>
      </c>
      <c r="E122" s="200" t="s">
        <v>266</v>
      </c>
      <c r="F122" s="231">
        <v>1</v>
      </c>
      <c r="G122" s="236">
        <f>'COMP-03'!H40</f>
        <v>3314.35</v>
      </c>
      <c r="H122" s="238">
        <v>3839.59</v>
      </c>
      <c r="I122" s="61">
        <f t="shared" si="35"/>
        <v>3839.59</v>
      </c>
      <c r="J122" s="257"/>
      <c r="K122" s="258">
        <f t="shared" si="36"/>
        <v>0</v>
      </c>
      <c r="L122" s="259">
        <f t="shared" si="37"/>
        <v>1</v>
      </c>
    </row>
    <row r="123" spans="1:12" ht="14.4" x14ac:dyDescent="0.2">
      <c r="A123" s="223" t="s">
        <v>455</v>
      </c>
      <c r="B123" s="200">
        <v>180809</v>
      </c>
      <c r="C123" s="200" t="s">
        <v>117</v>
      </c>
      <c r="D123" s="199" t="s">
        <v>267</v>
      </c>
      <c r="E123" s="200" t="s">
        <v>266</v>
      </c>
      <c r="F123" s="231">
        <v>12</v>
      </c>
      <c r="G123" s="206">
        <v>113.61</v>
      </c>
      <c r="H123" s="238">
        <v>131.62</v>
      </c>
      <c r="I123" s="61">
        <f t="shared" si="35"/>
        <v>1579.44</v>
      </c>
      <c r="J123" s="257"/>
      <c r="K123" s="258">
        <f t="shared" si="36"/>
        <v>0</v>
      </c>
      <c r="L123" s="259">
        <f t="shared" si="37"/>
        <v>12</v>
      </c>
    </row>
    <row r="124" spans="1:12" s="143" customFormat="1" ht="13.8" x14ac:dyDescent="0.25">
      <c r="A124" s="105" t="s">
        <v>273</v>
      </c>
      <c r="B124" s="99"/>
      <c r="C124" s="99"/>
      <c r="D124" s="99" t="s">
        <v>25</v>
      </c>
      <c r="E124" s="99"/>
      <c r="F124" s="171"/>
      <c r="G124" s="108"/>
      <c r="H124" s="175"/>
      <c r="I124" s="100">
        <f>SUM(I126:I166)</f>
        <v>101827.27440000001</v>
      </c>
      <c r="J124" s="142"/>
      <c r="K124" s="100">
        <f>SUM(K126:K166)</f>
        <v>0</v>
      </c>
      <c r="L124" s="259">
        <f t="shared" si="37"/>
        <v>0</v>
      </c>
    </row>
    <row r="125" spans="1:12" ht="13.2" x14ac:dyDescent="0.2">
      <c r="A125" s="225"/>
      <c r="B125" s="226"/>
      <c r="C125" s="226"/>
      <c r="D125" s="226" t="s">
        <v>352</v>
      </c>
      <c r="E125" s="226"/>
      <c r="F125" s="232"/>
      <c r="G125" s="228"/>
      <c r="H125" s="238"/>
      <c r="I125" s="141"/>
      <c r="J125" s="257"/>
      <c r="K125" s="258"/>
      <c r="L125" s="259">
        <f t="shared" si="37"/>
        <v>0</v>
      </c>
    </row>
    <row r="126" spans="1:12" s="209" customFormat="1" ht="14.4" x14ac:dyDescent="0.25">
      <c r="A126" s="233" t="s">
        <v>275</v>
      </c>
      <c r="B126" s="211">
        <v>10201</v>
      </c>
      <c r="C126" s="200" t="s">
        <v>117</v>
      </c>
      <c r="D126" s="212" t="s">
        <v>327</v>
      </c>
      <c r="E126" s="211" t="s">
        <v>2</v>
      </c>
      <c r="F126" s="234">
        <v>9.35</v>
      </c>
      <c r="G126" s="206">
        <v>26.37</v>
      </c>
      <c r="H126" s="238">
        <v>30.55</v>
      </c>
      <c r="I126" s="61">
        <f>F126*H126</f>
        <v>285.64249999999998</v>
      </c>
      <c r="J126" s="257"/>
      <c r="K126" s="258">
        <f t="shared" ref="K126:K134" si="38">J126*H126</f>
        <v>0</v>
      </c>
      <c r="L126" s="259">
        <f t="shared" si="37"/>
        <v>9.35</v>
      </c>
    </row>
    <row r="127" spans="1:12" s="209" customFormat="1" ht="14.4" x14ac:dyDescent="0.25">
      <c r="A127" s="233" t="s">
        <v>276</v>
      </c>
      <c r="B127" s="211">
        <v>10264</v>
      </c>
      <c r="C127" s="200" t="s">
        <v>117</v>
      </c>
      <c r="D127" s="212" t="s">
        <v>325</v>
      </c>
      <c r="E127" s="211" t="s">
        <v>2</v>
      </c>
      <c r="F127" s="213">
        <v>27.33</v>
      </c>
      <c r="G127" s="206">
        <v>28.16</v>
      </c>
      <c r="H127" s="238">
        <v>32.619999999999997</v>
      </c>
      <c r="I127" s="61">
        <f t="shared" ref="I127:I166" si="39">F127*H127</f>
        <v>891.50459999999987</v>
      </c>
      <c r="J127" s="257"/>
      <c r="K127" s="258">
        <f t="shared" si="38"/>
        <v>0</v>
      </c>
      <c r="L127" s="259">
        <f t="shared" si="37"/>
        <v>27.33</v>
      </c>
    </row>
    <row r="128" spans="1:12" s="209" customFormat="1" ht="39.6" x14ac:dyDescent="0.25">
      <c r="A128" s="233" t="s">
        <v>350</v>
      </c>
      <c r="B128" s="211">
        <v>130231</v>
      </c>
      <c r="C128" s="200" t="s">
        <v>117</v>
      </c>
      <c r="D128" s="212" t="s">
        <v>349</v>
      </c>
      <c r="E128" s="211" t="s">
        <v>2</v>
      </c>
      <c r="F128" s="213">
        <v>27.33</v>
      </c>
      <c r="G128" s="206">
        <v>152.54</v>
      </c>
      <c r="H128" s="238">
        <v>176.71</v>
      </c>
      <c r="I128" s="61">
        <f t="shared" si="39"/>
        <v>4829.4843000000001</v>
      </c>
      <c r="J128" s="257"/>
      <c r="K128" s="258">
        <f t="shared" si="38"/>
        <v>0</v>
      </c>
      <c r="L128" s="259">
        <f>F128-J128</f>
        <v>27.33</v>
      </c>
    </row>
    <row r="129" spans="1:12" s="209" customFormat="1" ht="26.4" x14ac:dyDescent="0.25">
      <c r="A129" s="233" t="s">
        <v>319</v>
      </c>
      <c r="B129" s="211">
        <v>130209</v>
      </c>
      <c r="C129" s="200" t="s">
        <v>117</v>
      </c>
      <c r="D129" s="212" t="s">
        <v>353</v>
      </c>
      <c r="E129" s="211" t="s">
        <v>2</v>
      </c>
      <c r="F129" s="213">
        <v>9.35</v>
      </c>
      <c r="G129" s="235">
        <v>94.07</v>
      </c>
      <c r="H129" s="238">
        <v>108.98</v>
      </c>
      <c r="I129" s="61">
        <f t="shared" si="39"/>
        <v>1018.963</v>
      </c>
      <c r="J129" s="257"/>
      <c r="K129" s="258">
        <f t="shared" si="38"/>
        <v>0</v>
      </c>
      <c r="L129" s="259">
        <f t="shared" ref="L129:L135" si="40">F129-J129</f>
        <v>9.35</v>
      </c>
    </row>
    <row r="130" spans="1:12" s="210" customFormat="1" ht="26.4" x14ac:dyDescent="0.2">
      <c r="A130" s="233" t="s">
        <v>320</v>
      </c>
      <c r="B130" s="200">
        <v>151710</v>
      </c>
      <c r="C130" s="200" t="s">
        <v>117</v>
      </c>
      <c r="D130" s="199" t="s">
        <v>356</v>
      </c>
      <c r="E130" s="200" t="s">
        <v>20</v>
      </c>
      <c r="F130" s="231">
        <v>1</v>
      </c>
      <c r="G130" s="206">
        <v>7525.19</v>
      </c>
      <c r="H130" s="238">
        <v>8717.75</v>
      </c>
      <c r="I130" s="61">
        <f t="shared" si="39"/>
        <v>8717.75</v>
      </c>
      <c r="J130" s="257"/>
      <c r="K130" s="258">
        <f t="shared" si="38"/>
        <v>0</v>
      </c>
      <c r="L130" s="259">
        <f t="shared" si="40"/>
        <v>1</v>
      </c>
    </row>
    <row r="131" spans="1:12" s="210" customFormat="1" ht="39.6" x14ac:dyDescent="0.2">
      <c r="A131" s="233" t="s">
        <v>321</v>
      </c>
      <c r="B131" s="200">
        <v>151904</v>
      </c>
      <c r="C131" s="200" t="s">
        <v>117</v>
      </c>
      <c r="D131" s="199" t="s">
        <v>269</v>
      </c>
      <c r="E131" s="200" t="s">
        <v>20</v>
      </c>
      <c r="F131" s="231">
        <v>5</v>
      </c>
      <c r="G131" s="206">
        <v>855.34</v>
      </c>
      <c r="H131" s="238">
        <v>990.89</v>
      </c>
      <c r="I131" s="61">
        <f t="shared" si="39"/>
        <v>4954.45</v>
      </c>
      <c r="J131" s="257"/>
      <c r="K131" s="258">
        <f t="shared" si="38"/>
        <v>0</v>
      </c>
      <c r="L131" s="259">
        <f t="shared" si="40"/>
        <v>5</v>
      </c>
    </row>
    <row r="132" spans="1:12" s="209" customFormat="1" ht="26.4" x14ac:dyDescent="0.25">
      <c r="A132" s="233" t="s">
        <v>323</v>
      </c>
      <c r="B132" s="211">
        <v>151301</v>
      </c>
      <c r="C132" s="200" t="s">
        <v>117</v>
      </c>
      <c r="D132" s="212" t="s">
        <v>338</v>
      </c>
      <c r="E132" s="211" t="s">
        <v>266</v>
      </c>
      <c r="F132" s="213">
        <v>25</v>
      </c>
      <c r="G132" s="206">
        <v>23.18</v>
      </c>
      <c r="H132" s="238">
        <v>26.86</v>
      </c>
      <c r="I132" s="61">
        <f t="shared" si="39"/>
        <v>671.5</v>
      </c>
      <c r="J132" s="257"/>
      <c r="K132" s="258">
        <f t="shared" si="38"/>
        <v>0</v>
      </c>
      <c r="L132" s="259">
        <f t="shared" si="40"/>
        <v>25</v>
      </c>
    </row>
    <row r="133" spans="1:12" s="209" customFormat="1" ht="26.4" x14ac:dyDescent="0.25">
      <c r="A133" s="233" t="s">
        <v>324</v>
      </c>
      <c r="B133" s="211">
        <v>151306</v>
      </c>
      <c r="C133" s="200" t="s">
        <v>117</v>
      </c>
      <c r="D133" s="212" t="s">
        <v>339</v>
      </c>
      <c r="E133" s="211" t="s">
        <v>266</v>
      </c>
      <c r="F133" s="213">
        <v>3</v>
      </c>
      <c r="G133" s="206">
        <v>65.209999999999994</v>
      </c>
      <c r="H133" s="238">
        <v>75.540000000000006</v>
      </c>
      <c r="I133" s="61">
        <f t="shared" si="39"/>
        <v>226.62</v>
      </c>
      <c r="J133" s="257"/>
      <c r="K133" s="258">
        <f t="shared" si="38"/>
        <v>0</v>
      </c>
      <c r="L133" s="259">
        <f t="shared" si="40"/>
        <v>3</v>
      </c>
    </row>
    <row r="134" spans="1:12" s="209" customFormat="1" ht="26.4" x14ac:dyDescent="0.25">
      <c r="A134" s="233" t="s">
        <v>326</v>
      </c>
      <c r="B134" s="211">
        <v>151302</v>
      </c>
      <c r="C134" s="200" t="s">
        <v>117</v>
      </c>
      <c r="D134" s="212" t="s">
        <v>340</v>
      </c>
      <c r="E134" s="211" t="s">
        <v>20</v>
      </c>
      <c r="F134" s="213">
        <v>2</v>
      </c>
      <c r="G134" s="206">
        <v>23.18</v>
      </c>
      <c r="H134" s="238">
        <v>26.86</v>
      </c>
      <c r="I134" s="61">
        <f t="shared" si="39"/>
        <v>53.72</v>
      </c>
      <c r="J134" s="257"/>
      <c r="K134" s="258">
        <f t="shared" si="38"/>
        <v>0</v>
      </c>
      <c r="L134" s="259">
        <f t="shared" si="40"/>
        <v>2</v>
      </c>
    </row>
    <row r="135" spans="1:12" s="209" customFormat="1" ht="26.4" x14ac:dyDescent="0.25">
      <c r="A135" s="233" t="s">
        <v>328</v>
      </c>
      <c r="B135" s="211">
        <v>151307</v>
      </c>
      <c r="C135" s="200" t="s">
        <v>117</v>
      </c>
      <c r="D135" s="212" t="s">
        <v>341</v>
      </c>
      <c r="E135" s="211" t="s">
        <v>20</v>
      </c>
      <c r="F135" s="213">
        <v>4</v>
      </c>
      <c r="G135" s="206">
        <v>65.209999999999994</v>
      </c>
      <c r="H135" s="238">
        <v>75.540000000000006</v>
      </c>
      <c r="I135" s="61">
        <f t="shared" si="39"/>
        <v>302.16000000000003</v>
      </c>
      <c r="J135" s="257"/>
      <c r="K135" s="258">
        <f t="shared" ref="K135:K164" si="41">J135*H135</f>
        <v>0</v>
      </c>
      <c r="L135" s="259">
        <f t="shared" si="40"/>
        <v>4</v>
      </c>
    </row>
    <row r="136" spans="1:12" s="209" customFormat="1" ht="26.4" x14ac:dyDescent="0.25">
      <c r="A136" s="233" t="s">
        <v>329</v>
      </c>
      <c r="B136" s="211">
        <v>151327</v>
      </c>
      <c r="C136" s="200" t="s">
        <v>117</v>
      </c>
      <c r="D136" s="212" t="s">
        <v>344</v>
      </c>
      <c r="E136" s="211" t="s">
        <v>20</v>
      </c>
      <c r="F136" s="213">
        <v>1</v>
      </c>
      <c r="G136" s="206">
        <v>88.64</v>
      </c>
      <c r="H136" s="238">
        <v>102.68</v>
      </c>
      <c r="I136" s="61">
        <f t="shared" si="39"/>
        <v>102.68</v>
      </c>
      <c r="J136" s="257"/>
      <c r="K136" s="258">
        <f t="shared" si="41"/>
        <v>0</v>
      </c>
      <c r="L136" s="259">
        <f>F136-J136</f>
        <v>1</v>
      </c>
    </row>
    <row r="137" spans="1:12" s="209" customFormat="1" ht="26.4" x14ac:dyDescent="0.25">
      <c r="A137" s="233" t="s">
        <v>331</v>
      </c>
      <c r="B137" s="211">
        <v>151321</v>
      </c>
      <c r="C137" s="200" t="s">
        <v>117</v>
      </c>
      <c r="D137" s="212" t="s">
        <v>342</v>
      </c>
      <c r="E137" s="211" t="s">
        <v>20</v>
      </c>
      <c r="F137" s="213">
        <v>14</v>
      </c>
      <c r="G137" s="230">
        <v>65.209999999999994</v>
      </c>
      <c r="H137" s="238">
        <v>75.540000000000006</v>
      </c>
      <c r="I137" s="61">
        <f t="shared" si="39"/>
        <v>1057.5600000000002</v>
      </c>
      <c r="J137" s="257"/>
      <c r="K137" s="258">
        <f t="shared" si="41"/>
        <v>0</v>
      </c>
      <c r="L137" s="259">
        <f t="shared" ref="L137:L147" si="42">F137-J137</f>
        <v>14</v>
      </c>
    </row>
    <row r="138" spans="1:12" s="209" customFormat="1" ht="26.4" x14ac:dyDescent="0.25">
      <c r="A138" s="233" t="s">
        <v>332</v>
      </c>
      <c r="B138" s="211">
        <v>151329</v>
      </c>
      <c r="C138" s="200" t="s">
        <v>117</v>
      </c>
      <c r="D138" s="212" t="s">
        <v>345</v>
      </c>
      <c r="E138" s="211" t="s">
        <v>20</v>
      </c>
      <c r="F138" s="213">
        <v>1</v>
      </c>
      <c r="G138" s="235">
        <v>88.64</v>
      </c>
      <c r="H138" s="238">
        <v>102.68</v>
      </c>
      <c r="I138" s="61">
        <f t="shared" si="39"/>
        <v>102.68</v>
      </c>
      <c r="J138" s="257"/>
      <c r="K138" s="258">
        <f t="shared" si="41"/>
        <v>0</v>
      </c>
      <c r="L138" s="259">
        <f t="shared" si="42"/>
        <v>1</v>
      </c>
    </row>
    <row r="139" spans="1:12" s="209" customFormat="1" ht="26.4" x14ac:dyDescent="0.25">
      <c r="A139" s="233" t="s">
        <v>333</v>
      </c>
      <c r="B139" s="211">
        <v>151311</v>
      </c>
      <c r="C139" s="200" t="s">
        <v>117</v>
      </c>
      <c r="D139" s="212" t="s">
        <v>343</v>
      </c>
      <c r="E139" s="211" t="s">
        <v>20</v>
      </c>
      <c r="F139" s="213">
        <v>2</v>
      </c>
      <c r="G139" s="206">
        <v>94.71</v>
      </c>
      <c r="H139" s="238">
        <v>109.72</v>
      </c>
      <c r="I139" s="61">
        <f t="shared" si="39"/>
        <v>219.44</v>
      </c>
      <c r="J139" s="257"/>
      <c r="K139" s="258">
        <f t="shared" si="41"/>
        <v>0</v>
      </c>
      <c r="L139" s="259">
        <f t="shared" si="42"/>
        <v>2</v>
      </c>
    </row>
    <row r="140" spans="1:12" s="209" customFormat="1" ht="26.4" x14ac:dyDescent="0.25">
      <c r="A140" s="233" t="s">
        <v>334</v>
      </c>
      <c r="B140" s="211">
        <v>151314</v>
      </c>
      <c r="C140" s="200" t="s">
        <v>117</v>
      </c>
      <c r="D140" s="212" t="s">
        <v>348</v>
      </c>
      <c r="E140" s="211" t="s">
        <v>20</v>
      </c>
      <c r="F140" s="213">
        <v>1</v>
      </c>
      <c r="G140" s="235">
        <v>376.05</v>
      </c>
      <c r="H140" s="238">
        <v>435.65</v>
      </c>
      <c r="I140" s="61">
        <f t="shared" si="39"/>
        <v>435.65</v>
      </c>
      <c r="J140" s="257"/>
      <c r="K140" s="258">
        <f t="shared" si="41"/>
        <v>0</v>
      </c>
      <c r="L140" s="259">
        <f t="shared" si="42"/>
        <v>1</v>
      </c>
    </row>
    <row r="141" spans="1:12" s="210" customFormat="1" ht="13.2" x14ac:dyDescent="0.2">
      <c r="A141" s="233"/>
      <c r="B141" s="200"/>
      <c r="C141" s="200"/>
      <c r="D141" s="201" t="s">
        <v>354</v>
      </c>
      <c r="E141" s="200"/>
      <c r="F141" s="231"/>
      <c r="G141" s="236"/>
      <c r="H141" s="238"/>
      <c r="I141" s="61"/>
      <c r="J141" s="257"/>
      <c r="K141" s="258"/>
      <c r="L141" s="259">
        <f t="shared" si="42"/>
        <v>0</v>
      </c>
    </row>
    <row r="142" spans="1:12" s="210" customFormat="1" ht="14.4" x14ac:dyDescent="0.2">
      <c r="A142" s="233" t="s">
        <v>335</v>
      </c>
      <c r="B142" s="200">
        <v>151402</v>
      </c>
      <c r="C142" s="200" t="s">
        <v>117</v>
      </c>
      <c r="D142" s="221" t="s">
        <v>432</v>
      </c>
      <c r="E142" s="200" t="s">
        <v>14</v>
      </c>
      <c r="F142" s="231">
        <v>2820</v>
      </c>
      <c r="G142" s="206">
        <v>7.11</v>
      </c>
      <c r="H142" s="238">
        <v>8.23</v>
      </c>
      <c r="I142" s="61">
        <f t="shared" si="39"/>
        <v>23208.600000000002</v>
      </c>
      <c r="J142" s="257"/>
      <c r="K142" s="258">
        <f t="shared" si="41"/>
        <v>0</v>
      </c>
      <c r="L142" s="259">
        <f t="shared" si="42"/>
        <v>2820</v>
      </c>
    </row>
    <row r="143" spans="1:12" s="210" customFormat="1" ht="14.4" x14ac:dyDescent="0.2">
      <c r="A143" s="233" t="s">
        <v>336</v>
      </c>
      <c r="B143" s="200">
        <v>151403</v>
      </c>
      <c r="C143" s="200" t="s">
        <v>117</v>
      </c>
      <c r="D143" s="221" t="s">
        <v>433</v>
      </c>
      <c r="E143" s="200" t="s">
        <v>14</v>
      </c>
      <c r="F143" s="231">
        <v>400</v>
      </c>
      <c r="G143" s="206">
        <v>8.56</v>
      </c>
      <c r="H143" s="238">
        <v>9.92</v>
      </c>
      <c r="I143" s="61">
        <f t="shared" si="39"/>
        <v>3968</v>
      </c>
      <c r="J143" s="257"/>
      <c r="K143" s="258">
        <f t="shared" si="41"/>
        <v>0</v>
      </c>
      <c r="L143" s="259">
        <f t="shared" si="42"/>
        <v>400</v>
      </c>
    </row>
    <row r="144" spans="1:12" s="210" customFormat="1" ht="14.4" x14ac:dyDescent="0.2">
      <c r="A144" s="233" t="s">
        <v>337</v>
      </c>
      <c r="B144" s="200">
        <v>151404</v>
      </c>
      <c r="C144" s="200" t="s">
        <v>117</v>
      </c>
      <c r="D144" s="221" t="s">
        <v>434</v>
      </c>
      <c r="E144" s="200" t="s">
        <v>14</v>
      </c>
      <c r="F144" s="231">
        <v>390</v>
      </c>
      <c r="G144" s="206">
        <v>11.24</v>
      </c>
      <c r="H144" s="238">
        <v>13.02</v>
      </c>
      <c r="I144" s="61">
        <f t="shared" si="39"/>
        <v>5077.8</v>
      </c>
      <c r="J144" s="257"/>
      <c r="K144" s="258">
        <f t="shared" si="41"/>
        <v>0</v>
      </c>
      <c r="L144" s="259">
        <f t="shared" si="42"/>
        <v>390</v>
      </c>
    </row>
    <row r="145" spans="1:12" s="210" customFormat="1" ht="14.4" x14ac:dyDescent="0.2">
      <c r="A145" s="233" t="s">
        <v>359</v>
      </c>
      <c r="B145" s="200">
        <v>151405</v>
      </c>
      <c r="C145" s="200" t="s">
        <v>117</v>
      </c>
      <c r="D145" s="199" t="s">
        <v>435</v>
      </c>
      <c r="E145" s="200" t="s">
        <v>14</v>
      </c>
      <c r="F145" s="231">
        <v>170</v>
      </c>
      <c r="G145" s="206">
        <v>15.93</v>
      </c>
      <c r="H145" s="238">
        <v>18.46</v>
      </c>
      <c r="I145" s="61">
        <f t="shared" si="39"/>
        <v>3138.2000000000003</v>
      </c>
      <c r="J145" s="257"/>
      <c r="K145" s="258">
        <f t="shared" si="41"/>
        <v>0</v>
      </c>
      <c r="L145" s="259">
        <f t="shared" si="42"/>
        <v>170</v>
      </c>
    </row>
    <row r="146" spans="1:12" s="210" customFormat="1" ht="26.4" x14ac:dyDescent="0.2">
      <c r="A146" s="233" t="s">
        <v>386</v>
      </c>
      <c r="B146" s="200">
        <v>151423</v>
      </c>
      <c r="C146" s="200" t="s">
        <v>117</v>
      </c>
      <c r="D146" s="199" t="s">
        <v>355</v>
      </c>
      <c r="E146" s="200" t="s">
        <v>14</v>
      </c>
      <c r="F146" s="231">
        <v>200</v>
      </c>
      <c r="G146" s="206">
        <v>42.88</v>
      </c>
      <c r="H146" s="238">
        <v>49.68</v>
      </c>
      <c r="I146" s="61">
        <f t="shared" si="39"/>
        <v>9936</v>
      </c>
      <c r="J146" s="257"/>
      <c r="K146" s="258">
        <f t="shared" si="41"/>
        <v>0</v>
      </c>
      <c r="L146" s="259">
        <f t="shared" si="42"/>
        <v>200</v>
      </c>
    </row>
    <row r="147" spans="1:12" ht="26.4" x14ac:dyDescent="0.2">
      <c r="A147" s="233" t="s">
        <v>387</v>
      </c>
      <c r="B147" s="200">
        <v>151425</v>
      </c>
      <c r="C147" s="200" t="s">
        <v>117</v>
      </c>
      <c r="D147" s="199" t="s">
        <v>484</v>
      </c>
      <c r="E147" s="200" t="s">
        <v>14</v>
      </c>
      <c r="F147" s="231">
        <v>31.5</v>
      </c>
      <c r="G147" s="206">
        <v>59.45</v>
      </c>
      <c r="H147" s="238">
        <v>68.87</v>
      </c>
      <c r="I147" s="61">
        <f t="shared" si="39"/>
        <v>2169.4050000000002</v>
      </c>
      <c r="J147" s="257"/>
      <c r="K147" s="258">
        <f t="shared" si="41"/>
        <v>0</v>
      </c>
      <c r="L147" s="259">
        <f t="shared" si="42"/>
        <v>31.5</v>
      </c>
    </row>
    <row r="148" spans="1:12" ht="26.4" x14ac:dyDescent="0.2">
      <c r="A148" s="233" t="s">
        <v>388</v>
      </c>
      <c r="B148" s="200">
        <v>151429</v>
      </c>
      <c r="C148" s="200" t="s">
        <v>117</v>
      </c>
      <c r="D148" s="199" t="s">
        <v>322</v>
      </c>
      <c r="E148" s="200" t="s">
        <v>14</v>
      </c>
      <c r="F148" s="231">
        <v>126</v>
      </c>
      <c r="G148" s="206">
        <v>84.85</v>
      </c>
      <c r="H148" s="238">
        <v>98.29</v>
      </c>
      <c r="I148" s="61">
        <f t="shared" si="39"/>
        <v>12384.54</v>
      </c>
      <c r="J148" s="257"/>
      <c r="K148" s="258">
        <f t="shared" si="41"/>
        <v>0</v>
      </c>
      <c r="L148" s="259">
        <f>F148-J148</f>
        <v>126</v>
      </c>
    </row>
    <row r="149" spans="1:12" ht="14.4" x14ac:dyDescent="0.2">
      <c r="A149" s="233" t="s">
        <v>389</v>
      </c>
      <c r="B149" s="200">
        <v>151140</v>
      </c>
      <c r="C149" s="200" t="s">
        <v>117</v>
      </c>
      <c r="D149" s="199" t="s">
        <v>351</v>
      </c>
      <c r="E149" s="200" t="s">
        <v>14</v>
      </c>
      <c r="F149" s="231">
        <v>31.5</v>
      </c>
      <c r="G149" s="206">
        <v>44.81</v>
      </c>
      <c r="H149" s="238">
        <v>51.91</v>
      </c>
      <c r="I149" s="61">
        <f>F149*H149</f>
        <v>1635.165</v>
      </c>
      <c r="J149" s="257"/>
      <c r="K149" s="258">
        <f t="shared" si="41"/>
        <v>0</v>
      </c>
      <c r="L149" s="259">
        <f t="shared" ref="L149:L159" si="43">F149-J149</f>
        <v>31.5</v>
      </c>
    </row>
    <row r="150" spans="1:12" s="252" customFormat="1" ht="14.4" x14ac:dyDescent="0.2">
      <c r="A150" s="233" t="s">
        <v>390</v>
      </c>
      <c r="B150" s="200" t="s">
        <v>404</v>
      </c>
      <c r="C150" s="200" t="s">
        <v>304</v>
      </c>
      <c r="D150" s="199" t="s">
        <v>405</v>
      </c>
      <c r="E150" s="200" t="s">
        <v>20</v>
      </c>
      <c r="F150" s="231">
        <v>56</v>
      </c>
      <c r="G150" s="206">
        <f>'COMP-02'!H39</f>
        <v>54.63</v>
      </c>
      <c r="H150" s="238">
        <v>63.28</v>
      </c>
      <c r="I150" s="61">
        <f t="shared" si="39"/>
        <v>3543.6800000000003</v>
      </c>
      <c r="J150" s="257"/>
      <c r="K150" s="258">
        <f t="shared" si="41"/>
        <v>0</v>
      </c>
      <c r="L150" s="259">
        <f t="shared" si="43"/>
        <v>56</v>
      </c>
    </row>
    <row r="151" spans="1:12" ht="14.4" x14ac:dyDescent="0.2">
      <c r="A151" s="233" t="s">
        <v>406</v>
      </c>
      <c r="B151" s="200">
        <v>180110</v>
      </c>
      <c r="C151" s="200" t="s">
        <v>117</v>
      </c>
      <c r="D151" s="199" t="s">
        <v>495</v>
      </c>
      <c r="E151" s="200" t="s">
        <v>20</v>
      </c>
      <c r="F151" s="231">
        <v>21</v>
      </c>
      <c r="G151" s="206">
        <v>88.43</v>
      </c>
      <c r="H151" s="238">
        <v>102.44</v>
      </c>
      <c r="I151" s="61">
        <f t="shared" si="39"/>
        <v>2151.2399999999998</v>
      </c>
      <c r="J151" s="257"/>
      <c r="K151" s="258">
        <f t="shared" si="41"/>
        <v>0</v>
      </c>
      <c r="L151" s="259">
        <f t="shared" si="43"/>
        <v>21</v>
      </c>
    </row>
    <row r="152" spans="1:12" ht="26.4" x14ac:dyDescent="0.2">
      <c r="A152" s="233" t="s">
        <v>409</v>
      </c>
      <c r="B152" s="200">
        <v>180201</v>
      </c>
      <c r="C152" s="200" t="s">
        <v>117</v>
      </c>
      <c r="D152" s="199" t="s">
        <v>415</v>
      </c>
      <c r="E152" s="200" t="s">
        <v>20</v>
      </c>
      <c r="F152" s="231">
        <v>35</v>
      </c>
      <c r="G152" s="206">
        <v>37.1</v>
      </c>
      <c r="H152" s="238">
        <v>42.98</v>
      </c>
      <c r="I152" s="61">
        <f t="shared" si="39"/>
        <v>1504.3</v>
      </c>
      <c r="J152" s="257"/>
      <c r="K152" s="258">
        <f t="shared" si="41"/>
        <v>0</v>
      </c>
      <c r="L152" s="259">
        <f t="shared" si="43"/>
        <v>35</v>
      </c>
    </row>
    <row r="153" spans="1:12" ht="14.4" x14ac:dyDescent="0.2">
      <c r="A153" s="233" t="s">
        <v>410</v>
      </c>
      <c r="B153" s="200">
        <v>180204</v>
      </c>
      <c r="C153" s="200" t="s">
        <v>117</v>
      </c>
      <c r="D153" s="199" t="s">
        <v>417</v>
      </c>
      <c r="E153" s="200" t="s">
        <v>20</v>
      </c>
      <c r="F153" s="231">
        <v>35</v>
      </c>
      <c r="G153" s="206">
        <v>31.57</v>
      </c>
      <c r="H153" s="238">
        <v>36.58</v>
      </c>
      <c r="I153" s="61">
        <f t="shared" si="39"/>
        <v>1280.3</v>
      </c>
      <c r="J153" s="257"/>
      <c r="K153" s="258">
        <f t="shared" si="41"/>
        <v>0</v>
      </c>
      <c r="L153" s="259">
        <f t="shared" si="43"/>
        <v>35</v>
      </c>
    </row>
    <row r="154" spans="1:12" ht="14.4" x14ac:dyDescent="0.2">
      <c r="A154" s="233" t="s">
        <v>411</v>
      </c>
      <c r="B154" s="200">
        <v>180205</v>
      </c>
      <c r="C154" s="200" t="s">
        <v>117</v>
      </c>
      <c r="D154" s="199" t="s">
        <v>416</v>
      </c>
      <c r="E154" s="200" t="s">
        <v>266</v>
      </c>
      <c r="F154" s="231">
        <v>3</v>
      </c>
      <c r="G154" s="206">
        <v>53.5</v>
      </c>
      <c r="H154" s="238">
        <v>61.98</v>
      </c>
      <c r="I154" s="61">
        <f t="shared" si="39"/>
        <v>185.94</v>
      </c>
      <c r="J154" s="257"/>
      <c r="K154" s="258">
        <f t="shared" si="41"/>
        <v>0</v>
      </c>
      <c r="L154" s="259">
        <f t="shared" si="43"/>
        <v>3</v>
      </c>
    </row>
    <row r="155" spans="1:12" ht="14.4" x14ac:dyDescent="0.2">
      <c r="A155" s="233" t="s">
        <v>412</v>
      </c>
      <c r="B155" s="200">
        <v>180212</v>
      </c>
      <c r="C155" s="200" t="s">
        <v>117</v>
      </c>
      <c r="D155" s="199" t="s">
        <v>413</v>
      </c>
      <c r="E155" s="200" t="s">
        <v>266</v>
      </c>
      <c r="F155" s="231">
        <v>3</v>
      </c>
      <c r="G155" s="206">
        <v>75.42</v>
      </c>
      <c r="H155" s="238">
        <v>87.37</v>
      </c>
      <c r="I155" s="61">
        <f t="shared" si="39"/>
        <v>262.11</v>
      </c>
      <c r="J155" s="257"/>
      <c r="K155" s="258">
        <f t="shared" si="41"/>
        <v>0</v>
      </c>
      <c r="L155" s="259">
        <f t="shared" si="43"/>
        <v>3</v>
      </c>
    </row>
    <row r="156" spans="1:12" ht="14.4" x14ac:dyDescent="0.2">
      <c r="A156" s="233" t="s">
        <v>414</v>
      </c>
      <c r="B156" s="200">
        <v>180206</v>
      </c>
      <c r="C156" s="200" t="s">
        <v>117</v>
      </c>
      <c r="D156" s="199" t="s">
        <v>425</v>
      </c>
      <c r="E156" s="200" t="s">
        <v>266</v>
      </c>
      <c r="F156" s="231">
        <v>10</v>
      </c>
      <c r="G156" s="206">
        <v>38.78</v>
      </c>
      <c r="H156" s="238">
        <v>44.92</v>
      </c>
      <c r="I156" s="61">
        <f t="shared" si="39"/>
        <v>449.20000000000005</v>
      </c>
      <c r="J156" s="257"/>
      <c r="K156" s="258">
        <f t="shared" si="41"/>
        <v>0</v>
      </c>
      <c r="L156" s="259">
        <f t="shared" si="43"/>
        <v>10</v>
      </c>
    </row>
    <row r="157" spans="1:12" ht="13.8" x14ac:dyDescent="0.2">
      <c r="A157" s="233"/>
      <c r="B157" s="200"/>
      <c r="C157" s="200"/>
      <c r="D157" s="201" t="s">
        <v>428</v>
      </c>
      <c r="E157" s="200"/>
      <c r="F157" s="231"/>
      <c r="G157" s="230"/>
      <c r="H157" s="238"/>
      <c r="I157" s="61"/>
      <c r="J157" s="257"/>
      <c r="K157" s="258"/>
      <c r="L157" s="259">
        <f t="shared" si="43"/>
        <v>0</v>
      </c>
    </row>
    <row r="158" spans="1:12" ht="26.4" x14ac:dyDescent="0.2">
      <c r="A158" s="233" t="s">
        <v>446</v>
      </c>
      <c r="B158" s="200">
        <v>151803</v>
      </c>
      <c r="C158" s="200" t="s">
        <v>117</v>
      </c>
      <c r="D158" s="199" t="s">
        <v>360</v>
      </c>
      <c r="E158" s="200" t="s">
        <v>293</v>
      </c>
      <c r="F158" s="231">
        <v>6</v>
      </c>
      <c r="G158" s="206">
        <v>221.19</v>
      </c>
      <c r="H158" s="238">
        <v>256.25</v>
      </c>
      <c r="I158" s="61">
        <f t="shared" si="39"/>
        <v>1537.5</v>
      </c>
      <c r="J158" s="257"/>
      <c r="K158" s="258">
        <f t="shared" si="41"/>
        <v>0</v>
      </c>
      <c r="L158" s="259">
        <f t="shared" si="43"/>
        <v>6</v>
      </c>
    </row>
    <row r="159" spans="1:12" ht="13.8" x14ac:dyDescent="0.2">
      <c r="A159" s="233"/>
      <c r="B159" s="200"/>
      <c r="C159" s="200"/>
      <c r="D159" s="201" t="s">
        <v>427</v>
      </c>
      <c r="E159" s="200"/>
      <c r="F159" s="231"/>
      <c r="G159" s="230"/>
      <c r="H159" s="238"/>
      <c r="I159" s="61"/>
      <c r="J159" s="257"/>
      <c r="K159" s="258"/>
      <c r="L159" s="259">
        <f t="shared" si="43"/>
        <v>0</v>
      </c>
    </row>
    <row r="160" spans="1:12" ht="26.4" x14ac:dyDescent="0.2">
      <c r="A160" s="233" t="s">
        <v>447</v>
      </c>
      <c r="B160" s="200">
        <v>151803</v>
      </c>
      <c r="C160" s="200" t="s">
        <v>117</v>
      </c>
      <c r="D160" s="199" t="s">
        <v>360</v>
      </c>
      <c r="E160" s="200" t="s">
        <v>293</v>
      </c>
      <c r="F160" s="231">
        <v>5</v>
      </c>
      <c r="G160" s="206">
        <v>221.19</v>
      </c>
      <c r="H160" s="238">
        <v>256.25</v>
      </c>
      <c r="I160" s="61">
        <f t="shared" si="39"/>
        <v>1281.25</v>
      </c>
      <c r="J160" s="257"/>
      <c r="K160" s="258">
        <f t="shared" si="41"/>
        <v>0</v>
      </c>
      <c r="L160" s="259">
        <f>F160-J160</f>
        <v>5</v>
      </c>
    </row>
    <row r="161" spans="1:12" ht="13.8" x14ac:dyDescent="0.2">
      <c r="A161" s="233"/>
      <c r="B161" s="200"/>
      <c r="C161" s="200"/>
      <c r="D161" s="201" t="s">
        <v>426</v>
      </c>
      <c r="E161" s="200"/>
      <c r="F161" s="231"/>
      <c r="G161" s="230"/>
      <c r="H161" s="238"/>
      <c r="I161" s="61"/>
      <c r="J161" s="257"/>
      <c r="K161" s="258"/>
      <c r="L161" s="259">
        <f t="shared" ref="L161:L166" si="44">F161-J161</f>
        <v>0</v>
      </c>
    </row>
    <row r="162" spans="1:12" ht="26.4" x14ac:dyDescent="0.2">
      <c r="A162" s="233" t="s">
        <v>448</v>
      </c>
      <c r="B162" s="200">
        <v>151803</v>
      </c>
      <c r="C162" s="200" t="s">
        <v>117</v>
      </c>
      <c r="D162" s="199" t="s">
        <v>360</v>
      </c>
      <c r="E162" s="200" t="s">
        <v>293</v>
      </c>
      <c r="F162" s="231">
        <v>12</v>
      </c>
      <c r="G162" s="206">
        <v>221.19</v>
      </c>
      <c r="H162" s="238">
        <v>256.25</v>
      </c>
      <c r="I162" s="61">
        <f t="shared" si="39"/>
        <v>3075</v>
      </c>
      <c r="J162" s="257"/>
      <c r="K162" s="258">
        <f t="shared" si="41"/>
        <v>0</v>
      </c>
      <c r="L162" s="259">
        <f t="shared" si="44"/>
        <v>12</v>
      </c>
    </row>
    <row r="163" spans="1:12" ht="14.4" x14ac:dyDescent="0.2">
      <c r="A163" s="233"/>
      <c r="B163" s="200"/>
      <c r="C163" s="200"/>
      <c r="D163" s="201" t="s">
        <v>497</v>
      </c>
      <c r="E163" s="200"/>
      <c r="F163" s="231"/>
      <c r="G163" s="206"/>
      <c r="H163" s="238"/>
      <c r="I163" s="61"/>
      <c r="J163" s="257"/>
      <c r="K163" s="258"/>
      <c r="L163" s="259">
        <f t="shared" si="44"/>
        <v>0</v>
      </c>
    </row>
    <row r="164" spans="1:12" ht="39.6" x14ac:dyDescent="0.2">
      <c r="A164" s="233" t="s">
        <v>498</v>
      </c>
      <c r="B164" s="200">
        <v>150615</v>
      </c>
      <c r="C164" s="200" t="s">
        <v>117</v>
      </c>
      <c r="D164" s="199" t="s">
        <v>496</v>
      </c>
      <c r="E164" s="200" t="s">
        <v>266</v>
      </c>
      <c r="F164" s="231">
        <v>1</v>
      </c>
      <c r="G164" s="206">
        <v>200.05</v>
      </c>
      <c r="H164" s="238">
        <v>231.76</v>
      </c>
      <c r="I164" s="61">
        <f t="shared" si="39"/>
        <v>231.76</v>
      </c>
      <c r="J164" s="257"/>
      <c r="K164" s="258">
        <f t="shared" si="41"/>
        <v>0</v>
      </c>
      <c r="L164" s="259">
        <f t="shared" si="44"/>
        <v>1</v>
      </c>
    </row>
    <row r="165" spans="1:12" ht="14.4" x14ac:dyDescent="0.2">
      <c r="A165" s="233"/>
      <c r="B165" s="247"/>
      <c r="C165" s="200"/>
      <c r="D165" s="201" t="s">
        <v>504</v>
      </c>
      <c r="E165" s="200"/>
      <c r="F165" s="231"/>
      <c r="G165" s="206"/>
      <c r="H165" s="238"/>
      <c r="I165" s="61"/>
      <c r="J165" s="257"/>
      <c r="K165" s="258"/>
      <c r="L165" s="259">
        <f t="shared" si="44"/>
        <v>0</v>
      </c>
    </row>
    <row r="166" spans="1:12" ht="14.4" x14ac:dyDescent="0.2">
      <c r="A166" s="233" t="s">
        <v>499</v>
      </c>
      <c r="B166" s="233">
        <v>150634</v>
      </c>
      <c r="C166" s="200" t="s">
        <v>117</v>
      </c>
      <c r="D166" s="199" t="s">
        <v>500</v>
      </c>
      <c r="E166" s="200" t="s">
        <v>266</v>
      </c>
      <c r="F166" s="231">
        <v>4</v>
      </c>
      <c r="G166" s="206">
        <v>202.31</v>
      </c>
      <c r="H166" s="238">
        <v>234.37</v>
      </c>
      <c r="I166" s="61">
        <f t="shared" si="39"/>
        <v>937.48</v>
      </c>
      <c r="J166" s="257"/>
      <c r="K166" s="258">
        <f t="shared" ref="K166" si="45">J166*H166</f>
        <v>0</v>
      </c>
      <c r="L166" s="259">
        <f t="shared" si="44"/>
        <v>4</v>
      </c>
    </row>
    <row r="167" spans="1:12" s="111" customFormat="1" ht="13.8" x14ac:dyDescent="0.2">
      <c r="A167" s="105" t="s">
        <v>274</v>
      </c>
      <c r="B167" s="99"/>
      <c r="C167" s="99"/>
      <c r="D167" s="99" t="s">
        <v>62</v>
      </c>
      <c r="E167" s="99"/>
      <c r="F167" s="171"/>
      <c r="G167" s="108"/>
      <c r="H167" s="174"/>
      <c r="I167" s="106">
        <f>SUM(I169:I171)</f>
        <v>71707.91399999999</v>
      </c>
      <c r="K167" s="106">
        <f>SUM(K169:K171)</f>
        <v>0</v>
      </c>
      <c r="L167" s="259">
        <f>F167-J167</f>
        <v>0</v>
      </c>
    </row>
    <row r="168" spans="1:12" s="28" customFormat="1" ht="13.2" x14ac:dyDescent="0.2">
      <c r="A168" s="225"/>
      <c r="B168" s="226"/>
      <c r="C168" s="226"/>
      <c r="D168" s="226" t="s">
        <v>346</v>
      </c>
      <c r="E168" s="226"/>
      <c r="F168" s="227"/>
      <c r="G168" s="228"/>
      <c r="H168" s="238"/>
      <c r="I168" s="229"/>
      <c r="J168" s="257"/>
      <c r="K168" s="258"/>
      <c r="L168" s="259">
        <f t="shared" ref="L168:L174" si="46">F168-J168</f>
        <v>0</v>
      </c>
    </row>
    <row r="169" spans="1:12" s="31" customFormat="1" ht="26.4" x14ac:dyDescent="0.3">
      <c r="A169" s="184" t="s">
        <v>287</v>
      </c>
      <c r="B169" s="13">
        <v>190106</v>
      </c>
      <c r="C169" s="200" t="s">
        <v>117</v>
      </c>
      <c r="D169" s="199" t="s">
        <v>215</v>
      </c>
      <c r="E169" s="13" t="s">
        <v>2</v>
      </c>
      <c r="F169" s="198">
        <v>2075.79</v>
      </c>
      <c r="G169" s="206">
        <v>27.59</v>
      </c>
      <c r="H169" s="238">
        <v>31.96</v>
      </c>
      <c r="I169" s="61">
        <f>F169*H169</f>
        <v>66342.248399999997</v>
      </c>
      <c r="J169" s="257"/>
      <c r="K169" s="258">
        <f t="shared" ref="K169:K171" si="47">J169*H169</f>
        <v>0</v>
      </c>
      <c r="L169" s="259">
        <f t="shared" si="46"/>
        <v>2075.79</v>
      </c>
    </row>
    <row r="170" spans="1:12" s="31" customFormat="1" ht="13.8" x14ac:dyDescent="0.3">
      <c r="A170" s="184"/>
      <c r="B170" s="13"/>
      <c r="C170" s="200"/>
      <c r="D170" s="201" t="s">
        <v>366</v>
      </c>
      <c r="E170" s="13"/>
      <c r="F170" s="198"/>
      <c r="G170" s="230"/>
      <c r="H170" s="238"/>
      <c r="I170" s="61"/>
      <c r="J170" s="257"/>
      <c r="K170" s="258"/>
      <c r="L170" s="259">
        <f t="shared" si="46"/>
        <v>0</v>
      </c>
    </row>
    <row r="171" spans="1:12" s="31" customFormat="1" ht="26.4" x14ac:dyDescent="0.3">
      <c r="A171" s="184" t="s">
        <v>288</v>
      </c>
      <c r="B171" s="162">
        <v>190417</v>
      </c>
      <c r="C171" s="200" t="s">
        <v>117</v>
      </c>
      <c r="D171" s="199" t="s">
        <v>277</v>
      </c>
      <c r="E171" s="13" t="s">
        <v>2</v>
      </c>
      <c r="F171" s="198">
        <v>96.09</v>
      </c>
      <c r="G171" s="206">
        <v>48.2</v>
      </c>
      <c r="H171" s="238">
        <v>55.84</v>
      </c>
      <c r="I171" s="61">
        <f t="shared" ref="I171" si="48">F171*H171</f>
        <v>5365.6656000000003</v>
      </c>
      <c r="J171" s="257"/>
      <c r="K171" s="258">
        <f t="shared" si="47"/>
        <v>0</v>
      </c>
      <c r="L171" s="259">
        <f t="shared" si="46"/>
        <v>96.09</v>
      </c>
    </row>
    <row r="172" spans="1:12" s="102" customFormat="1" ht="13.8" x14ac:dyDescent="0.2">
      <c r="A172" s="105" t="s">
        <v>289</v>
      </c>
      <c r="B172" s="99"/>
      <c r="C172" s="99"/>
      <c r="D172" s="99" t="s">
        <v>112</v>
      </c>
      <c r="E172" s="99"/>
      <c r="F172" s="171"/>
      <c r="G172" s="108"/>
      <c r="H172" s="174"/>
      <c r="I172" s="106">
        <f>SUM(I173:I179)</f>
        <v>36402.143400000001</v>
      </c>
      <c r="K172" s="106">
        <f>SUM(K173:K179)</f>
        <v>0</v>
      </c>
      <c r="L172" s="259">
        <f t="shared" si="46"/>
        <v>0</v>
      </c>
    </row>
    <row r="173" spans="1:12" s="253" customFormat="1" ht="26.4" x14ac:dyDescent="0.25">
      <c r="A173" s="223" t="s">
        <v>290</v>
      </c>
      <c r="B173" s="211" t="s">
        <v>424</v>
      </c>
      <c r="C173" s="211" t="s">
        <v>423</v>
      </c>
      <c r="D173" s="212" t="s">
        <v>463</v>
      </c>
      <c r="E173" s="211" t="s">
        <v>293</v>
      </c>
      <c r="F173" s="213">
        <v>1</v>
      </c>
      <c r="G173" s="235">
        <v>5744.6</v>
      </c>
      <c r="H173" s="238">
        <v>5771.97</v>
      </c>
      <c r="I173" s="61">
        <f>F173*H173</f>
        <v>5771.97</v>
      </c>
      <c r="J173" s="257"/>
      <c r="K173" s="258">
        <f t="shared" ref="K173" si="49">J173*H173</f>
        <v>0</v>
      </c>
      <c r="L173" s="259">
        <f t="shared" si="46"/>
        <v>1</v>
      </c>
    </row>
    <row r="174" spans="1:12" ht="26.4" x14ac:dyDescent="0.2">
      <c r="A174" s="223" t="s">
        <v>291</v>
      </c>
      <c r="B174" s="211">
        <v>190602</v>
      </c>
      <c r="C174" s="200" t="s">
        <v>117</v>
      </c>
      <c r="D174" s="212" t="s">
        <v>373</v>
      </c>
      <c r="E174" s="211" t="s">
        <v>2</v>
      </c>
      <c r="F174" s="213">
        <v>552.53</v>
      </c>
      <c r="G174" s="206">
        <v>20.010000000000002</v>
      </c>
      <c r="H174" s="238">
        <v>23.18</v>
      </c>
      <c r="I174" s="61">
        <f t="shared" ref="I174:I179" si="50">F174*H174</f>
        <v>12807.645399999999</v>
      </c>
      <c r="J174" s="257"/>
      <c r="K174" s="258">
        <f t="shared" ref="K174:K179" si="51">J174*H174</f>
        <v>0</v>
      </c>
      <c r="L174" s="259">
        <f t="shared" si="46"/>
        <v>552.53</v>
      </c>
    </row>
    <row r="175" spans="1:12" ht="26.4" x14ac:dyDescent="0.2">
      <c r="A175" s="223" t="s">
        <v>370</v>
      </c>
      <c r="B175" s="211">
        <v>160605</v>
      </c>
      <c r="C175" s="200" t="s">
        <v>117</v>
      </c>
      <c r="D175" s="212" t="s">
        <v>372</v>
      </c>
      <c r="E175" s="211" t="s">
        <v>293</v>
      </c>
      <c r="F175" s="213">
        <v>6</v>
      </c>
      <c r="G175" s="206">
        <v>235.11</v>
      </c>
      <c r="H175" s="238">
        <v>272.37</v>
      </c>
      <c r="I175" s="61">
        <f t="shared" si="50"/>
        <v>1634.22</v>
      </c>
      <c r="J175" s="257"/>
      <c r="K175" s="258">
        <f t="shared" si="51"/>
        <v>0</v>
      </c>
      <c r="L175" s="259">
        <f>F175-J175</f>
        <v>6</v>
      </c>
    </row>
    <row r="176" spans="1:12" ht="26.4" x14ac:dyDescent="0.2">
      <c r="A176" s="223" t="s">
        <v>371</v>
      </c>
      <c r="B176" s="211">
        <v>160612</v>
      </c>
      <c r="C176" s="200" t="s">
        <v>117</v>
      </c>
      <c r="D176" s="212" t="s">
        <v>408</v>
      </c>
      <c r="E176" s="211" t="s">
        <v>293</v>
      </c>
      <c r="F176" s="213">
        <v>24</v>
      </c>
      <c r="G176" s="206">
        <v>26.9</v>
      </c>
      <c r="H176" s="238">
        <v>31.16</v>
      </c>
      <c r="I176" s="61">
        <f t="shared" si="50"/>
        <v>747.84</v>
      </c>
      <c r="J176" s="257"/>
      <c r="K176" s="258">
        <f t="shared" si="51"/>
        <v>0</v>
      </c>
      <c r="L176" s="259">
        <f t="shared" ref="L176:L179" si="52">F176-J176</f>
        <v>24</v>
      </c>
    </row>
    <row r="177" spans="1:12" ht="26.4" x14ac:dyDescent="0.2">
      <c r="A177" s="223" t="s">
        <v>374</v>
      </c>
      <c r="B177" s="211">
        <v>160613</v>
      </c>
      <c r="C177" s="200" t="s">
        <v>117</v>
      </c>
      <c r="D177" s="212" t="s">
        <v>445</v>
      </c>
      <c r="E177" s="211" t="s">
        <v>293</v>
      </c>
      <c r="F177" s="213">
        <v>26</v>
      </c>
      <c r="G177" s="206">
        <v>252.22</v>
      </c>
      <c r="H177" s="238">
        <v>292.19</v>
      </c>
      <c r="I177" s="61">
        <f t="shared" si="50"/>
        <v>7596.94</v>
      </c>
      <c r="J177" s="257"/>
      <c r="K177" s="258">
        <f t="shared" si="51"/>
        <v>0</v>
      </c>
      <c r="L177" s="259">
        <f t="shared" si="52"/>
        <v>26</v>
      </c>
    </row>
    <row r="178" spans="1:12" s="82" customFormat="1" ht="26.4" x14ac:dyDescent="0.25">
      <c r="A178" s="223" t="s">
        <v>418</v>
      </c>
      <c r="B178" s="13">
        <v>200576</v>
      </c>
      <c r="C178" s="200" t="s">
        <v>117</v>
      </c>
      <c r="D178" s="224" t="s">
        <v>113</v>
      </c>
      <c r="E178" s="13" t="s">
        <v>65</v>
      </c>
      <c r="F178" s="198">
        <v>1</v>
      </c>
      <c r="G178" s="206">
        <v>744.89</v>
      </c>
      <c r="H178" s="238">
        <v>921.1</v>
      </c>
      <c r="I178" s="61">
        <f t="shared" si="50"/>
        <v>921.1</v>
      </c>
      <c r="J178" s="257"/>
      <c r="K178" s="258">
        <f t="shared" si="51"/>
        <v>0</v>
      </c>
      <c r="L178" s="259">
        <f>F178-J178</f>
        <v>1</v>
      </c>
    </row>
    <row r="179" spans="1:12" s="82" customFormat="1" ht="14.4" x14ac:dyDescent="0.25">
      <c r="A179" s="223" t="s">
        <v>444</v>
      </c>
      <c r="B179" s="13">
        <v>200401</v>
      </c>
      <c r="C179" s="200" t="s">
        <v>117</v>
      </c>
      <c r="D179" s="224" t="s">
        <v>63</v>
      </c>
      <c r="E179" s="13" t="s">
        <v>2</v>
      </c>
      <c r="F179" s="198">
        <v>661.8</v>
      </c>
      <c r="G179" s="206">
        <v>9.0299999999999994</v>
      </c>
      <c r="H179" s="238">
        <v>10.46</v>
      </c>
      <c r="I179" s="61">
        <f t="shared" si="50"/>
        <v>6922.4279999999999</v>
      </c>
      <c r="J179" s="257"/>
      <c r="K179" s="258">
        <f t="shared" si="51"/>
        <v>0</v>
      </c>
      <c r="L179" s="259">
        <f t="shared" si="52"/>
        <v>661.8</v>
      </c>
    </row>
    <row r="180" spans="1:12" ht="15.6" x14ac:dyDescent="0.2">
      <c r="A180" s="282" t="s">
        <v>271</v>
      </c>
      <c r="B180" s="282"/>
      <c r="C180" s="282"/>
      <c r="D180" s="282"/>
      <c r="E180" s="282"/>
      <c r="F180" s="282"/>
      <c r="G180" s="282"/>
      <c r="H180" s="282"/>
      <c r="I180" s="277">
        <f>I172+I167+I124+I107+I100+I93+I86+I82+I74+I62+I50+I37+I18+I15+0.01</f>
        <v>774999.97210000013</v>
      </c>
      <c r="J180" s="238"/>
      <c r="K180" s="277">
        <f>K172+K167+K124+K107+K100+K93+K86+K82+K74+K62+K50+K37+K18+K15+0.01</f>
        <v>138027.8824</v>
      </c>
    </row>
    <row r="181" spans="1:12" ht="15.6" x14ac:dyDescent="0.2">
      <c r="A181" s="16"/>
      <c r="B181" s="16"/>
      <c r="C181" s="16"/>
      <c r="D181" s="16"/>
      <c r="E181" s="16"/>
      <c r="F181" s="130"/>
      <c r="G181" s="164"/>
      <c r="H181" s="128"/>
      <c r="I181" s="17"/>
    </row>
    <row r="182" spans="1:12" customFormat="1" ht="15.6" x14ac:dyDescent="0.3">
      <c r="A182" s="281" t="s">
        <v>517</v>
      </c>
      <c r="B182" s="281"/>
      <c r="C182" s="281"/>
      <c r="D182" s="281"/>
      <c r="E182" s="16"/>
      <c r="F182" s="130"/>
      <c r="G182" s="189"/>
      <c r="H182" s="190"/>
      <c r="I182" s="17"/>
      <c r="J182" s="1"/>
      <c r="K182" s="1"/>
    </row>
    <row r="183" spans="1:12" ht="15.6" x14ac:dyDescent="0.2">
      <c r="A183" s="53"/>
      <c r="B183" s="53"/>
      <c r="C183" s="53"/>
      <c r="D183" s="53"/>
      <c r="E183" s="16"/>
      <c r="F183" s="130"/>
      <c r="G183" s="164"/>
      <c r="H183" s="128"/>
      <c r="I183" s="17"/>
    </row>
    <row r="184" spans="1:12" ht="15.6" x14ac:dyDescent="0.2">
      <c r="A184" s="53"/>
      <c r="B184" s="53"/>
      <c r="C184" s="53"/>
      <c r="D184" s="53"/>
      <c r="E184" s="16"/>
      <c r="F184" s="130"/>
      <c r="G184" s="164"/>
      <c r="H184" s="128"/>
      <c r="I184" s="17"/>
    </row>
    <row r="185" spans="1:12" ht="13.2" x14ac:dyDescent="0.2">
      <c r="A185" s="33"/>
      <c r="B185" s="33"/>
      <c r="C185" s="33"/>
      <c r="D185" s="34"/>
      <c r="E185" s="280" t="s">
        <v>514</v>
      </c>
      <c r="F185" s="280"/>
      <c r="G185" s="280"/>
      <c r="H185" s="280"/>
      <c r="I185" s="280"/>
    </row>
    <row r="186" spans="1:12" ht="13.2" x14ac:dyDescent="0.25">
      <c r="A186" s="33"/>
      <c r="B186" s="33"/>
      <c r="C186" s="33"/>
      <c r="D186" s="34"/>
      <c r="E186" s="279" t="s">
        <v>515</v>
      </c>
      <c r="F186" s="279"/>
      <c r="G186" s="279"/>
      <c r="H186" s="279"/>
      <c r="I186" s="279"/>
    </row>
    <row r="187" spans="1:12" ht="13.2" x14ac:dyDescent="0.25">
      <c r="A187" s="33"/>
      <c r="B187" s="33"/>
      <c r="C187" s="33"/>
      <c r="D187" s="34"/>
      <c r="E187" s="279" t="s">
        <v>516</v>
      </c>
      <c r="F187" s="279"/>
      <c r="G187" s="279"/>
      <c r="H187" s="279"/>
      <c r="I187" s="279"/>
    </row>
    <row r="188" spans="1:12" x14ac:dyDescent="0.2">
      <c r="A188" s="29"/>
      <c r="B188" s="29"/>
      <c r="C188" s="29"/>
      <c r="D188" s="30"/>
      <c r="E188" s="28"/>
      <c r="F188" s="131"/>
      <c r="G188" s="176"/>
      <c r="H188" s="126"/>
      <c r="I188" s="28"/>
    </row>
    <row r="189" spans="1:12" x14ac:dyDescent="0.2">
      <c r="A189" s="29"/>
      <c r="B189" s="29"/>
      <c r="C189" s="29"/>
      <c r="D189" s="30"/>
      <c r="E189" s="28"/>
      <c r="F189" s="131"/>
      <c r="G189" s="176"/>
      <c r="H189" s="126"/>
      <c r="I189" s="28"/>
    </row>
    <row r="190" spans="1:12" x14ac:dyDescent="0.2">
      <c r="A190" s="29"/>
      <c r="B190" s="29"/>
      <c r="C190" s="29"/>
      <c r="D190" s="30"/>
      <c r="E190" s="31"/>
      <c r="F190" s="109"/>
      <c r="G190" s="176"/>
      <c r="H190" s="127"/>
      <c r="I190" s="32"/>
    </row>
    <row r="191" spans="1:12" x14ac:dyDescent="0.2">
      <c r="A191" s="29"/>
      <c r="B191" s="29"/>
      <c r="C191" s="29"/>
      <c r="D191" s="30"/>
      <c r="E191" s="31"/>
      <c r="F191" s="109"/>
      <c r="G191" s="176"/>
      <c r="H191" s="127"/>
      <c r="I191" s="32"/>
    </row>
    <row r="192" spans="1:12" x14ac:dyDescent="0.2">
      <c r="A192" s="29"/>
      <c r="B192" s="29"/>
      <c r="C192" s="29"/>
      <c r="D192" s="30"/>
      <c r="E192" s="31"/>
      <c r="F192" s="109"/>
      <c r="G192" s="176"/>
      <c r="H192" s="127"/>
      <c r="I192" s="32"/>
    </row>
    <row r="193" spans="1:9" x14ac:dyDescent="0.2">
      <c r="A193" s="29"/>
      <c r="B193" s="29"/>
      <c r="C193" s="29"/>
      <c r="D193" s="30"/>
      <c r="E193" s="31"/>
      <c r="F193" s="109"/>
      <c r="G193" s="176"/>
      <c r="H193" s="127"/>
      <c r="I193" s="32"/>
    </row>
    <row r="194" spans="1:9" x14ac:dyDescent="0.2">
      <c r="A194" s="29"/>
      <c r="B194" s="29"/>
      <c r="C194" s="29"/>
      <c r="D194" s="30"/>
      <c r="E194" s="31"/>
      <c r="F194" s="109"/>
      <c r="G194" s="176"/>
      <c r="H194" s="127"/>
      <c r="I194" s="32"/>
    </row>
    <row r="195" spans="1:9" x14ac:dyDescent="0.2">
      <c r="A195" s="29"/>
      <c r="B195" s="29"/>
      <c r="C195" s="29"/>
      <c r="D195" s="30"/>
      <c r="E195" s="31"/>
      <c r="F195" s="109"/>
      <c r="G195" s="176"/>
      <c r="H195" s="127"/>
      <c r="I195" s="32"/>
    </row>
    <row r="196" spans="1:9" x14ac:dyDescent="0.2">
      <c r="A196" s="29"/>
      <c r="B196" s="29"/>
      <c r="C196" s="29"/>
      <c r="D196" s="30"/>
      <c r="E196" s="31"/>
      <c r="F196" s="109"/>
      <c r="G196" s="176"/>
      <c r="H196" s="127"/>
      <c r="I196" s="32"/>
    </row>
    <row r="197" spans="1:9" x14ac:dyDescent="0.2">
      <c r="A197" s="29"/>
      <c r="B197" s="29"/>
      <c r="C197" s="29"/>
      <c r="D197" s="30"/>
      <c r="E197" s="31"/>
      <c r="F197" s="109"/>
      <c r="G197" s="176"/>
      <c r="H197" s="127"/>
      <c r="I197" s="32"/>
    </row>
    <row r="198" spans="1:9" x14ac:dyDescent="0.2">
      <c r="A198" s="29"/>
      <c r="B198" s="29"/>
      <c r="C198" s="29"/>
      <c r="D198" s="30"/>
      <c r="E198" s="31"/>
      <c r="F198" s="109"/>
      <c r="G198" s="176"/>
      <c r="H198" s="127"/>
      <c r="I198" s="32"/>
    </row>
    <row r="199" spans="1:9" x14ac:dyDescent="0.2">
      <c r="A199" s="29"/>
      <c r="B199" s="29"/>
      <c r="C199" s="29"/>
      <c r="D199" s="30"/>
      <c r="E199" s="31"/>
      <c r="F199" s="109"/>
      <c r="G199" s="176"/>
      <c r="H199" s="127"/>
      <c r="I199" s="32"/>
    </row>
    <row r="200" spans="1:9" x14ac:dyDescent="0.2">
      <c r="A200" s="29"/>
      <c r="B200" s="29"/>
      <c r="C200" s="29"/>
      <c r="D200" s="30"/>
      <c r="E200" s="31"/>
      <c r="F200" s="109"/>
      <c r="G200" s="176"/>
      <c r="H200" s="127"/>
      <c r="I200" s="32"/>
    </row>
    <row r="201" spans="1:9" x14ac:dyDescent="0.2">
      <c r="A201" s="29"/>
      <c r="B201" s="29"/>
      <c r="C201" s="29"/>
      <c r="D201" s="30"/>
      <c r="E201" s="31"/>
      <c r="F201" s="109"/>
      <c r="G201" s="176"/>
      <c r="H201" s="127"/>
      <c r="I201" s="32"/>
    </row>
    <row r="202" spans="1:9" x14ac:dyDescent="0.2">
      <c r="A202" s="29"/>
      <c r="B202" s="29"/>
      <c r="C202" s="29"/>
      <c r="D202" s="30"/>
      <c r="E202" s="31"/>
      <c r="F202" s="109"/>
      <c r="G202" s="176"/>
      <c r="H202" s="127"/>
      <c r="I202" s="32"/>
    </row>
    <row r="203" spans="1:9" x14ac:dyDescent="0.2">
      <c r="A203" s="29"/>
      <c r="B203" s="29"/>
      <c r="C203" s="29"/>
      <c r="D203" s="30"/>
      <c r="E203" s="31"/>
      <c r="F203" s="109"/>
      <c r="G203" s="176"/>
      <c r="H203" s="127"/>
      <c r="I203" s="32"/>
    </row>
    <row r="204" spans="1:9" x14ac:dyDescent="0.2">
      <c r="A204" s="29"/>
      <c r="B204" s="29"/>
      <c r="C204" s="29"/>
      <c r="D204" s="30"/>
      <c r="E204" s="31"/>
      <c r="F204" s="109"/>
      <c r="G204" s="176"/>
      <c r="H204" s="127"/>
      <c r="I204" s="32"/>
    </row>
    <row r="205" spans="1:9" x14ac:dyDescent="0.2">
      <c r="A205" s="29"/>
      <c r="B205" s="29"/>
      <c r="C205" s="29"/>
      <c r="D205" s="30"/>
      <c r="E205" s="31"/>
      <c r="F205" s="109"/>
      <c r="G205" s="176"/>
      <c r="H205" s="127"/>
      <c r="I205" s="32"/>
    </row>
    <row r="206" spans="1:9" x14ac:dyDescent="0.2">
      <c r="A206" s="29"/>
      <c r="B206" s="29"/>
      <c r="C206" s="29"/>
      <c r="D206" s="30"/>
      <c r="E206" s="31"/>
      <c r="F206" s="109"/>
      <c r="G206" s="176"/>
      <c r="H206" s="127"/>
      <c r="I206" s="32"/>
    </row>
    <row r="207" spans="1:9" x14ac:dyDescent="0.2">
      <c r="A207" s="29"/>
      <c r="B207" s="29"/>
      <c r="C207" s="29"/>
      <c r="D207" s="30"/>
      <c r="E207" s="31"/>
      <c r="F207" s="109"/>
      <c r="G207" s="176"/>
      <c r="H207" s="127"/>
      <c r="I207" s="32"/>
    </row>
    <row r="208" spans="1:9" x14ac:dyDescent="0.2">
      <c r="A208" s="29"/>
      <c r="B208" s="29"/>
      <c r="C208" s="29"/>
      <c r="D208" s="30"/>
      <c r="E208" s="31"/>
      <c r="F208" s="109"/>
      <c r="G208" s="176"/>
      <c r="H208" s="127"/>
      <c r="I208" s="32"/>
    </row>
    <row r="209" spans="1:9" x14ac:dyDescent="0.2">
      <c r="A209" s="29"/>
      <c r="B209" s="29"/>
      <c r="C209" s="29"/>
      <c r="D209" s="30"/>
      <c r="E209" s="31"/>
      <c r="F209" s="109"/>
      <c r="G209" s="176"/>
      <c r="H209" s="127"/>
      <c r="I209" s="32"/>
    </row>
    <row r="210" spans="1:9" x14ac:dyDescent="0.2">
      <c r="A210" s="29"/>
      <c r="B210" s="29"/>
      <c r="C210" s="29"/>
      <c r="D210" s="30"/>
      <c r="E210" s="31"/>
      <c r="F210" s="109"/>
      <c r="G210" s="176"/>
      <c r="H210" s="127"/>
      <c r="I210" s="32"/>
    </row>
    <row r="211" spans="1:9" x14ac:dyDescent="0.2">
      <c r="A211" s="29"/>
      <c r="B211" s="29"/>
      <c r="C211" s="29"/>
      <c r="D211" s="30"/>
      <c r="E211" s="31"/>
      <c r="F211" s="109"/>
      <c r="G211" s="176"/>
      <c r="H211" s="127"/>
      <c r="I211" s="32"/>
    </row>
    <row r="212" spans="1:9" x14ac:dyDescent="0.2">
      <c r="A212" s="29"/>
      <c r="B212" s="29"/>
      <c r="C212" s="29"/>
      <c r="D212" s="30"/>
      <c r="E212" s="31"/>
      <c r="F212" s="109"/>
      <c r="G212" s="176"/>
      <c r="H212" s="127"/>
      <c r="I212" s="32"/>
    </row>
    <row r="213" spans="1:9" x14ac:dyDescent="0.2">
      <c r="A213" s="29"/>
      <c r="B213" s="29"/>
      <c r="C213" s="29"/>
      <c r="D213" s="30"/>
      <c r="E213" s="31"/>
      <c r="F213" s="109"/>
      <c r="G213" s="176"/>
      <c r="H213" s="127"/>
      <c r="I213" s="32"/>
    </row>
    <row r="214" spans="1:9" x14ac:dyDescent="0.2">
      <c r="A214" s="29"/>
      <c r="B214" s="29"/>
      <c r="C214" s="29"/>
      <c r="D214" s="30"/>
      <c r="E214" s="31"/>
      <c r="F214" s="109"/>
      <c r="G214" s="176"/>
      <c r="H214" s="127"/>
      <c r="I214" s="32"/>
    </row>
    <row r="215" spans="1:9" x14ac:dyDescent="0.2">
      <c r="A215" s="29"/>
      <c r="B215" s="29"/>
      <c r="C215" s="29"/>
      <c r="D215" s="30"/>
      <c r="E215" s="31"/>
      <c r="F215" s="109"/>
      <c r="G215" s="176"/>
      <c r="H215" s="127"/>
      <c r="I215" s="32"/>
    </row>
    <row r="216" spans="1:9" x14ac:dyDescent="0.2">
      <c r="A216" s="29"/>
      <c r="B216" s="29"/>
      <c r="C216" s="29"/>
      <c r="D216" s="30"/>
      <c r="E216" s="31"/>
      <c r="F216" s="109"/>
      <c r="G216" s="176"/>
      <c r="H216" s="127"/>
      <c r="I216" s="32"/>
    </row>
    <row r="217" spans="1:9" x14ac:dyDescent="0.2">
      <c r="A217" s="29"/>
      <c r="B217" s="29"/>
      <c r="C217" s="29"/>
      <c r="D217" s="30"/>
      <c r="E217" s="31"/>
      <c r="F217" s="109"/>
      <c r="G217" s="176"/>
      <c r="H217" s="127"/>
      <c r="I217" s="32"/>
    </row>
  </sheetData>
  <mergeCells count="20">
    <mergeCell ref="J1:K5"/>
    <mergeCell ref="J6:K6"/>
    <mergeCell ref="J7:K7"/>
    <mergeCell ref="J10:K12"/>
    <mergeCell ref="A10:F10"/>
    <mergeCell ref="C1:I3"/>
    <mergeCell ref="G10:I12"/>
    <mergeCell ref="A11:F11"/>
    <mergeCell ref="A12:F12"/>
    <mergeCell ref="A8:I9"/>
    <mergeCell ref="C4:I4"/>
    <mergeCell ref="C5:I5"/>
    <mergeCell ref="A7:I7"/>
    <mergeCell ref="A1:B5"/>
    <mergeCell ref="A6:I6"/>
    <mergeCell ref="E187:I187"/>
    <mergeCell ref="E186:I186"/>
    <mergeCell ref="E185:I185"/>
    <mergeCell ref="A182:D182"/>
    <mergeCell ref="A180:H180"/>
  </mergeCells>
  <phoneticPr fontId="3" type="noConversion"/>
  <printOptions horizontalCentered="1"/>
  <pageMargins left="0.59055118110236227" right="0.39370078740157483" top="0.59055118110236227" bottom="0.59055118110236227" header="0.31496062992125984" footer="0.31496062992125984"/>
  <pageSetup paperSize="9"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5"/>
  <sheetViews>
    <sheetView view="pageBreakPreview" topLeftCell="A4" zoomScaleSheetLayoutView="100" workbookViewId="0">
      <selection activeCell="A29" sqref="A29:XFD29"/>
    </sheetView>
  </sheetViews>
  <sheetFormatPr defaultRowHeight="14.4" x14ac:dyDescent="0.3"/>
  <cols>
    <col min="1" max="1" width="7.44140625" customWidth="1"/>
    <col min="2" max="2" width="72.5546875" customWidth="1"/>
    <col min="3" max="3" width="15.5546875" customWidth="1"/>
    <col min="4" max="4" width="11.5546875" customWidth="1"/>
    <col min="5" max="10" width="16.109375" bestFit="1" customWidth="1"/>
  </cols>
  <sheetData>
    <row r="1" spans="1:10" s="1" customFormat="1" ht="24.9" customHeight="1" x14ac:dyDescent="0.2">
      <c r="A1" s="328"/>
      <c r="B1" s="329"/>
      <c r="C1" s="336" t="s">
        <v>5</v>
      </c>
      <c r="D1" s="337"/>
      <c r="E1" s="337"/>
      <c r="F1" s="337"/>
      <c r="G1" s="337"/>
      <c r="H1" s="337"/>
      <c r="I1" s="337"/>
      <c r="J1" s="337"/>
    </row>
    <row r="2" spans="1:10" s="1" customFormat="1" ht="15" customHeight="1" x14ac:dyDescent="0.2">
      <c r="A2" s="330"/>
      <c r="B2" s="331"/>
      <c r="C2" s="55"/>
      <c r="D2" s="56"/>
      <c r="E2" s="56"/>
      <c r="F2" s="56"/>
      <c r="G2" s="56"/>
      <c r="H2" s="56"/>
      <c r="I2" s="56"/>
      <c r="J2" s="56"/>
    </row>
    <row r="3" spans="1:10" s="1" customFormat="1" ht="15" customHeight="1" x14ac:dyDescent="0.2">
      <c r="A3" s="330"/>
      <c r="B3" s="331"/>
      <c r="C3" s="338" t="s">
        <v>8</v>
      </c>
      <c r="D3" s="339"/>
      <c r="E3" s="339"/>
      <c r="F3" s="339"/>
      <c r="G3" s="339"/>
      <c r="H3" s="339"/>
      <c r="I3" s="339"/>
      <c r="J3" s="339"/>
    </row>
    <row r="4" spans="1:10" s="1" customFormat="1" ht="15" customHeight="1" x14ac:dyDescent="0.2">
      <c r="A4" s="330"/>
      <c r="B4" s="331"/>
      <c r="C4" s="57"/>
      <c r="D4" s="58"/>
      <c r="E4" s="58"/>
      <c r="F4" s="58"/>
      <c r="G4" s="58"/>
      <c r="H4" s="58"/>
      <c r="I4" s="58"/>
      <c r="J4" s="58"/>
    </row>
    <row r="5" spans="1:10" s="1" customFormat="1" ht="18" customHeight="1" x14ac:dyDescent="0.2">
      <c r="A5" s="330"/>
      <c r="B5" s="331"/>
      <c r="C5" s="340" t="s">
        <v>9</v>
      </c>
      <c r="D5" s="341"/>
      <c r="E5" s="341"/>
      <c r="F5" s="341"/>
      <c r="G5" s="341"/>
      <c r="H5" s="341"/>
      <c r="I5" s="341"/>
      <c r="J5" s="341"/>
    </row>
    <row r="6" spans="1:10" s="1" customFormat="1" ht="18" customHeight="1" thickBot="1" x14ac:dyDescent="0.25">
      <c r="A6" s="332"/>
      <c r="B6" s="333"/>
      <c r="C6" s="59"/>
      <c r="D6" s="60"/>
      <c r="E6" s="60"/>
      <c r="F6" s="60"/>
      <c r="G6" s="60"/>
      <c r="H6" s="60"/>
      <c r="I6" s="60"/>
      <c r="J6" s="60"/>
    </row>
    <row r="7" spans="1:10" s="8" customFormat="1" ht="33" customHeight="1" thickBot="1" x14ac:dyDescent="0.25">
      <c r="A7" s="334" t="s">
        <v>114</v>
      </c>
      <c r="B7" s="335"/>
      <c r="C7" s="335"/>
      <c r="D7" s="335"/>
      <c r="E7" s="335"/>
      <c r="F7" s="335"/>
      <c r="G7" s="335"/>
      <c r="H7" s="335"/>
      <c r="I7" s="335"/>
      <c r="J7" s="335"/>
    </row>
    <row r="8" spans="1:10" s="1" customFormat="1" ht="15" customHeight="1" x14ac:dyDescent="0.2">
      <c r="A8" s="342" t="str">
        <f>ORÇAMENTO!A8</f>
        <v>OBRA DE REFORMA E AMPLIAÇÃO "CEMEI EMÍLIO JASKE", LOCALIZADO NA RUA JOÃO MACHADO DE SOUZA, NO DISTRITO DE JOATUBA, LARANJA DA TERRA/ES.</v>
      </c>
      <c r="B8" s="343"/>
      <c r="C8" s="343"/>
      <c r="D8" s="343"/>
      <c r="E8" s="343"/>
      <c r="F8" s="343"/>
      <c r="G8" s="343"/>
      <c r="H8" s="343"/>
      <c r="I8" s="343"/>
      <c r="J8" s="343"/>
    </row>
    <row r="9" spans="1:10" s="1" customFormat="1" ht="31.5" customHeight="1" x14ac:dyDescent="0.2">
      <c r="A9" s="344"/>
      <c r="B9" s="345"/>
      <c r="C9" s="345"/>
      <c r="D9" s="345"/>
      <c r="E9" s="345"/>
      <c r="F9" s="345"/>
      <c r="G9" s="345"/>
      <c r="H9" s="345"/>
      <c r="I9" s="345"/>
      <c r="J9" s="345"/>
    </row>
    <row r="10" spans="1:10" s="1" customFormat="1" ht="15" customHeight="1" x14ac:dyDescent="0.2">
      <c r="A10" s="326"/>
      <c r="B10" s="327"/>
      <c r="C10" s="327"/>
      <c r="D10" s="327"/>
      <c r="E10" s="327"/>
      <c r="F10" s="327"/>
      <c r="G10" s="327"/>
      <c r="H10" s="327"/>
      <c r="I10" s="327"/>
      <c r="J10" s="327"/>
    </row>
    <row r="11" spans="1:10" s="10" customFormat="1" ht="26.25" customHeight="1" x14ac:dyDescent="0.25">
      <c r="A11" s="12" t="s">
        <v>0</v>
      </c>
      <c r="B11" s="35" t="s">
        <v>12</v>
      </c>
      <c r="C11" s="35" t="s">
        <v>15</v>
      </c>
      <c r="D11" s="35" t="s">
        <v>18</v>
      </c>
      <c r="E11" s="35" t="s">
        <v>6</v>
      </c>
      <c r="F11" s="35" t="s">
        <v>7</v>
      </c>
      <c r="G11" s="35" t="s">
        <v>16</v>
      </c>
      <c r="H11" s="35" t="s">
        <v>17</v>
      </c>
      <c r="I11" s="35" t="s">
        <v>21</v>
      </c>
      <c r="J11" s="35" t="s">
        <v>22</v>
      </c>
    </row>
    <row r="12" spans="1:10" s="1" customFormat="1" ht="13.2" x14ac:dyDescent="0.2">
      <c r="A12" s="44" t="s">
        <v>124</v>
      </c>
      <c r="B12" s="95" t="str">
        <f>ORÇAMENTO!D15</f>
        <v>SERVIÇOS PRELIMINARES</v>
      </c>
      <c r="C12" s="81">
        <f>ORÇAMENTO!I15</f>
        <v>7533.1399999999994</v>
      </c>
      <c r="D12" s="11">
        <f>C12/C27*100</f>
        <v>0.97201811468480592</v>
      </c>
      <c r="E12" s="104">
        <f>C12</f>
        <v>7533.1399999999994</v>
      </c>
      <c r="F12" s="96"/>
      <c r="G12" s="96"/>
      <c r="H12" s="96"/>
      <c r="I12" s="96"/>
      <c r="J12" s="96"/>
    </row>
    <row r="13" spans="1:10" s="1" customFormat="1" ht="13.2" x14ac:dyDescent="0.2">
      <c r="A13" s="44" t="s">
        <v>123</v>
      </c>
      <c r="B13" s="95" t="str">
        <f>ORÇAMENTO!D18</f>
        <v>RETIRADAS E DEMOLIÇÃO</v>
      </c>
      <c r="C13" s="81">
        <f>ORÇAMENTO!I18</f>
        <v>49087.907599999999</v>
      </c>
      <c r="D13" s="11">
        <f>C13/C27*100</f>
        <v>6.3339238882025235</v>
      </c>
      <c r="E13" s="104">
        <f>C13</f>
        <v>49087.907599999999</v>
      </c>
      <c r="F13" s="96"/>
      <c r="G13" s="96"/>
      <c r="H13" s="96"/>
      <c r="I13" s="96"/>
      <c r="J13" s="96"/>
    </row>
    <row r="14" spans="1:10" s="1" customFormat="1" ht="13.2" x14ac:dyDescent="0.2">
      <c r="A14" s="44" t="s">
        <v>154</v>
      </c>
      <c r="B14" s="95" t="str">
        <f>ORÇAMENTO!D37</f>
        <v xml:space="preserve"> AMPLIAÇÃO COZINHA</v>
      </c>
      <c r="C14" s="81">
        <f>ORÇAMENTO!I37</f>
        <v>37634.865000000005</v>
      </c>
      <c r="D14" s="11">
        <f>C14/C27*100</f>
        <v>4.8561118635412583</v>
      </c>
      <c r="E14" s="104">
        <f>C14</f>
        <v>37634.865000000005</v>
      </c>
      <c r="F14" s="104"/>
      <c r="G14" s="96"/>
      <c r="H14" s="96"/>
      <c r="I14" s="96"/>
      <c r="J14" s="96"/>
    </row>
    <row r="15" spans="1:10" s="1" customFormat="1" ht="13.2" x14ac:dyDescent="0.2">
      <c r="A15" s="44" t="s">
        <v>173</v>
      </c>
      <c r="B15" s="95" t="str">
        <f>ORÇAMENTO!D50</f>
        <v>COBERTURA</v>
      </c>
      <c r="C15" s="81">
        <f>ORÇAMENTO!I50</f>
        <v>271782.72630000004</v>
      </c>
      <c r="D15" s="11">
        <f>C15/C27*100</f>
        <v>35.068740687418881</v>
      </c>
      <c r="E15" s="96"/>
      <c r="F15" s="148">
        <f>C15</f>
        <v>271782.72630000004</v>
      </c>
      <c r="G15" s="96"/>
      <c r="H15" s="96"/>
      <c r="I15" s="96"/>
      <c r="J15" s="96"/>
    </row>
    <row r="16" spans="1:10" s="1" customFormat="1" ht="13.2" x14ac:dyDescent="0.2">
      <c r="A16" s="44" t="s">
        <v>185</v>
      </c>
      <c r="B16" s="95" t="str">
        <f>ORÇAMENTO!D62</f>
        <v>ACESSO ENTRADA PRINCIPAL</v>
      </c>
      <c r="C16" s="81">
        <f>ORÇAMENTO!I62</f>
        <v>26663.106800000001</v>
      </c>
      <c r="D16" s="11">
        <f>C16/C27*100</f>
        <v>3.4404010549884423</v>
      </c>
      <c r="E16" s="96"/>
      <c r="F16" s="96"/>
      <c r="G16" s="104">
        <f>C16</f>
        <v>26663.106800000001</v>
      </c>
      <c r="H16" s="96"/>
      <c r="I16" s="96"/>
      <c r="J16" s="96"/>
    </row>
    <row r="17" spans="1:14" s="1" customFormat="1" ht="13.2" x14ac:dyDescent="0.2">
      <c r="A17" s="44" t="s">
        <v>195</v>
      </c>
      <c r="B17" s="95" t="str">
        <f>ORÇAMENTO!D74</f>
        <v xml:space="preserve"> CHAPISCO, EMBOÇO, REBOCO E REVESTIMENTO CERAMICO AMPLIAÇÃO COZINHA</v>
      </c>
      <c r="C17" s="81">
        <f>ORÇAMENTO!I74</f>
        <v>8764.2595999999994</v>
      </c>
      <c r="D17" s="11">
        <f>C17/C27*100</f>
        <v>1.1308722648192135</v>
      </c>
      <c r="E17" s="96"/>
      <c r="F17" s="96"/>
      <c r="G17" s="104">
        <f>C17</f>
        <v>8764.2595999999994</v>
      </c>
      <c r="H17" s="97"/>
      <c r="I17" s="96"/>
      <c r="J17" s="96"/>
    </row>
    <row r="18" spans="1:14" s="1" customFormat="1" ht="13.2" x14ac:dyDescent="0.2">
      <c r="A18" s="44" t="s">
        <v>235</v>
      </c>
      <c r="B18" s="95" t="str">
        <f>ORÇAMENTO!D82</f>
        <v>CHAPISCO E REBOCO ÁREAS EXTERNAS E INTERNAS</v>
      </c>
      <c r="C18" s="81">
        <f>ORÇAMENTO!I82</f>
        <v>14597.929999999998</v>
      </c>
      <c r="D18" s="11">
        <f>C18/C27*100</f>
        <v>1.8836039681860113</v>
      </c>
      <c r="E18" s="96"/>
      <c r="F18" s="104"/>
      <c r="G18" s="104">
        <f>C18</f>
        <v>14597.929999999998</v>
      </c>
      <c r="H18" s="96"/>
      <c r="I18" s="96"/>
      <c r="J18" s="96"/>
    </row>
    <row r="19" spans="1:14" s="1" customFormat="1" ht="13.2" x14ac:dyDescent="0.2">
      <c r="A19" s="44" t="s">
        <v>237</v>
      </c>
      <c r="B19" s="95" t="str">
        <f>ORÇAMENTO!D86</f>
        <v xml:space="preserve"> REVESTIMENTOS CERÂMICOS</v>
      </c>
      <c r="C19" s="81">
        <f>ORÇAMENTO!I86</f>
        <v>28250.028200000004</v>
      </c>
      <c r="D19" s="11">
        <f>C19/C27*100</f>
        <v>3.645165117169813</v>
      </c>
      <c r="E19" s="96"/>
      <c r="F19" s="96"/>
      <c r="G19" s="104">
        <f>C19</f>
        <v>28250.028200000004</v>
      </c>
      <c r="H19" s="96"/>
      <c r="I19" s="96"/>
      <c r="J19" s="96"/>
    </row>
    <row r="20" spans="1:14" s="1" customFormat="1" ht="13.2" x14ac:dyDescent="0.2">
      <c r="A20" s="44" t="s">
        <v>242</v>
      </c>
      <c r="B20" s="95" t="str">
        <f>ORÇAMENTO!D93</f>
        <v>SOLEIRAS, PEITORIS, BANCADAS E PRATELEIRAS</v>
      </c>
      <c r="C20" s="81">
        <f>ORÇAMENTO!I93</f>
        <v>13698.750600000001</v>
      </c>
      <c r="D20" s="11">
        <f>C20/C27*100</f>
        <v>1.7675808138106228</v>
      </c>
      <c r="E20" s="96"/>
      <c r="F20" s="96"/>
      <c r="G20" s="104">
        <f>C20</f>
        <v>13698.750600000001</v>
      </c>
      <c r="H20" s="96"/>
      <c r="I20" s="96"/>
      <c r="J20" s="96"/>
    </row>
    <row r="21" spans="1:14" s="1" customFormat="1" ht="13.2" x14ac:dyDescent="0.2">
      <c r="A21" s="44" t="s">
        <v>252</v>
      </c>
      <c r="B21" s="95" t="str">
        <f>ORÇAMENTO!D100</f>
        <v>ESQUADRIAS METÁLICAS</v>
      </c>
      <c r="C21" s="81">
        <f>ORÇAMENTO!I100</f>
        <v>86655.584000000003</v>
      </c>
      <c r="D21" s="11">
        <f>C21/C27*100</f>
        <v>11.18136625452213</v>
      </c>
      <c r="E21" s="96"/>
      <c r="F21" s="96"/>
      <c r="G21" s="96"/>
      <c r="H21" s="104">
        <f>C21</f>
        <v>86655.584000000003</v>
      </c>
      <c r="I21" s="96"/>
      <c r="J21" s="96"/>
    </row>
    <row r="22" spans="1:14" s="1" customFormat="1" ht="13.2" x14ac:dyDescent="0.2">
      <c r="A22" s="44" t="s">
        <v>262</v>
      </c>
      <c r="B22" s="95" t="str">
        <f>ORÇAMENTO!D107</f>
        <v>INSTALAÇÕES HIDROSSANITÁRIAS</v>
      </c>
      <c r="C22" s="81">
        <f>ORÇAMENTO!I107</f>
        <v>20394.332200000001</v>
      </c>
      <c r="D22" s="11">
        <f>C22/C27*100</f>
        <v>2.6315268713046129</v>
      </c>
      <c r="E22" s="98"/>
      <c r="F22" s="98"/>
      <c r="G22" s="98"/>
      <c r="H22" s="147">
        <f>C22</f>
        <v>20394.332200000001</v>
      </c>
      <c r="I22" s="98"/>
      <c r="J22" s="98"/>
    </row>
    <row r="23" spans="1:14" s="1" customFormat="1" ht="13.2" x14ac:dyDescent="0.2">
      <c r="A23" s="44" t="s">
        <v>273</v>
      </c>
      <c r="B23" s="95" t="str">
        <f>ORÇAMENTO!D124</f>
        <v>INSTALAÇÕES ELÉTRICAS</v>
      </c>
      <c r="C23" s="81">
        <f>ORÇAMENTO!I124</f>
        <v>101827.27440000001</v>
      </c>
      <c r="D23" s="11">
        <f>C23/C27*100</f>
        <v>13.13900382652923</v>
      </c>
      <c r="E23" s="49"/>
      <c r="F23" s="49"/>
      <c r="G23" s="49"/>
      <c r="H23" s="49"/>
      <c r="I23" s="146">
        <f>C23</f>
        <v>101827.27440000001</v>
      </c>
      <c r="J23" s="49"/>
    </row>
    <row r="24" spans="1:14" s="1" customFormat="1" ht="13.2" x14ac:dyDescent="0.2">
      <c r="A24" s="44" t="s">
        <v>274</v>
      </c>
      <c r="B24" s="95" t="str">
        <f>ORÇAMENTO!D167</f>
        <v>PINTURA</v>
      </c>
      <c r="C24" s="81">
        <f>ORÇAMENTO!I167</f>
        <v>71707.91399999999</v>
      </c>
      <c r="D24" s="11">
        <f>C24/C27*100</f>
        <v>9.2526345420714602</v>
      </c>
      <c r="E24" s="49"/>
      <c r="F24" s="49"/>
      <c r="G24" s="49"/>
      <c r="H24" s="49"/>
      <c r="I24" s="49"/>
      <c r="J24" s="146">
        <f>C24</f>
        <v>71707.91399999999</v>
      </c>
    </row>
    <row r="25" spans="1:14" s="1" customFormat="1" ht="13.2" x14ac:dyDescent="0.2">
      <c r="A25" s="44" t="s">
        <v>289</v>
      </c>
      <c r="B25" s="95" t="str">
        <f>ORÇAMENTO!D172</f>
        <v>SERVIÇOS FINAIS</v>
      </c>
      <c r="C25" s="81">
        <f>ORÇAMENTO!I172</f>
        <v>36402.143400000001</v>
      </c>
      <c r="D25" s="11">
        <f>C25/C27*100</f>
        <v>4.6970510037187623</v>
      </c>
      <c r="E25" s="49"/>
      <c r="F25" s="49"/>
      <c r="G25" s="49"/>
      <c r="H25" s="49"/>
      <c r="I25" s="49"/>
      <c r="J25" s="146">
        <f>C25</f>
        <v>36402.143400000001</v>
      </c>
    </row>
    <row r="26" spans="1:14" s="19" customFormat="1" ht="15" customHeight="1" x14ac:dyDescent="0.25">
      <c r="A26" s="348" t="s">
        <v>19</v>
      </c>
      <c r="B26" s="349"/>
      <c r="C26" s="149"/>
      <c r="D26" s="149"/>
      <c r="E26" s="150">
        <f t="shared" ref="E26:J26" si="0">SUM(E12:E25)</f>
        <v>94255.912600000011</v>
      </c>
      <c r="F26" s="150">
        <f t="shared" si="0"/>
        <v>271782.72630000004</v>
      </c>
      <c r="G26" s="150">
        <f t="shared" si="0"/>
        <v>91974.075200000007</v>
      </c>
      <c r="H26" s="150">
        <f t="shared" si="0"/>
        <v>107049.91620000001</v>
      </c>
      <c r="I26" s="150">
        <f t="shared" si="0"/>
        <v>101827.27440000001</v>
      </c>
      <c r="J26" s="150">
        <f t="shared" si="0"/>
        <v>108110.05739999999</v>
      </c>
    </row>
    <row r="27" spans="1:14" s="1" customFormat="1" ht="15" customHeight="1" thickBot="1" x14ac:dyDescent="0.25">
      <c r="A27" s="346" t="s">
        <v>15</v>
      </c>
      <c r="B27" s="347"/>
      <c r="C27" s="46">
        <f>ROUND(SUM(C12:C26),2)</f>
        <v>774999.96</v>
      </c>
      <c r="D27" s="47">
        <f>SUM(D12:D26)/100</f>
        <v>1.0000000027096778</v>
      </c>
      <c r="E27" s="48">
        <f>E26</f>
        <v>94255.912600000011</v>
      </c>
      <c r="F27" s="48">
        <f>E27+F26</f>
        <v>366038.63890000002</v>
      </c>
      <c r="G27" s="48">
        <f t="shared" ref="G27:J27" si="1">F27+G26</f>
        <v>458012.71410000004</v>
      </c>
      <c r="H27" s="48">
        <f t="shared" si="1"/>
        <v>565062.63030000008</v>
      </c>
      <c r="I27" s="48">
        <f t="shared" si="1"/>
        <v>666889.90470000007</v>
      </c>
      <c r="J27" s="48">
        <f t="shared" si="1"/>
        <v>774999.96210000012</v>
      </c>
    </row>
    <row r="28" spans="1:14" s="1" customFormat="1" ht="15" customHeight="1" x14ac:dyDescent="0.2">
      <c r="A28" s="3"/>
      <c r="B28" s="2"/>
      <c r="C28" s="5"/>
      <c r="D28" s="5"/>
      <c r="E28" s="4"/>
      <c r="F28" s="4"/>
      <c r="G28" s="4"/>
      <c r="H28" s="4"/>
      <c r="I28" s="4"/>
      <c r="J28" s="4"/>
    </row>
    <row r="29" spans="1:14" ht="15.6" x14ac:dyDescent="0.3">
      <c r="A29" s="281" t="s">
        <v>508</v>
      </c>
      <c r="B29" s="281"/>
      <c r="C29" s="281"/>
      <c r="D29" s="281"/>
      <c r="E29" s="16"/>
      <c r="F29" s="130"/>
      <c r="G29" s="189"/>
      <c r="H29" s="190"/>
      <c r="I29" s="17"/>
      <c r="J29" s="1"/>
      <c r="K29" s="1"/>
    </row>
    <row r="30" spans="1:14" s="1" customFormat="1" ht="15" customHeight="1" x14ac:dyDescent="0.2">
      <c r="C30" s="5"/>
      <c r="D30" s="5"/>
      <c r="E30" s="4"/>
      <c r="F30" s="4"/>
      <c r="G30" s="4"/>
      <c r="H30" s="4"/>
      <c r="I30" s="4"/>
      <c r="J30" s="4"/>
    </row>
    <row r="31" spans="1:14" s="1" customFormat="1" ht="15" customHeight="1" x14ac:dyDescent="0.2">
      <c r="A31" s="7"/>
      <c r="E31" s="50"/>
      <c r="H31" s="350"/>
      <c r="I31" s="350"/>
      <c r="J31" s="350"/>
    </row>
    <row r="32" spans="1:14" s="1" customFormat="1" ht="15" customHeight="1" x14ac:dyDescent="0.2">
      <c r="A32" s="3"/>
      <c r="B32" s="2"/>
      <c r="C32" s="14"/>
      <c r="D32" s="14"/>
      <c r="E32" s="14"/>
      <c r="F32" s="14"/>
      <c r="G32" s="14"/>
      <c r="H32" s="151"/>
      <c r="I32" s="151"/>
      <c r="J32" s="152"/>
      <c r="K32" s="14"/>
      <c r="L32" s="14"/>
      <c r="M32" s="14"/>
      <c r="N32" s="14"/>
    </row>
    <row r="33" spans="1:12" s="1" customFormat="1" ht="15" customHeight="1" x14ac:dyDescent="0.3">
      <c r="A33" s="3"/>
      <c r="B33" s="2"/>
      <c r="C33" s="15"/>
      <c r="D33" s="15"/>
      <c r="E33" s="15"/>
      <c r="F33" s="15"/>
      <c r="G33" s="15"/>
      <c r="H33" s="351" t="s">
        <v>364</v>
      </c>
      <c r="I33" s="351"/>
      <c r="J33" s="351"/>
      <c r="K33"/>
      <c r="L33"/>
    </row>
    <row r="34" spans="1:12" s="1" customFormat="1" ht="15" customHeight="1" x14ac:dyDescent="0.3">
      <c r="A34" s="3"/>
      <c r="B34" s="2"/>
      <c r="C34" s="14"/>
      <c r="D34" s="14"/>
      <c r="E34" s="14"/>
      <c r="F34" s="14"/>
      <c r="G34" s="14"/>
      <c r="H34" s="351" t="s">
        <v>365</v>
      </c>
      <c r="I34" s="351"/>
      <c r="J34" s="351"/>
      <c r="K34"/>
      <c r="L34"/>
    </row>
    <row r="35" spans="1:12" s="1" customFormat="1" ht="15" customHeight="1" x14ac:dyDescent="0.2">
      <c r="A35" s="3"/>
      <c r="B35" s="2"/>
      <c r="C35" s="5"/>
      <c r="D35" s="5"/>
      <c r="E35" s="4"/>
      <c r="F35" s="4"/>
      <c r="G35" s="4"/>
      <c r="H35" s="280"/>
      <c r="I35" s="280"/>
      <c r="J35" s="280"/>
    </row>
  </sheetData>
  <mergeCells count="14">
    <mergeCell ref="H35:J35"/>
    <mergeCell ref="A27:B27"/>
    <mergeCell ref="A26:B26"/>
    <mergeCell ref="H31:J31"/>
    <mergeCell ref="H33:J33"/>
    <mergeCell ref="H34:J34"/>
    <mergeCell ref="A29:D29"/>
    <mergeCell ref="A10:J10"/>
    <mergeCell ref="A1:B6"/>
    <mergeCell ref="A7:J7"/>
    <mergeCell ref="C1:J1"/>
    <mergeCell ref="C3:J3"/>
    <mergeCell ref="C5:J5"/>
    <mergeCell ref="A8:J9"/>
  </mergeCells>
  <phoneticPr fontId="27" type="noConversion"/>
  <pageMargins left="0.59055118110236227" right="0.39370078740157483" top="0.59055118110236227" bottom="0.59055118110236227" header="0.31496062992125984" footer="0.31496062992125984"/>
  <pageSetup paperSize="9" scale="6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899C3-07A9-4507-98D4-975EE6AE15F7}">
  <sheetPr>
    <pageSetUpPr fitToPage="1"/>
  </sheetPr>
  <dimension ref="A1:K59"/>
  <sheetViews>
    <sheetView view="pageBreakPreview" topLeftCell="A46" zoomScaleNormal="100" zoomScaleSheetLayoutView="100" workbookViewId="0">
      <selection activeCell="A56" sqref="A56:XFD56"/>
    </sheetView>
  </sheetViews>
  <sheetFormatPr defaultRowHeight="14.4" x14ac:dyDescent="0.3"/>
  <cols>
    <col min="1" max="1" width="9.88671875" bestFit="1" customWidth="1"/>
    <col min="3" max="3" width="10.33203125" customWidth="1"/>
    <col min="4" max="4" width="60.6640625" bestFit="1" customWidth="1"/>
    <col min="5" max="5" width="8.88671875" bestFit="1" customWidth="1"/>
    <col min="6" max="6" width="17.6640625" bestFit="1" customWidth="1"/>
    <col min="7" max="7" width="18" style="121" bestFit="1" customWidth="1"/>
    <col min="8" max="8" width="10.109375" bestFit="1" customWidth="1"/>
  </cols>
  <sheetData>
    <row r="1" spans="1:8" ht="15" customHeight="1" x14ac:dyDescent="0.3">
      <c r="A1" s="319"/>
      <c r="B1" s="354"/>
      <c r="C1" s="336" t="s">
        <v>5</v>
      </c>
      <c r="D1" s="337"/>
      <c r="E1" s="337"/>
      <c r="F1" s="337"/>
      <c r="G1" s="337"/>
      <c r="H1" s="356"/>
    </row>
    <row r="2" spans="1:8" ht="15" customHeight="1" x14ac:dyDescent="0.3">
      <c r="A2" s="321"/>
      <c r="B2" s="355"/>
      <c r="C2" s="357"/>
      <c r="D2" s="358"/>
      <c r="E2" s="358"/>
      <c r="F2" s="358"/>
      <c r="G2" s="358"/>
      <c r="H2" s="359"/>
    </row>
    <row r="3" spans="1:8" ht="15" customHeight="1" x14ac:dyDescent="0.3">
      <c r="A3" s="321"/>
      <c r="B3" s="355"/>
      <c r="C3" s="360" t="s">
        <v>8</v>
      </c>
      <c r="D3" s="361"/>
      <c r="E3" s="361"/>
      <c r="F3" s="361"/>
      <c r="G3" s="361"/>
      <c r="H3" s="362"/>
    </row>
    <row r="4" spans="1:8" x14ac:dyDescent="0.3">
      <c r="A4" s="321"/>
      <c r="B4" s="355"/>
      <c r="C4" s="360"/>
      <c r="D4" s="361"/>
      <c r="E4" s="361"/>
      <c r="F4" s="361"/>
      <c r="G4" s="361"/>
      <c r="H4" s="362"/>
    </row>
    <row r="5" spans="1:8" x14ac:dyDescent="0.3">
      <c r="A5" s="321"/>
      <c r="B5" s="355"/>
      <c r="C5" s="363" t="s">
        <v>9</v>
      </c>
      <c r="D5" s="364"/>
      <c r="E5" s="364"/>
      <c r="F5" s="364"/>
      <c r="G5" s="364"/>
      <c r="H5" s="365"/>
    </row>
    <row r="6" spans="1:8" x14ac:dyDescent="0.3">
      <c r="A6" s="370"/>
      <c r="B6" s="371"/>
      <c r="C6" s="371"/>
      <c r="D6" s="371"/>
      <c r="E6" s="371"/>
      <c r="F6" s="371"/>
      <c r="G6" s="371"/>
      <c r="H6" s="372"/>
    </row>
    <row r="7" spans="1:8" x14ac:dyDescent="0.3">
      <c r="A7" s="373" t="s">
        <v>66</v>
      </c>
      <c r="B7" s="374"/>
      <c r="C7" s="374"/>
      <c r="D7" s="374"/>
      <c r="E7" s="374"/>
      <c r="F7" s="374"/>
      <c r="G7" s="374"/>
      <c r="H7" s="375"/>
    </row>
    <row r="8" spans="1:8" x14ac:dyDescent="0.3">
      <c r="A8" s="376" t="s">
        <v>107</v>
      </c>
      <c r="B8" s="377"/>
      <c r="C8" s="377"/>
      <c r="D8" s="377"/>
      <c r="E8" s="377"/>
      <c r="F8" s="377"/>
      <c r="G8" s="377"/>
      <c r="H8" s="378"/>
    </row>
    <row r="9" spans="1:8" x14ac:dyDescent="0.3">
      <c r="A9" s="391" t="s">
        <v>491</v>
      </c>
      <c r="B9" s="392"/>
      <c r="C9" s="392"/>
      <c r="D9" s="392"/>
      <c r="E9" s="392"/>
      <c r="F9" s="392"/>
      <c r="G9" s="392"/>
      <c r="H9" s="393"/>
    </row>
    <row r="10" spans="1:8" x14ac:dyDescent="0.3">
      <c r="A10" s="379" t="s">
        <v>67</v>
      </c>
      <c r="B10" s="380"/>
      <c r="C10" s="66" t="s">
        <v>117</v>
      </c>
      <c r="D10" s="67">
        <v>90403</v>
      </c>
      <c r="E10" s="381" t="s">
        <v>111</v>
      </c>
      <c r="F10" s="382"/>
      <c r="G10" s="383"/>
      <c r="H10" s="123">
        <v>1.5727</v>
      </c>
    </row>
    <row r="11" spans="1:8" ht="30" customHeight="1" x14ac:dyDescent="0.3">
      <c r="A11" s="12" t="s">
        <v>68</v>
      </c>
      <c r="B11" s="384" t="s">
        <v>297</v>
      </c>
      <c r="C11" s="384"/>
      <c r="D11" s="384"/>
      <c r="E11" s="384"/>
      <c r="F11" s="384"/>
      <c r="G11" s="117" t="s">
        <v>69</v>
      </c>
      <c r="H11" s="69" t="s">
        <v>14</v>
      </c>
    </row>
    <row r="12" spans="1:8" x14ac:dyDescent="0.3">
      <c r="A12" s="385" t="s">
        <v>70</v>
      </c>
      <c r="B12" s="386"/>
      <c r="C12" s="386"/>
      <c r="D12" s="386"/>
      <c r="E12" s="386"/>
      <c r="F12" s="386"/>
      <c r="G12" s="386"/>
      <c r="H12" s="387"/>
    </row>
    <row r="13" spans="1:8" x14ac:dyDescent="0.3">
      <c r="A13" s="76" t="s">
        <v>59</v>
      </c>
      <c r="B13" s="83" t="s">
        <v>71</v>
      </c>
      <c r="C13" s="83" t="s">
        <v>72</v>
      </c>
      <c r="D13" s="83" t="s">
        <v>73</v>
      </c>
      <c r="E13" s="83" t="s">
        <v>74</v>
      </c>
      <c r="F13" s="83" t="s">
        <v>75</v>
      </c>
      <c r="G13" s="118" t="s">
        <v>76</v>
      </c>
      <c r="H13" s="87" t="s">
        <v>77</v>
      </c>
    </row>
    <row r="14" spans="1:8" ht="26.4" x14ac:dyDescent="0.3">
      <c r="A14" s="77" t="s">
        <v>78</v>
      </c>
      <c r="B14" s="113">
        <v>10101</v>
      </c>
      <c r="C14" s="70" t="s">
        <v>117</v>
      </c>
      <c r="D14" s="75" t="s">
        <v>298</v>
      </c>
      <c r="E14" s="18" t="s">
        <v>79</v>
      </c>
      <c r="F14" s="113">
        <v>20.32</v>
      </c>
      <c r="G14" s="119">
        <v>0.61799999999999999</v>
      </c>
      <c r="H14" s="84">
        <f>F14*G14</f>
        <v>12.55776</v>
      </c>
    </row>
    <row r="15" spans="1:8" x14ac:dyDescent="0.3">
      <c r="A15" s="77" t="s">
        <v>80</v>
      </c>
      <c r="B15" s="113">
        <v>10111</v>
      </c>
      <c r="C15" s="70" t="s">
        <v>117</v>
      </c>
      <c r="D15" s="114" t="s">
        <v>301</v>
      </c>
      <c r="E15" s="18" t="s">
        <v>79</v>
      </c>
      <c r="F15" s="206">
        <v>24.1</v>
      </c>
      <c r="G15" s="119">
        <v>0.39</v>
      </c>
      <c r="H15" s="84">
        <f>F15*G15</f>
        <v>9.3990000000000009</v>
      </c>
    </row>
    <row r="16" spans="1:8" x14ac:dyDescent="0.3">
      <c r="A16" s="77" t="s">
        <v>118</v>
      </c>
      <c r="B16" s="113">
        <v>10121</v>
      </c>
      <c r="C16" s="70" t="s">
        <v>117</v>
      </c>
      <c r="D16" s="75" t="s">
        <v>299</v>
      </c>
      <c r="E16" s="18" t="s">
        <v>79</v>
      </c>
      <c r="F16" s="206">
        <v>24.1</v>
      </c>
      <c r="G16" s="119">
        <v>0.22</v>
      </c>
      <c r="H16" s="84">
        <f t="shared" ref="H16:H17" si="0">F16*G16</f>
        <v>5.3020000000000005</v>
      </c>
    </row>
    <row r="17" spans="1:11" x14ac:dyDescent="0.3">
      <c r="A17" s="77" t="s">
        <v>85</v>
      </c>
      <c r="B17" s="113">
        <v>10139</v>
      </c>
      <c r="C17" s="70" t="s">
        <v>117</v>
      </c>
      <c r="D17" s="114" t="s">
        <v>302</v>
      </c>
      <c r="E17" s="18" t="s">
        <v>79</v>
      </c>
      <c r="F17" s="206">
        <v>24.1</v>
      </c>
      <c r="G17" s="119">
        <v>1.53</v>
      </c>
      <c r="H17" s="84">
        <f t="shared" si="0"/>
        <v>36.873000000000005</v>
      </c>
    </row>
    <row r="18" spans="1:11" ht="26.4" x14ac:dyDescent="0.3">
      <c r="A18" s="77" t="s">
        <v>119</v>
      </c>
      <c r="B18" s="113">
        <v>10146</v>
      </c>
      <c r="C18" s="70" t="s">
        <v>117</v>
      </c>
      <c r="D18" s="75" t="s">
        <v>300</v>
      </c>
      <c r="E18" s="18" t="s">
        <v>79</v>
      </c>
      <c r="F18" s="113">
        <v>17.88</v>
      </c>
      <c r="G18" s="119">
        <v>1.86</v>
      </c>
      <c r="H18" s="84">
        <f t="shared" ref="H18" si="1">F18*G18</f>
        <v>33.256799999999998</v>
      </c>
    </row>
    <row r="19" spans="1:11" x14ac:dyDescent="0.3">
      <c r="A19" s="366" t="s">
        <v>81</v>
      </c>
      <c r="B19" s="367"/>
      <c r="C19" s="367"/>
      <c r="D19" s="367"/>
      <c r="E19" s="367"/>
      <c r="F19" s="368">
        <f>SUM(H14:H18)</f>
        <v>97.388560000000012</v>
      </c>
      <c r="G19" s="368"/>
      <c r="H19" s="369"/>
    </row>
    <row r="20" spans="1:11" x14ac:dyDescent="0.3">
      <c r="A20" s="388" t="s">
        <v>82</v>
      </c>
      <c r="B20" s="389"/>
      <c r="C20" s="389"/>
      <c r="D20" s="389"/>
      <c r="E20" s="389"/>
      <c r="F20" s="389"/>
      <c r="G20" s="389"/>
      <c r="H20" s="390"/>
    </row>
    <row r="21" spans="1:11" x14ac:dyDescent="0.3">
      <c r="A21" s="40" t="s">
        <v>59</v>
      </c>
      <c r="B21" s="37" t="s">
        <v>71</v>
      </c>
      <c r="C21" s="37" t="s">
        <v>72</v>
      </c>
      <c r="D21" s="71" t="s">
        <v>73</v>
      </c>
      <c r="E21" s="71" t="s">
        <v>74</v>
      </c>
      <c r="F21" s="71" t="s">
        <v>75</v>
      </c>
      <c r="G21" s="120" t="s">
        <v>76</v>
      </c>
      <c r="H21" s="65" t="s">
        <v>77</v>
      </c>
    </row>
    <row r="22" spans="1:11" s="68" customFormat="1" ht="26.4" x14ac:dyDescent="0.3">
      <c r="A22" s="79" t="s">
        <v>303</v>
      </c>
      <c r="B22" s="68">
        <v>330103</v>
      </c>
      <c r="C22" s="88"/>
      <c r="D22" s="91" t="s">
        <v>468</v>
      </c>
      <c r="E22" s="84" t="s">
        <v>467</v>
      </c>
      <c r="F22" s="186">
        <v>1.62</v>
      </c>
      <c r="G22" s="185">
        <v>7.1000000000000004E-3</v>
      </c>
      <c r="H22" s="187">
        <v>5.0000000000000001E-3</v>
      </c>
    </row>
    <row r="23" spans="1:11" x14ac:dyDescent="0.3">
      <c r="A23" s="366" t="s">
        <v>83</v>
      </c>
      <c r="B23" s="367"/>
      <c r="C23" s="367"/>
      <c r="D23" s="367"/>
      <c r="E23" s="367"/>
      <c r="F23" s="368">
        <f>SUM(H22:H22)</f>
        <v>5.0000000000000001E-3</v>
      </c>
      <c r="G23" s="368"/>
      <c r="H23" s="369"/>
    </row>
    <row r="24" spans="1:11" x14ac:dyDescent="0.3">
      <c r="A24" s="388" t="s">
        <v>84</v>
      </c>
      <c r="B24" s="389"/>
      <c r="C24" s="389"/>
      <c r="D24" s="389"/>
      <c r="E24" s="389"/>
      <c r="F24" s="389"/>
      <c r="G24" s="389"/>
      <c r="H24" s="390"/>
    </row>
    <row r="25" spans="1:11" ht="33.75" customHeight="1" x14ac:dyDescent="0.3">
      <c r="A25" s="40" t="s">
        <v>59</v>
      </c>
      <c r="B25" s="37" t="s">
        <v>71</v>
      </c>
      <c r="C25" s="37" t="s">
        <v>72</v>
      </c>
      <c r="D25" s="71" t="s">
        <v>73</v>
      </c>
      <c r="E25" s="71" t="s">
        <v>74</v>
      </c>
      <c r="F25" s="71" t="s">
        <v>75</v>
      </c>
      <c r="G25" s="120" t="s">
        <v>76</v>
      </c>
      <c r="H25" s="65" t="s">
        <v>77</v>
      </c>
      <c r="I25" s="352" t="s">
        <v>481</v>
      </c>
      <c r="J25" s="353"/>
      <c r="K25" s="353"/>
    </row>
    <row r="26" spans="1:11" x14ac:dyDescent="0.3">
      <c r="A26" s="79" t="s">
        <v>305</v>
      </c>
      <c r="B26" s="113">
        <v>20503</v>
      </c>
      <c r="C26" s="84" t="s">
        <v>117</v>
      </c>
      <c r="D26" s="115" t="s">
        <v>469</v>
      </c>
      <c r="E26" s="180" t="s">
        <v>64</v>
      </c>
      <c r="F26" s="113">
        <v>143.33000000000001</v>
      </c>
      <c r="G26" s="119">
        <f>J26*1.5</f>
        <v>3.0539999999999998E-2</v>
      </c>
      <c r="H26" s="38">
        <f t="shared" ref="H26:H32" si="2">F26*G26</f>
        <v>4.3772982000000003</v>
      </c>
      <c r="J26" s="114">
        <v>2.036E-2</v>
      </c>
    </row>
    <row r="27" spans="1:11" x14ac:dyDescent="0.3">
      <c r="A27" s="79" t="s">
        <v>306</v>
      </c>
      <c r="B27" s="113">
        <v>20505</v>
      </c>
      <c r="C27" s="84" t="s">
        <v>117</v>
      </c>
      <c r="D27" t="s">
        <v>470</v>
      </c>
      <c r="E27" s="180" t="s">
        <v>60</v>
      </c>
      <c r="F27" s="113">
        <v>0.81</v>
      </c>
      <c r="G27" s="119">
        <f t="shared" ref="G27:G37" si="3">J27*1.5</f>
        <v>0.79200000000000004</v>
      </c>
      <c r="H27" s="38">
        <f t="shared" si="2"/>
        <v>0.64152000000000009</v>
      </c>
      <c r="J27" s="114">
        <v>0.52800000000000002</v>
      </c>
    </row>
    <row r="28" spans="1:11" x14ac:dyDescent="0.3">
      <c r="A28" s="79" t="s">
        <v>307</v>
      </c>
      <c r="B28" s="113">
        <v>20508</v>
      </c>
      <c r="C28" s="84" t="s">
        <v>117</v>
      </c>
      <c r="D28" s="115" t="s">
        <v>471</v>
      </c>
      <c r="E28" s="179" t="s">
        <v>60</v>
      </c>
      <c r="F28" s="113">
        <v>0.56999999999999995</v>
      </c>
      <c r="G28" s="119">
        <f t="shared" si="3"/>
        <v>8.1630000000000003</v>
      </c>
      <c r="H28" s="38">
        <f t="shared" si="2"/>
        <v>4.6529099999999994</v>
      </c>
      <c r="J28" s="114">
        <v>5.4420000000000002</v>
      </c>
    </row>
    <row r="29" spans="1:11" x14ac:dyDescent="0.3">
      <c r="A29" s="79" t="s">
        <v>308</v>
      </c>
      <c r="B29" s="113">
        <v>20517</v>
      </c>
      <c r="C29" s="84" t="s">
        <v>117</v>
      </c>
      <c r="D29" s="116" t="s">
        <v>472</v>
      </c>
      <c r="E29" s="179" t="s">
        <v>64</v>
      </c>
      <c r="F29" s="113">
        <v>156.71</v>
      </c>
      <c r="G29" s="119">
        <f t="shared" si="3"/>
        <v>3.8999999999999998E-3</v>
      </c>
      <c r="H29" s="38">
        <f t="shared" si="2"/>
        <v>0.61116899999999996</v>
      </c>
      <c r="J29" s="114">
        <v>2.5999999999999999E-3</v>
      </c>
    </row>
    <row r="30" spans="1:11" x14ac:dyDescent="0.3">
      <c r="A30" s="79" t="s">
        <v>309</v>
      </c>
      <c r="B30" s="113">
        <v>20518</v>
      </c>
      <c r="C30" s="84" t="s">
        <v>117</v>
      </c>
      <c r="D30" s="115" t="s">
        <v>473</v>
      </c>
      <c r="E30" s="179" t="s">
        <v>64</v>
      </c>
      <c r="F30" s="113">
        <v>156.71</v>
      </c>
      <c r="G30" s="119">
        <f t="shared" si="3"/>
        <v>9.2999999999999992E-3</v>
      </c>
      <c r="H30" s="38">
        <f t="shared" si="2"/>
        <v>1.457403</v>
      </c>
      <c r="J30" s="114">
        <v>6.1999999999999998E-3</v>
      </c>
    </row>
    <row r="31" spans="1:11" x14ac:dyDescent="0.3">
      <c r="A31" s="79" t="s">
        <v>310</v>
      </c>
      <c r="B31" s="113">
        <v>20985</v>
      </c>
      <c r="C31" s="84" t="s">
        <v>117</v>
      </c>
      <c r="D31" t="s">
        <v>474</v>
      </c>
      <c r="E31" s="179" t="s">
        <v>14</v>
      </c>
      <c r="F31" s="113">
        <v>5.94</v>
      </c>
      <c r="G31" s="119">
        <f t="shared" si="3"/>
        <v>0.15000000000000002</v>
      </c>
      <c r="H31" s="38">
        <f t="shared" si="2"/>
        <v>0.89100000000000024</v>
      </c>
      <c r="J31" s="114">
        <v>0.1</v>
      </c>
    </row>
    <row r="32" spans="1:11" x14ac:dyDescent="0.3">
      <c r="A32" s="79" t="s">
        <v>311</v>
      </c>
      <c r="B32" s="113">
        <v>20988</v>
      </c>
      <c r="C32" s="84" t="s">
        <v>117</v>
      </c>
      <c r="D32" s="115" t="s">
        <v>475</v>
      </c>
      <c r="E32" s="180" t="s">
        <v>14</v>
      </c>
      <c r="F32" s="113">
        <v>14.82</v>
      </c>
      <c r="G32" s="119">
        <f t="shared" si="3"/>
        <v>0.30000000000000004</v>
      </c>
      <c r="H32" s="38">
        <f t="shared" si="2"/>
        <v>4.4460000000000006</v>
      </c>
      <c r="J32" s="114">
        <v>0.2</v>
      </c>
    </row>
    <row r="33" spans="1:10" x14ac:dyDescent="0.3">
      <c r="A33" s="79" t="s">
        <v>312</v>
      </c>
      <c r="B33" s="113">
        <v>21517</v>
      </c>
      <c r="C33" s="84" t="s">
        <v>117</v>
      </c>
      <c r="D33" s="75" t="s">
        <v>476</v>
      </c>
      <c r="E33" s="180" t="s">
        <v>60</v>
      </c>
      <c r="F33" s="113">
        <v>6.8</v>
      </c>
      <c r="G33" s="119">
        <f t="shared" si="3"/>
        <v>3.2774999999999999</v>
      </c>
      <c r="H33" s="38">
        <f t="shared" ref="H33:H37" si="4">F33*G33</f>
        <v>22.286999999999999</v>
      </c>
      <c r="J33" s="114">
        <v>2.1850000000000001</v>
      </c>
    </row>
    <row r="34" spans="1:10" x14ac:dyDescent="0.3">
      <c r="A34" s="79" t="s">
        <v>313</v>
      </c>
      <c r="B34" s="113">
        <v>22585</v>
      </c>
      <c r="C34" s="84" t="s">
        <v>117</v>
      </c>
      <c r="D34" s="75" t="s">
        <v>477</v>
      </c>
      <c r="E34" s="144" t="s">
        <v>482</v>
      </c>
      <c r="F34" s="113">
        <v>1.43</v>
      </c>
      <c r="G34" s="119">
        <f t="shared" si="3"/>
        <v>37.5</v>
      </c>
      <c r="H34" s="38">
        <f t="shared" si="4"/>
        <v>53.625</v>
      </c>
      <c r="J34" s="114">
        <v>25</v>
      </c>
    </row>
    <row r="35" spans="1:10" x14ac:dyDescent="0.3">
      <c r="A35" s="79" t="s">
        <v>314</v>
      </c>
      <c r="B35" s="113">
        <v>26569</v>
      </c>
      <c r="C35" s="84" t="s">
        <v>117</v>
      </c>
      <c r="D35" s="75" t="s">
        <v>478</v>
      </c>
      <c r="E35" s="180" t="s">
        <v>60</v>
      </c>
      <c r="F35" s="113">
        <v>13.65</v>
      </c>
      <c r="G35" s="119">
        <f t="shared" si="3"/>
        <v>4.4999999999999998E-2</v>
      </c>
      <c r="H35" s="38">
        <f t="shared" si="4"/>
        <v>0.61424999999999996</v>
      </c>
      <c r="J35" s="114">
        <v>0.03</v>
      </c>
    </row>
    <row r="36" spans="1:10" x14ac:dyDescent="0.3">
      <c r="A36" s="79" t="s">
        <v>315</v>
      </c>
      <c r="B36" s="113">
        <v>27010</v>
      </c>
      <c r="C36" s="84" t="s">
        <v>117</v>
      </c>
      <c r="D36" s="75" t="s">
        <v>479</v>
      </c>
      <c r="E36" s="180" t="s">
        <v>60</v>
      </c>
      <c r="F36" s="113">
        <v>12.38</v>
      </c>
      <c r="G36" s="119">
        <f t="shared" si="3"/>
        <v>5.6999999999999995E-2</v>
      </c>
      <c r="H36" s="38">
        <f t="shared" si="4"/>
        <v>0.70565999999999995</v>
      </c>
      <c r="J36" s="114">
        <v>3.7999999999999999E-2</v>
      </c>
    </row>
    <row r="37" spans="1:10" x14ac:dyDescent="0.3">
      <c r="A37" s="79" t="s">
        <v>316</v>
      </c>
      <c r="B37" s="113">
        <v>28008</v>
      </c>
      <c r="C37" s="84" t="s">
        <v>117</v>
      </c>
      <c r="D37" s="75" t="s">
        <v>480</v>
      </c>
      <c r="E37" s="180" t="s">
        <v>436</v>
      </c>
      <c r="F37" s="113">
        <v>17.489999999999998</v>
      </c>
      <c r="G37" s="119">
        <f t="shared" si="3"/>
        <v>0.12</v>
      </c>
      <c r="H37" s="38">
        <f t="shared" si="4"/>
        <v>2.0987999999999998</v>
      </c>
      <c r="J37" s="114">
        <v>0.08</v>
      </c>
    </row>
    <row r="38" spans="1:10" x14ac:dyDescent="0.3">
      <c r="A38" s="366" t="s">
        <v>86</v>
      </c>
      <c r="B38" s="367"/>
      <c r="C38" s="367"/>
      <c r="D38" s="367"/>
      <c r="E38" s="367"/>
      <c r="F38" s="368">
        <f>SUM(H26:H37)</f>
        <v>96.408010199999993</v>
      </c>
      <c r="G38" s="368"/>
      <c r="H38" s="369"/>
    </row>
    <row r="39" spans="1:10" x14ac:dyDescent="0.3">
      <c r="A39" s="395" t="s">
        <v>87</v>
      </c>
      <c r="B39" s="396"/>
      <c r="C39" s="396"/>
      <c r="D39" s="396"/>
      <c r="E39" s="396"/>
      <c r="F39" s="396"/>
      <c r="G39" s="396"/>
      <c r="H39" s="397"/>
    </row>
    <row r="40" spans="1:10" x14ac:dyDescent="0.3">
      <c r="A40" s="40" t="s">
        <v>59</v>
      </c>
      <c r="B40" s="37" t="s">
        <v>71</v>
      </c>
      <c r="C40" s="37" t="s">
        <v>72</v>
      </c>
      <c r="D40" s="71" t="s">
        <v>73</v>
      </c>
      <c r="E40" s="71" t="s">
        <v>74</v>
      </c>
      <c r="F40" s="71" t="s">
        <v>75</v>
      </c>
      <c r="G40" s="120" t="s">
        <v>76</v>
      </c>
      <c r="H40" s="65" t="s">
        <v>77</v>
      </c>
    </row>
    <row r="41" spans="1:10" x14ac:dyDescent="0.3">
      <c r="A41" s="40"/>
      <c r="B41" s="39"/>
      <c r="C41" s="39"/>
      <c r="D41" s="39"/>
      <c r="E41" s="39"/>
      <c r="F41" s="39"/>
      <c r="G41" s="122"/>
      <c r="H41" s="65">
        <f>F41*G41</f>
        <v>0</v>
      </c>
    </row>
    <row r="42" spans="1:10" x14ac:dyDescent="0.3">
      <c r="A42" s="40"/>
      <c r="B42" s="39"/>
      <c r="C42" s="39"/>
      <c r="D42" s="39"/>
      <c r="E42" s="39"/>
      <c r="F42" s="39"/>
      <c r="G42" s="122"/>
      <c r="H42" s="65">
        <f>F42*G42</f>
        <v>0</v>
      </c>
    </row>
    <row r="43" spans="1:10" x14ac:dyDescent="0.3">
      <c r="A43" s="366" t="s">
        <v>88</v>
      </c>
      <c r="B43" s="367"/>
      <c r="C43" s="367"/>
      <c r="D43" s="367"/>
      <c r="E43" s="367"/>
      <c r="F43" s="368">
        <f>SUM(H41:H42)</f>
        <v>0</v>
      </c>
      <c r="G43" s="368"/>
      <c r="H43" s="369"/>
    </row>
    <row r="44" spans="1:10" x14ac:dyDescent="0.3">
      <c r="A44" s="395" t="s">
        <v>89</v>
      </c>
      <c r="B44" s="396"/>
      <c r="C44" s="396"/>
      <c r="D44" s="396"/>
      <c r="E44" s="396"/>
      <c r="F44" s="396"/>
      <c r="G44" s="396"/>
      <c r="H44" s="397"/>
    </row>
    <row r="45" spans="1:10" x14ac:dyDescent="0.3">
      <c r="A45" s="40" t="s">
        <v>59</v>
      </c>
      <c r="B45" s="368" t="s">
        <v>90</v>
      </c>
      <c r="C45" s="368"/>
      <c r="D45" s="368"/>
      <c r="E45" s="398" t="s">
        <v>77</v>
      </c>
      <c r="F45" s="398"/>
      <c r="G45" s="398"/>
      <c r="H45" s="65"/>
    </row>
    <row r="46" spans="1:10" x14ac:dyDescent="0.3">
      <c r="A46" s="40" t="s">
        <v>91</v>
      </c>
      <c r="B46" s="368" t="s">
        <v>92</v>
      </c>
      <c r="C46" s="368"/>
      <c r="D46" s="368"/>
      <c r="E46" s="398" t="s">
        <v>93</v>
      </c>
      <c r="F46" s="398"/>
      <c r="G46" s="398"/>
      <c r="H46" s="65">
        <f>F19</f>
        <v>97.388560000000012</v>
      </c>
    </row>
    <row r="47" spans="1:10" x14ac:dyDescent="0.3">
      <c r="A47" s="40" t="s">
        <v>94</v>
      </c>
      <c r="B47" s="368" t="s">
        <v>95</v>
      </c>
      <c r="C47" s="368"/>
      <c r="D47" s="368"/>
      <c r="E47" s="394">
        <f>H10</f>
        <v>1.5727</v>
      </c>
      <c r="F47" s="394"/>
      <c r="G47" s="394"/>
      <c r="H47" s="65"/>
    </row>
    <row r="48" spans="1:10" x14ac:dyDescent="0.3">
      <c r="A48" s="40" t="s">
        <v>96</v>
      </c>
      <c r="B48" s="368" t="s">
        <v>97</v>
      </c>
      <c r="C48" s="368"/>
      <c r="D48" s="368"/>
      <c r="E48" s="399" t="s">
        <v>98</v>
      </c>
      <c r="F48" s="399"/>
      <c r="G48" s="399"/>
      <c r="H48" s="65">
        <f>F23</f>
        <v>5.0000000000000001E-3</v>
      </c>
    </row>
    <row r="49" spans="1:11" x14ac:dyDescent="0.3">
      <c r="A49" s="40" t="s">
        <v>99</v>
      </c>
      <c r="B49" s="368" t="s">
        <v>100</v>
      </c>
      <c r="C49" s="368"/>
      <c r="D49" s="368"/>
      <c r="E49" s="399" t="s">
        <v>101</v>
      </c>
      <c r="F49" s="399"/>
      <c r="G49" s="399"/>
      <c r="H49" s="65">
        <f>F38</f>
        <v>96.408010199999993</v>
      </c>
    </row>
    <row r="50" spans="1:11" x14ac:dyDescent="0.3">
      <c r="A50" s="40" t="s">
        <v>102</v>
      </c>
      <c r="B50" s="368" t="s">
        <v>103</v>
      </c>
      <c r="C50" s="368"/>
      <c r="D50" s="368"/>
      <c r="E50" s="399" t="s">
        <v>104</v>
      </c>
      <c r="F50" s="399"/>
      <c r="G50" s="399"/>
      <c r="H50" s="65">
        <f>F43</f>
        <v>0</v>
      </c>
    </row>
    <row r="51" spans="1:11" x14ac:dyDescent="0.3">
      <c r="A51" s="40"/>
      <c r="B51" s="368"/>
      <c r="C51" s="368"/>
      <c r="D51" s="368"/>
      <c r="E51" s="389" t="s">
        <v>105</v>
      </c>
      <c r="F51" s="389"/>
      <c r="G51" s="389"/>
      <c r="H51" s="41">
        <f>ROUND(SUM(H48+H46+H49+H50),2)</f>
        <v>193.8</v>
      </c>
    </row>
    <row r="52" spans="1:11" x14ac:dyDescent="0.3">
      <c r="A52" s="42"/>
      <c r="B52" s="401"/>
      <c r="C52" s="401"/>
      <c r="D52" s="401"/>
      <c r="E52" s="402" t="s">
        <v>106</v>
      </c>
      <c r="F52" s="402"/>
      <c r="G52" s="402"/>
      <c r="H52" s="43">
        <f>H51</f>
        <v>193.8</v>
      </c>
    </row>
    <row r="53" spans="1:11" ht="15" thickBot="1" x14ac:dyDescent="0.35">
      <c r="A53" s="403"/>
      <c r="B53" s="404"/>
      <c r="C53" s="404"/>
      <c r="D53" s="404"/>
      <c r="E53" s="404"/>
      <c r="F53" s="404"/>
      <c r="G53" s="404"/>
      <c r="H53" s="405"/>
    </row>
    <row r="56" spans="1:11" ht="15.6" x14ac:dyDescent="0.3">
      <c r="A56" s="281" t="s">
        <v>508</v>
      </c>
      <c r="B56" s="281"/>
      <c r="C56" s="281"/>
      <c r="D56" s="281"/>
      <c r="E56" s="16"/>
      <c r="F56" s="130"/>
      <c r="G56" s="189"/>
      <c r="H56" s="190"/>
      <c r="I56" s="17"/>
      <c r="J56" s="1"/>
      <c r="K56" s="1"/>
    </row>
    <row r="57" spans="1:11" x14ac:dyDescent="0.3">
      <c r="A57" s="3"/>
      <c r="B57" s="3"/>
      <c r="C57" s="3"/>
      <c r="D57" s="2"/>
      <c r="E57" s="400"/>
      <c r="F57" s="400"/>
      <c r="G57" s="400"/>
      <c r="H57" s="400"/>
      <c r="I57" s="14"/>
    </row>
    <row r="58" spans="1:11" x14ac:dyDescent="0.3">
      <c r="A58" s="3"/>
      <c r="B58" s="3"/>
      <c r="C58" s="3"/>
      <c r="D58" s="2"/>
      <c r="E58" s="351" t="s">
        <v>364</v>
      </c>
      <c r="F58" s="351"/>
      <c r="G58" s="351"/>
      <c r="H58" s="351"/>
    </row>
    <row r="59" spans="1:11" x14ac:dyDescent="0.3">
      <c r="A59" s="3"/>
      <c r="B59" s="3"/>
      <c r="C59" s="3"/>
      <c r="D59" s="2"/>
      <c r="E59" s="351" t="s">
        <v>365</v>
      </c>
      <c r="F59" s="351"/>
      <c r="G59" s="351"/>
      <c r="H59" s="351"/>
    </row>
  </sheetData>
  <mergeCells count="46">
    <mergeCell ref="E57:H57"/>
    <mergeCell ref="E58:H58"/>
    <mergeCell ref="E59:H59"/>
    <mergeCell ref="B51:D51"/>
    <mergeCell ref="E51:G51"/>
    <mergeCell ref="B52:D52"/>
    <mergeCell ref="E52:G52"/>
    <mergeCell ref="A53:H53"/>
    <mergeCell ref="A56:D56"/>
    <mergeCell ref="B48:D48"/>
    <mergeCell ref="E48:G48"/>
    <mergeCell ref="B49:D49"/>
    <mergeCell ref="E49:G49"/>
    <mergeCell ref="B50:D50"/>
    <mergeCell ref="E50:G50"/>
    <mergeCell ref="A20:H20"/>
    <mergeCell ref="A9:H9"/>
    <mergeCell ref="B47:D47"/>
    <mergeCell ref="E47:G47"/>
    <mergeCell ref="A24:H24"/>
    <mergeCell ref="A38:E38"/>
    <mergeCell ref="F38:H38"/>
    <mergeCell ref="A39:H39"/>
    <mergeCell ref="A43:E43"/>
    <mergeCell ref="F43:H43"/>
    <mergeCell ref="A44:H44"/>
    <mergeCell ref="B45:D45"/>
    <mergeCell ref="E45:G45"/>
    <mergeCell ref="B46:D46"/>
    <mergeCell ref="E46:G46"/>
    <mergeCell ref="I25:K25"/>
    <mergeCell ref="A1:B5"/>
    <mergeCell ref="C1:H2"/>
    <mergeCell ref="C3:H4"/>
    <mergeCell ref="C5:H5"/>
    <mergeCell ref="A23:E23"/>
    <mergeCell ref="F23:H23"/>
    <mergeCell ref="A6:H6"/>
    <mergeCell ref="A7:H7"/>
    <mergeCell ref="A8:H8"/>
    <mergeCell ref="A10:B10"/>
    <mergeCell ref="E10:G10"/>
    <mergeCell ref="B11:F11"/>
    <mergeCell ref="A12:H12"/>
    <mergeCell ref="A19:E19"/>
    <mergeCell ref="F19:H19"/>
  </mergeCells>
  <phoneticPr fontId="27" type="noConversion"/>
  <pageMargins left="0.511811024" right="0.511811024" top="0.78740157499999996" bottom="0.78740157499999996" header="0.31496062000000002" footer="0.31496062000000002"/>
  <pageSetup paperSize="9" scale="63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4C4C1-CB5C-44C5-BE8A-B72B7A9DCEFA}">
  <sheetPr>
    <pageSetUpPr fitToPage="1"/>
  </sheetPr>
  <dimension ref="A1:K22"/>
  <sheetViews>
    <sheetView topLeftCell="A10" workbookViewId="0">
      <selection activeCell="A19" sqref="A19:XFD19"/>
    </sheetView>
  </sheetViews>
  <sheetFormatPr defaultRowHeight="14.4" x14ac:dyDescent="0.3"/>
  <cols>
    <col min="4" max="4" width="29.33203125" customWidth="1"/>
    <col min="7" max="7" width="12.5546875" bestFit="1" customWidth="1"/>
    <col min="8" max="8" width="40.109375" customWidth="1"/>
    <col min="10" max="10" width="12.44140625" bestFit="1" customWidth="1"/>
  </cols>
  <sheetData>
    <row r="1" spans="1:11" ht="15" customHeight="1" x14ac:dyDescent="0.3">
      <c r="A1" s="422"/>
      <c r="B1" s="423"/>
      <c r="C1" s="423"/>
      <c r="D1" s="336" t="s">
        <v>5</v>
      </c>
      <c r="E1" s="337"/>
      <c r="F1" s="337"/>
      <c r="G1" s="337"/>
      <c r="H1" s="337"/>
      <c r="I1" s="337"/>
      <c r="J1" s="337"/>
      <c r="K1" s="356"/>
    </row>
    <row r="2" spans="1:11" ht="15" customHeight="1" x14ac:dyDescent="0.3">
      <c r="A2" s="419"/>
      <c r="B2" s="420"/>
      <c r="C2" s="420"/>
      <c r="D2" s="424"/>
      <c r="E2" s="425"/>
      <c r="F2" s="425"/>
      <c r="G2" s="425"/>
      <c r="H2" s="425"/>
      <c r="I2" s="425"/>
      <c r="J2" s="425"/>
      <c r="K2" s="426"/>
    </row>
    <row r="3" spans="1:11" x14ac:dyDescent="0.3">
      <c r="A3" s="419"/>
      <c r="B3" s="420"/>
      <c r="C3" s="420"/>
      <c r="D3" s="427" t="s">
        <v>8</v>
      </c>
      <c r="E3" s="428"/>
      <c r="F3" s="428"/>
      <c r="G3" s="428"/>
      <c r="H3" s="428"/>
      <c r="I3" s="428"/>
      <c r="J3" s="428"/>
      <c r="K3" s="429"/>
    </row>
    <row r="4" spans="1:11" ht="23.25" customHeight="1" x14ac:dyDescent="0.3">
      <c r="A4" s="419"/>
      <c r="B4" s="420"/>
      <c r="C4" s="420"/>
      <c r="D4" s="427" t="s">
        <v>9</v>
      </c>
      <c r="E4" s="428"/>
      <c r="F4" s="428"/>
      <c r="G4" s="428"/>
      <c r="H4" s="428"/>
      <c r="I4" s="428"/>
      <c r="J4" s="428"/>
      <c r="K4" s="429"/>
    </row>
    <row r="5" spans="1:11" ht="17.399999999999999" x14ac:dyDescent="0.3">
      <c r="A5" s="419"/>
      <c r="B5" s="420"/>
      <c r="C5" s="420"/>
      <c r="D5" s="430"/>
      <c r="E5" s="431"/>
      <c r="F5" s="431"/>
      <c r="G5" s="431"/>
      <c r="H5" s="431"/>
      <c r="I5" s="431"/>
      <c r="J5" s="431"/>
      <c r="K5" s="432"/>
    </row>
    <row r="6" spans="1:11" ht="17.399999999999999" x14ac:dyDescent="0.3">
      <c r="A6" s="419" t="s">
        <v>443</v>
      </c>
      <c r="B6" s="420"/>
      <c r="C6" s="420"/>
      <c r="D6" s="420"/>
      <c r="E6" s="420"/>
      <c r="F6" s="420"/>
      <c r="G6" s="420"/>
      <c r="H6" s="420"/>
      <c r="I6" s="420"/>
      <c r="J6" s="420"/>
      <c r="K6" s="421"/>
    </row>
    <row r="7" spans="1:11" x14ac:dyDescent="0.3">
      <c r="A7" s="444"/>
      <c r="B7" s="445"/>
      <c r="C7" s="445"/>
      <c r="D7" s="445"/>
      <c r="E7" s="445"/>
      <c r="F7" s="445"/>
      <c r="G7" s="445"/>
      <c r="H7" s="445"/>
      <c r="I7" s="445"/>
      <c r="J7" s="445"/>
      <c r="K7" s="446"/>
    </row>
    <row r="8" spans="1:11" x14ac:dyDescent="0.3">
      <c r="A8" s="239" t="s">
        <v>493</v>
      </c>
      <c r="B8" s="240"/>
      <c r="C8" s="240"/>
      <c r="D8" s="240"/>
      <c r="E8" s="240"/>
      <c r="F8" s="240"/>
      <c r="G8" s="240"/>
      <c r="H8" s="240"/>
      <c r="I8" s="240"/>
      <c r="J8" s="240"/>
      <c r="K8" s="193"/>
    </row>
    <row r="9" spans="1:11" x14ac:dyDescent="0.3">
      <c r="A9" s="192"/>
      <c r="B9" s="22"/>
      <c r="C9" s="20"/>
      <c r="D9" s="20"/>
      <c r="E9" s="20"/>
      <c r="I9" s="20"/>
      <c r="J9" s="20"/>
      <c r="K9" s="193"/>
    </row>
    <row r="10" spans="1:11" x14ac:dyDescent="0.3">
      <c r="A10" s="45" t="s">
        <v>71</v>
      </c>
      <c r="B10" s="54" t="s">
        <v>392</v>
      </c>
      <c r="C10" s="433" t="s">
        <v>393</v>
      </c>
      <c r="D10" s="433"/>
      <c r="E10" s="433"/>
      <c r="F10" s="54" t="s">
        <v>65</v>
      </c>
      <c r="G10" s="54" t="s">
        <v>394</v>
      </c>
      <c r="H10" s="434" t="s">
        <v>395</v>
      </c>
      <c r="I10" s="435"/>
      <c r="J10" s="435"/>
      <c r="K10" s="436"/>
    </row>
    <row r="11" spans="1:11" ht="27.75" customHeight="1" x14ac:dyDescent="0.3">
      <c r="A11" s="184" t="s">
        <v>27</v>
      </c>
      <c r="B11" s="184" t="s">
        <v>396</v>
      </c>
      <c r="C11" s="437" t="s">
        <v>440</v>
      </c>
      <c r="D11" s="438"/>
      <c r="E11" s="439"/>
      <c r="F11" s="13" t="s">
        <v>441</v>
      </c>
      <c r="G11" s="13">
        <v>3</v>
      </c>
      <c r="H11" s="440">
        <f>((I14+I15+I16)/3)</f>
        <v>37.733333333333334</v>
      </c>
      <c r="I11" s="441"/>
      <c r="J11" s="441"/>
      <c r="K11" s="442"/>
    </row>
    <row r="12" spans="1:11" x14ac:dyDescent="0.3">
      <c r="A12" s="192"/>
      <c r="B12" s="22"/>
      <c r="C12" s="20"/>
      <c r="D12" s="20"/>
      <c r="E12" s="20"/>
      <c r="F12" s="20"/>
      <c r="G12" s="20"/>
      <c r="H12" s="20"/>
      <c r="I12" s="20"/>
      <c r="J12" s="20"/>
      <c r="K12" s="193"/>
    </row>
    <row r="13" spans="1:11" x14ac:dyDescent="0.3">
      <c r="A13" s="443" t="s">
        <v>397</v>
      </c>
      <c r="B13" s="412"/>
      <c r="C13" s="412"/>
      <c r="D13" s="412"/>
      <c r="E13" s="412" t="s">
        <v>398</v>
      </c>
      <c r="F13" s="412"/>
      <c r="G13" s="412" t="s">
        <v>399</v>
      </c>
      <c r="H13" s="412"/>
      <c r="I13" s="188" t="s">
        <v>400</v>
      </c>
      <c r="J13" s="188" t="s">
        <v>401</v>
      </c>
      <c r="K13" s="194" t="s">
        <v>402</v>
      </c>
    </row>
    <row r="14" spans="1:11" ht="24" customHeight="1" x14ac:dyDescent="0.3">
      <c r="A14" s="413" t="s">
        <v>485</v>
      </c>
      <c r="B14" s="414"/>
      <c r="C14" s="414"/>
      <c r="D14" s="414"/>
      <c r="E14" s="415" t="s">
        <v>489</v>
      </c>
      <c r="F14" s="415"/>
      <c r="G14" s="416" t="s">
        <v>486</v>
      </c>
      <c r="H14" s="417"/>
      <c r="I14" s="25">
        <v>42.9</v>
      </c>
      <c r="J14" s="13" t="s">
        <v>403</v>
      </c>
      <c r="K14" s="195"/>
    </row>
    <row r="15" spans="1:11" s="68" customFormat="1" ht="24" customHeight="1" x14ac:dyDescent="0.3">
      <c r="A15" s="406" t="s">
        <v>487</v>
      </c>
      <c r="B15" s="407"/>
      <c r="C15" s="407"/>
      <c r="D15" s="407"/>
      <c r="E15" s="408" t="s">
        <v>488</v>
      </c>
      <c r="F15" s="408"/>
      <c r="G15" s="409" t="s">
        <v>490</v>
      </c>
      <c r="H15" s="409"/>
      <c r="I15" s="62">
        <v>35</v>
      </c>
      <c r="J15" s="18" t="s">
        <v>403</v>
      </c>
      <c r="K15" s="196"/>
    </row>
    <row r="16" spans="1:11" s="68" customFormat="1" ht="32.25" customHeight="1" x14ac:dyDescent="0.3">
      <c r="A16" s="407" t="s">
        <v>501</v>
      </c>
      <c r="B16" s="407"/>
      <c r="C16" s="407"/>
      <c r="D16" s="407"/>
      <c r="E16" s="408" t="s">
        <v>502</v>
      </c>
      <c r="F16" s="408"/>
      <c r="G16" s="410" t="s">
        <v>503</v>
      </c>
      <c r="H16" s="411"/>
      <c r="I16" s="62">
        <v>35.299999999999997</v>
      </c>
      <c r="J16" s="18" t="s">
        <v>403</v>
      </c>
      <c r="K16" s="18"/>
    </row>
    <row r="17" spans="1:11" x14ac:dyDescent="0.3">
      <c r="A17" s="53"/>
      <c r="B17" s="53"/>
      <c r="C17" s="53"/>
      <c r="D17" s="53"/>
      <c r="E17" s="145"/>
      <c r="F17" s="145"/>
      <c r="G17" s="182"/>
      <c r="H17" s="182"/>
      <c r="I17" s="183"/>
      <c r="J17" s="145"/>
      <c r="K17" s="145"/>
    </row>
    <row r="19" spans="1:11" ht="15.6" x14ac:dyDescent="0.3">
      <c r="A19" s="281" t="s">
        <v>508</v>
      </c>
      <c r="B19" s="281"/>
      <c r="C19" s="281"/>
      <c r="D19" s="281"/>
      <c r="E19" s="16"/>
      <c r="F19" s="130"/>
      <c r="G19" s="189"/>
      <c r="H19" s="190"/>
      <c r="I19" s="17"/>
      <c r="J19" s="1"/>
      <c r="K19" s="1"/>
    </row>
    <row r="20" spans="1:11" s="28" customFormat="1" ht="11.4" x14ac:dyDescent="0.2">
      <c r="A20" s="197"/>
      <c r="B20" s="197"/>
      <c r="C20" s="197"/>
      <c r="D20" s="197"/>
      <c r="E20" s="418" t="s">
        <v>442</v>
      </c>
      <c r="F20" s="418"/>
      <c r="G20" s="418"/>
      <c r="H20" s="418"/>
      <c r="I20" s="197"/>
    </row>
    <row r="21" spans="1:11" x14ac:dyDescent="0.3">
      <c r="A21" s="3"/>
      <c r="B21" s="3"/>
      <c r="C21" s="3"/>
      <c r="D21" s="2"/>
      <c r="E21" s="418" t="s">
        <v>364</v>
      </c>
      <c r="F21" s="418"/>
      <c r="G21" s="418"/>
      <c r="H21" s="418"/>
      <c r="K21" s="21"/>
    </row>
    <row r="22" spans="1:11" x14ac:dyDescent="0.3">
      <c r="E22" s="418" t="s">
        <v>365</v>
      </c>
      <c r="F22" s="418"/>
      <c r="G22" s="418"/>
      <c r="H22" s="418"/>
    </row>
  </sheetData>
  <mergeCells count="27">
    <mergeCell ref="E20:H20"/>
    <mergeCell ref="E21:H21"/>
    <mergeCell ref="E22:H22"/>
    <mergeCell ref="A6:K6"/>
    <mergeCell ref="A1:C5"/>
    <mergeCell ref="D1:K2"/>
    <mergeCell ref="D3:K3"/>
    <mergeCell ref="D4:K4"/>
    <mergeCell ref="D5:K5"/>
    <mergeCell ref="C10:E10"/>
    <mergeCell ref="H10:K10"/>
    <mergeCell ref="C11:E11"/>
    <mergeCell ref="H11:K11"/>
    <mergeCell ref="A13:D13"/>
    <mergeCell ref="A7:K7"/>
    <mergeCell ref="A19:D19"/>
    <mergeCell ref="E13:F13"/>
    <mergeCell ref="G13:H13"/>
    <mergeCell ref="A14:D14"/>
    <mergeCell ref="E14:F14"/>
    <mergeCell ref="G14:H14"/>
    <mergeCell ref="A15:D15"/>
    <mergeCell ref="E15:F15"/>
    <mergeCell ref="G15:H15"/>
    <mergeCell ref="A16:D16"/>
    <mergeCell ref="E16:F16"/>
    <mergeCell ref="G16:H16"/>
  </mergeCells>
  <hyperlinks>
    <hyperlink ref="G16" r:id="rId1" xr:uid="{60092003-7E0A-4991-9E9D-5FFF2C378519}"/>
  </hyperlinks>
  <pageMargins left="0.511811024" right="0.511811024" top="0.78740157499999996" bottom="0.78740157499999996" header="0.31496062000000002" footer="0.31496062000000002"/>
  <pageSetup paperSize="9" scale="58" fitToHeight="0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08186-F8EC-44CD-BC40-3D3CA1421376}">
  <sheetPr>
    <pageSetUpPr fitToPage="1"/>
  </sheetPr>
  <dimension ref="A1:K46"/>
  <sheetViews>
    <sheetView view="pageBreakPreview" topLeftCell="A22" zoomScale="85" zoomScaleNormal="100" zoomScaleSheetLayoutView="85" workbookViewId="0">
      <selection activeCell="A43" sqref="A43:XFD43"/>
    </sheetView>
  </sheetViews>
  <sheetFormatPr defaultRowHeight="14.4" x14ac:dyDescent="0.3"/>
  <cols>
    <col min="1" max="1" width="9.88671875" bestFit="1" customWidth="1"/>
    <col min="3" max="3" width="10.33203125" customWidth="1"/>
    <col min="4" max="4" width="60.6640625" bestFit="1" customWidth="1"/>
    <col min="5" max="5" width="8.88671875" bestFit="1" customWidth="1"/>
    <col min="6" max="6" width="17.6640625" bestFit="1" customWidth="1"/>
    <col min="7" max="7" width="18" bestFit="1" customWidth="1"/>
  </cols>
  <sheetData>
    <row r="1" spans="1:8" ht="15" customHeight="1" x14ac:dyDescent="0.3">
      <c r="A1" s="319"/>
      <c r="B1" s="354"/>
      <c r="C1" s="336" t="s">
        <v>5</v>
      </c>
      <c r="D1" s="337"/>
      <c r="E1" s="337"/>
      <c r="F1" s="337"/>
      <c r="G1" s="337"/>
      <c r="H1" s="356"/>
    </row>
    <row r="2" spans="1:8" ht="15" customHeight="1" x14ac:dyDescent="0.3">
      <c r="A2" s="321"/>
      <c r="B2" s="355"/>
      <c r="C2" s="357"/>
      <c r="D2" s="358"/>
      <c r="E2" s="358"/>
      <c r="F2" s="358"/>
      <c r="G2" s="358"/>
      <c r="H2" s="359"/>
    </row>
    <row r="3" spans="1:8" ht="15" customHeight="1" x14ac:dyDescent="0.3">
      <c r="A3" s="321"/>
      <c r="B3" s="355"/>
      <c r="C3" s="360" t="s">
        <v>8</v>
      </c>
      <c r="D3" s="361"/>
      <c r="E3" s="361"/>
      <c r="F3" s="361"/>
      <c r="G3" s="361"/>
      <c r="H3" s="362"/>
    </row>
    <row r="4" spans="1:8" x14ac:dyDescent="0.3">
      <c r="A4" s="321"/>
      <c r="B4" s="355"/>
      <c r="C4" s="360"/>
      <c r="D4" s="361"/>
      <c r="E4" s="361"/>
      <c r="F4" s="361"/>
      <c r="G4" s="361"/>
      <c r="H4" s="362"/>
    </row>
    <row r="5" spans="1:8" x14ac:dyDescent="0.3">
      <c r="A5" s="321"/>
      <c r="B5" s="355"/>
      <c r="C5" s="363" t="s">
        <v>9</v>
      </c>
      <c r="D5" s="364"/>
      <c r="E5" s="364"/>
      <c r="F5" s="364"/>
      <c r="G5" s="364"/>
      <c r="H5" s="365"/>
    </row>
    <row r="6" spans="1:8" x14ac:dyDescent="0.3">
      <c r="A6" s="370"/>
      <c r="B6" s="371"/>
      <c r="C6" s="371"/>
      <c r="D6" s="371"/>
      <c r="E6" s="371"/>
      <c r="F6" s="371"/>
      <c r="G6" s="371"/>
      <c r="H6" s="372"/>
    </row>
    <row r="7" spans="1:8" x14ac:dyDescent="0.3">
      <c r="A7" s="451" t="s">
        <v>66</v>
      </c>
      <c r="B7" s="452"/>
      <c r="C7" s="452"/>
      <c r="D7" s="452"/>
      <c r="E7" s="452"/>
      <c r="F7" s="452"/>
      <c r="G7" s="452"/>
      <c r="H7" s="453"/>
    </row>
    <row r="8" spans="1:8" x14ac:dyDescent="0.3">
      <c r="A8" s="376" t="s">
        <v>404</v>
      </c>
      <c r="B8" s="377"/>
      <c r="C8" s="377"/>
      <c r="D8" s="377"/>
      <c r="E8" s="377"/>
      <c r="F8" s="377"/>
      <c r="G8" s="377"/>
      <c r="H8" s="378"/>
    </row>
    <row r="9" spans="1:8" x14ac:dyDescent="0.3">
      <c r="A9" s="391" t="s">
        <v>491</v>
      </c>
      <c r="B9" s="392"/>
      <c r="C9" s="392"/>
      <c r="D9" s="392"/>
      <c r="E9" s="392"/>
      <c r="F9" s="392"/>
      <c r="G9" s="392"/>
      <c r="H9" s="393"/>
    </row>
    <row r="10" spans="1:8" x14ac:dyDescent="0.3">
      <c r="A10" s="379" t="s">
        <v>67</v>
      </c>
      <c r="B10" s="380"/>
      <c r="C10" s="66" t="s">
        <v>58</v>
      </c>
      <c r="D10" s="67">
        <v>97590</v>
      </c>
      <c r="E10" s="381" t="s">
        <v>111</v>
      </c>
      <c r="F10" s="382"/>
      <c r="G10" s="383"/>
      <c r="H10" s="156">
        <v>1.5727</v>
      </c>
    </row>
    <row r="11" spans="1:8" x14ac:dyDescent="0.3">
      <c r="A11" s="12" t="s">
        <v>68</v>
      </c>
      <c r="B11" s="384" t="s">
        <v>405</v>
      </c>
      <c r="C11" s="384"/>
      <c r="D11" s="384"/>
      <c r="E11" s="384"/>
      <c r="F11" s="384"/>
      <c r="G11" s="36" t="s">
        <v>69</v>
      </c>
      <c r="H11" s="69" t="s">
        <v>109</v>
      </c>
    </row>
    <row r="12" spans="1:8" x14ac:dyDescent="0.3">
      <c r="A12" s="385" t="s">
        <v>70</v>
      </c>
      <c r="B12" s="386"/>
      <c r="C12" s="386"/>
      <c r="D12" s="386"/>
      <c r="E12" s="386"/>
      <c r="F12" s="386"/>
      <c r="G12" s="386"/>
      <c r="H12" s="387"/>
    </row>
    <row r="13" spans="1:8" x14ac:dyDescent="0.3">
      <c r="A13" s="76" t="s">
        <v>59</v>
      </c>
      <c r="B13" s="83" t="s">
        <v>71</v>
      </c>
      <c r="C13" s="83" t="s">
        <v>72</v>
      </c>
      <c r="D13" s="83" t="s">
        <v>73</v>
      </c>
      <c r="E13" s="83" t="s">
        <v>74</v>
      </c>
      <c r="F13" s="83" t="s">
        <v>75</v>
      </c>
      <c r="G13" s="83" t="s">
        <v>76</v>
      </c>
      <c r="H13" s="87" t="s">
        <v>77</v>
      </c>
    </row>
    <row r="14" spans="1:8" ht="26.4" x14ac:dyDescent="0.3">
      <c r="A14" s="77" t="s">
        <v>78</v>
      </c>
      <c r="B14" s="113">
        <v>10146</v>
      </c>
      <c r="C14" s="88" t="s">
        <v>117</v>
      </c>
      <c r="D14" s="181" t="s">
        <v>300</v>
      </c>
      <c r="E14" s="83" t="s">
        <v>79</v>
      </c>
      <c r="F14" s="89">
        <v>17.88</v>
      </c>
      <c r="G14" s="83">
        <v>0.22309999999999999</v>
      </c>
      <c r="H14" s="38">
        <f>F14*G14</f>
        <v>3.9890279999999998</v>
      </c>
    </row>
    <row r="15" spans="1:8" x14ac:dyDescent="0.3">
      <c r="A15" s="77" t="s">
        <v>80</v>
      </c>
      <c r="B15" s="144">
        <v>10115</v>
      </c>
      <c r="C15" s="88" t="s">
        <v>117</v>
      </c>
      <c r="D15" s="94" t="s">
        <v>391</v>
      </c>
      <c r="E15" s="83" t="s">
        <v>79</v>
      </c>
      <c r="F15" s="246">
        <v>24.1</v>
      </c>
      <c r="G15" s="83">
        <v>0.53549999999999998</v>
      </c>
      <c r="H15" s="38">
        <f>F15*G15</f>
        <v>12.90555</v>
      </c>
    </row>
    <row r="16" spans="1:8" x14ac:dyDescent="0.3">
      <c r="A16" s="448" t="s">
        <v>81</v>
      </c>
      <c r="B16" s="449"/>
      <c r="C16" s="449"/>
      <c r="D16" s="449"/>
      <c r="E16" s="449"/>
      <c r="F16" s="447">
        <f>SUM(H14:H15)</f>
        <v>16.894577999999999</v>
      </c>
      <c r="G16" s="447"/>
      <c r="H16" s="450"/>
    </row>
    <row r="17" spans="1:8" x14ac:dyDescent="0.3">
      <c r="A17" s="388" t="s">
        <v>82</v>
      </c>
      <c r="B17" s="389"/>
      <c r="C17" s="389"/>
      <c r="D17" s="389"/>
      <c r="E17" s="389"/>
      <c r="F17" s="389"/>
      <c r="G17" s="389"/>
      <c r="H17" s="390"/>
    </row>
    <row r="18" spans="1:8" x14ac:dyDescent="0.3">
      <c r="A18" s="78" t="s">
        <v>59</v>
      </c>
      <c r="B18" s="83" t="s">
        <v>71</v>
      </c>
      <c r="C18" s="83" t="s">
        <v>72</v>
      </c>
      <c r="D18" s="84" t="s">
        <v>73</v>
      </c>
      <c r="E18" s="84" t="s">
        <v>74</v>
      </c>
      <c r="F18" s="84" t="s">
        <v>75</v>
      </c>
      <c r="G18" s="84" t="s">
        <v>76</v>
      </c>
      <c r="H18" s="38" t="s">
        <v>77</v>
      </c>
    </row>
    <row r="19" spans="1:8" x14ac:dyDescent="0.3">
      <c r="A19" s="79"/>
      <c r="B19" s="90"/>
      <c r="C19" s="88"/>
      <c r="D19" s="91"/>
      <c r="E19" s="84"/>
      <c r="F19" s="92"/>
      <c r="G19" s="93"/>
      <c r="H19" s="38">
        <f>F19*G19</f>
        <v>0</v>
      </c>
    </row>
    <row r="20" spans="1:8" x14ac:dyDescent="0.3">
      <c r="A20" s="78"/>
      <c r="B20" s="84"/>
      <c r="C20" s="84"/>
      <c r="D20" s="84"/>
      <c r="E20" s="84"/>
      <c r="F20" s="84"/>
      <c r="G20" s="84"/>
      <c r="H20" s="38">
        <f>F20*G20</f>
        <v>0</v>
      </c>
    </row>
    <row r="21" spans="1:8" x14ac:dyDescent="0.3">
      <c r="A21" s="448" t="s">
        <v>83</v>
      </c>
      <c r="B21" s="449"/>
      <c r="C21" s="449"/>
      <c r="D21" s="449"/>
      <c r="E21" s="449"/>
      <c r="F21" s="447">
        <f>SUM(H19:H20)</f>
        <v>0</v>
      </c>
      <c r="G21" s="447"/>
      <c r="H21" s="450"/>
    </row>
    <row r="22" spans="1:8" x14ac:dyDescent="0.3">
      <c r="A22" s="388" t="s">
        <v>84</v>
      </c>
      <c r="B22" s="389"/>
      <c r="C22" s="389"/>
      <c r="D22" s="389"/>
      <c r="E22" s="389"/>
      <c r="F22" s="389"/>
      <c r="G22" s="389"/>
      <c r="H22" s="390"/>
    </row>
    <row r="23" spans="1:8" x14ac:dyDescent="0.3">
      <c r="A23" s="78" t="s">
        <v>59</v>
      </c>
      <c r="B23" s="83" t="s">
        <v>71</v>
      </c>
      <c r="C23" s="83" t="s">
        <v>72</v>
      </c>
      <c r="D23" s="84" t="s">
        <v>73</v>
      </c>
      <c r="E23" s="84" t="s">
        <v>74</v>
      </c>
      <c r="F23" s="84" t="s">
        <v>75</v>
      </c>
      <c r="G23" s="84" t="s">
        <v>76</v>
      </c>
      <c r="H23" s="38" t="s">
        <v>77</v>
      </c>
    </row>
    <row r="24" spans="1:8" x14ac:dyDescent="0.3">
      <c r="A24" s="79" t="s">
        <v>118</v>
      </c>
      <c r="B24" s="86" t="s">
        <v>27</v>
      </c>
      <c r="C24" s="84" t="s">
        <v>110</v>
      </c>
      <c r="D24" s="64" t="s">
        <v>494</v>
      </c>
      <c r="E24" s="84" t="s">
        <v>109</v>
      </c>
      <c r="F24" s="84">
        <v>35.18</v>
      </c>
      <c r="G24" s="85">
        <v>1</v>
      </c>
      <c r="H24" s="38">
        <f>'MERCADO-01'!H11:K11</f>
        <v>37.733333333333334</v>
      </c>
    </row>
    <row r="25" spans="1:8" x14ac:dyDescent="0.3">
      <c r="A25" s="448" t="s">
        <v>86</v>
      </c>
      <c r="B25" s="449"/>
      <c r="C25" s="449"/>
      <c r="D25" s="449"/>
      <c r="E25" s="449"/>
      <c r="F25" s="447">
        <f>SUM(H24:H24)</f>
        <v>37.733333333333334</v>
      </c>
      <c r="G25" s="447"/>
      <c r="H25" s="450"/>
    </row>
    <row r="26" spans="1:8" x14ac:dyDescent="0.3">
      <c r="A26" s="395" t="s">
        <v>87</v>
      </c>
      <c r="B26" s="396"/>
      <c r="C26" s="396"/>
      <c r="D26" s="396"/>
      <c r="E26" s="396"/>
      <c r="F26" s="396"/>
      <c r="G26" s="396"/>
      <c r="H26" s="397"/>
    </row>
    <row r="27" spans="1:8" x14ac:dyDescent="0.3">
      <c r="A27" s="78" t="s">
        <v>59</v>
      </c>
      <c r="B27" s="83" t="s">
        <v>71</v>
      </c>
      <c r="C27" s="83" t="s">
        <v>72</v>
      </c>
      <c r="D27" s="84" t="s">
        <v>73</v>
      </c>
      <c r="E27" s="84" t="s">
        <v>74</v>
      </c>
      <c r="F27" s="84" t="s">
        <v>75</v>
      </c>
      <c r="G27" s="84" t="s">
        <v>76</v>
      </c>
      <c r="H27" s="38" t="s">
        <v>77</v>
      </c>
    </row>
    <row r="28" spans="1:8" x14ac:dyDescent="0.3">
      <c r="A28" s="78"/>
      <c r="B28" s="84"/>
      <c r="C28" s="84"/>
      <c r="D28" s="84"/>
      <c r="E28" s="84"/>
      <c r="F28" s="84"/>
      <c r="G28" s="84"/>
      <c r="H28" s="38">
        <f>F28*G28</f>
        <v>0</v>
      </c>
    </row>
    <row r="29" spans="1:8" x14ac:dyDescent="0.3">
      <c r="A29" s="78"/>
      <c r="B29" s="84"/>
      <c r="C29" s="84"/>
      <c r="D29" s="84"/>
      <c r="E29" s="84"/>
      <c r="F29" s="84"/>
      <c r="G29" s="84"/>
      <c r="H29" s="38">
        <f>F29*G29</f>
        <v>0</v>
      </c>
    </row>
    <row r="30" spans="1:8" x14ac:dyDescent="0.3">
      <c r="A30" s="448" t="s">
        <v>88</v>
      </c>
      <c r="B30" s="449"/>
      <c r="C30" s="449"/>
      <c r="D30" s="449"/>
      <c r="E30" s="449"/>
      <c r="F30" s="447">
        <f>SUM(H28:H29)</f>
        <v>0</v>
      </c>
      <c r="G30" s="447"/>
      <c r="H30" s="450"/>
    </row>
    <row r="31" spans="1:8" x14ac:dyDescent="0.3">
      <c r="A31" s="395" t="s">
        <v>89</v>
      </c>
      <c r="B31" s="396"/>
      <c r="C31" s="396"/>
      <c r="D31" s="396"/>
      <c r="E31" s="396"/>
      <c r="F31" s="396"/>
      <c r="G31" s="396"/>
      <c r="H31" s="397"/>
    </row>
    <row r="32" spans="1:8" x14ac:dyDescent="0.3">
      <c r="A32" s="78" t="s">
        <v>59</v>
      </c>
      <c r="B32" s="447" t="s">
        <v>90</v>
      </c>
      <c r="C32" s="447"/>
      <c r="D32" s="447"/>
      <c r="E32" s="399" t="s">
        <v>77</v>
      </c>
      <c r="F32" s="399"/>
      <c r="G32" s="399"/>
      <c r="H32" s="38"/>
    </row>
    <row r="33" spans="1:11" x14ac:dyDescent="0.3">
      <c r="A33" s="78" t="s">
        <v>91</v>
      </c>
      <c r="B33" s="447" t="s">
        <v>92</v>
      </c>
      <c r="C33" s="447"/>
      <c r="D33" s="447"/>
      <c r="E33" s="399" t="s">
        <v>93</v>
      </c>
      <c r="F33" s="399"/>
      <c r="G33" s="399"/>
      <c r="H33" s="38">
        <f>F16</f>
        <v>16.894577999999999</v>
      </c>
    </row>
    <row r="34" spans="1:11" x14ac:dyDescent="0.3">
      <c r="A34" s="78" t="s">
        <v>94</v>
      </c>
      <c r="B34" s="447" t="s">
        <v>95</v>
      </c>
      <c r="C34" s="447"/>
      <c r="D34" s="447"/>
      <c r="E34" s="394">
        <f>H10</f>
        <v>1.5727</v>
      </c>
      <c r="F34" s="394"/>
      <c r="G34" s="394"/>
      <c r="H34" s="38"/>
    </row>
    <row r="35" spans="1:11" x14ac:dyDescent="0.3">
      <c r="A35" s="78" t="s">
        <v>96</v>
      </c>
      <c r="B35" s="447" t="s">
        <v>97</v>
      </c>
      <c r="C35" s="447"/>
      <c r="D35" s="447"/>
      <c r="E35" s="399" t="s">
        <v>98</v>
      </c>
      <c r="F35" s="399"/>
      <c r="G35" s="399"/>
      <c r="H35" s="38">
        <f>F21</f>
        <v>0</v>
      </c>
    </row>
    <row r="36" spans="1:11" x14ac:dyDescent="0.3">
      <c r="A36" s="78" t="s">
        <v>99</v>
      </c>
      <c r="B36" s="447" t="s">
        <v>100</v>
      </c>
      <c r="C36" s="447"/>
      <c r="D36" s="447"/>
      <c r="E36" s="399" t="s">
        <v>101</v>
      </c>
      <c r="F36" s="399"/>
      <c r="G36" s="399"/>
      <c r="H36" s="38">
        <f>F25</f>
        <v>37.733333333333334</v>
      </c>
    </row>
    <row r="37" spans="1:11" x14ac:dyDescent="0.3">
      <c r="A37" s="78" t="s">
        <v>102</v>
      </c>
      <c r="B37" s="447" t="s">
        <v>103</v>
      </c>
      <c r="C37" s="447"/>
      <c r="D37" s="447"/>
      <c r="E37" s="399" t="s">
        <v>104</v>
      </c>
      <c r="F37" s="399"/>
      <c r="G37" s="399"/>
      <c r="H37" s="38">
        <f>F30</f>
        <v>0</v>
      </c>
    </row>
    <row r="38" spans="1:11" x14ac:dyDescent="0.3">
      <c r="A38" s="78"/>
      <c r="B38" s="447"/>
      <c r="C38" s="447"/>
      <c r="D38" s="447"/>
      <c r="E38" s="389" t="s">
        <v>105</v>
      </c>
      <c r="F38" s="389"/>
      <c r="G38" s="389"/>
      <c r="H38" s="41">
        <f>ROUND(SUM(H35+H33+H36+H37),2)</f>
        <v>54.63</v>
      </c>
    </row>
    <row r="39" spans="1:11" x14ac:dyDescent="0.3">
      <c r="A39" s="80"/>
      <c r="B39" s="454"/>
      <c r="C39" s="454"/>
      <c r="D39" s="454"/>
      <c r="E39" s="402" t="s">
        <v>106</v>
      </c>
      <c r="F39" s="402"/>
      <c r="G39" s="402"/>
      <c r="H39" s="43">
        <f>H38</f>
        <v>54.63</v>
      </c>
    </row>
    <row r="40" spans="1:11" ht="15" thickBot="1" x14ac:dyDescent="0.35">
      <c r="A40" s="403"/>
      <c r="B40" s="404"/>
      <c r="C40" s="404"/>
      <c r="D40" s="404"/>
      <c r="E40" s="404"/>
      <c r="F40" s="404"/>
      <c r="G40" s="404"/>
      <c r="H40" s="405"/>
    </row>
    <row r="43" spans="1:11" ht="15.6" x14ac:dyDescent="0.3">
      <c r="A43" s="281" t="s">
        <v>508</v>
      </c>
      <c r="B43" s="281"/>
      <c r="C43" s="281"/>
      <c r="D43" s="281"/>
      <c r="E43" s="16"/>
      <c r="F43" s="130"/>
      <c r="G43" s="189"/>
      <c r="H43" s="190"/>
      <c r="I43" s="17"/>
      <c r="J43" s="1"/>
      <c r="K43" s="1"/>
    </row>
    <row r="44" spans="1:11" x14ac:dyDescent="0.3">
      <c r="A44" s="3"/>
      <c r="B44" s="3"/>
      <c r="C44" s="3"/>
      <c r="D44" s="2"/>
      <c r="E44" s="400"/>
      <c r="F44" s="400"/>
      <c r="G44" s="400"/>
      <c r="H44" s="400"/>
    </row>
    <row r="45" spans="1:11" x14ac:dyDescent="0.3">
      <c r="A45" s="3"/>
      <c r="B45" s="3"/>
      <c r="C45" s="3"/>
      <c r="D45" s="2"/>
      <c r="E45" s="351" t="s">
        <v>364</v>
      </c>
      <c r="F45" s="351"/>
      <c r="G45" s="351"/>
      <c r="H45" s="351"/>
    </row>
    <row r="46" spans="1:11" x14ac:dyDescent="0.3">
      <c r="A46" s="3"/>
      <c r="B46" s="3"/>
      <c r="C46" s="3"/>
      <c r="D46" s="2"/>
      <c r="E46" s="351" t="s">
        <v>365</v>
      </c>
      <c r="F46" s="351"/>
      <c r="G46" s="351"/>
      <c r="H46" s="351"/>
    </row>
  </sheetData>
  <mergeCells count="45">
    <mergeCell ref="C1:H2"/>
    <mergeCell ref="C3:H4"/>
    <mergeCell ref="C5:H5"/>
    <mergeCell ref="E44:H44"/>
    <mergeCell ref="E45:H45"/>
    <mergeCell ref="B35:D35"/>
    <mergeCell ref="E35:G35"/>
    <mergeCell ref="B36:D36"/>
    <mergeCell ref="E36:G36"/>
    <mergeCell ref="B37:D37"/>
    <mergeCell ref="E37:G37"/>
    <mergeCell ref="B34:D34"/>
    <mergeCell ref="E34:G34"/>
    <mergeCell ref="A22:H22"/>
    <mergeCell ref="A25:E25"/>
    <mergeCell ref="F25:H25"/>
    <mergeCell ref="E46:H46"/>
    <mergeCell ref="B38:D38"/>
    <mergeCell ref="E38:G38"/>
    <mergeCell ref="B39:D39"/>
    <mergeCell ref="E39:G39"/>
    <mergeCell ref="A40:H40"/>
    <mergeCell ref="A43:D43"/>
    <mergeCell ref="A26:H26"/>
    <mergeCell ref="A30:E30"/>
    <mergeCell ref="F30:H30"/>
    <mergeCell ref="A31:H31"/>
    <mergeCell ref="B32:D32"/>
    <mergeCell ref="E32:G32"/>
    <mergeCell ref="A1:B5"/>
    <mergeCell ref="B33:D33"/>
    <mergeCell ref="E33:G33"/>
    <mergeCell ref="A21:E21"/>
    <mergeCell ref="F21:H21"/>
    <mergeCell ref="A6:H6"/>
    <mergeCell ref="A7:H7"/>
    <mergeCell ref="A8:H8"/>
    <mergeCell ref="A9:H9"/>
    <mergeCell ref="A10:B10"/>
    <mergeCell ref="E10:G10"/>
    <mergeCell ref="B11:F11"/>
    <mergeCell ref="A12:H12"/>
    <mergeCell ref="A16:E16"/>
    <mergeCell ref="F16:H16"/>
    <mergeCell ref="A17:H17"/>
  </mergeCells>
  <pageMargins left="0.511811024" right="0.511811024" top="0.78740157499999996" bottom="0.78740157499999996" header="0.31496062000000002" footer="0.31496062000000002"/>
  <pageSetup paperSize="9" scale="64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F5D07-9438-471D-AD00-A77FD014EC5A}">
  <sheetPr>
    <pageSetUpPr fitToPage="1"/>
  </sheetPr>
  <dimension ref="A1:K46"/>
  <sheetViews>
    <sheetView topLeftCell="A28" workbookViewId="0">
      <selection activeCell="A44" sqref="A44:XFD44"/>
    </sheetView>
  </sheetViews>
  <sheetFormatPr defaultRowHeight="14.4" x14ac:dyDescent="0.3"/>
  <cols>
    <col min="1" max="1" width="11.88671875" customWidth="1"/>
    <col min="2" max="2" width="19.5546875" customWidth="1"/>
    <col min="3" max="3" width="11.6640625" customWidth="1"/>
    <col min="4" max="4" width="60.44140625" customWidth="1"/>
    <col min="5" max="5" width="11.6640625" customWidth="1"/>
    <col min="6" max="6" width="19.33203125" customWidth="1"/>
    <col min="7" max="7" width="16.44140625" customWidth="1"/>
    <col min="8" max="8" width="16" customWidth="1"/>
  </cols>
  <sheetData>
    <row r="1" spans="1:8" x14ac:dyDescent="0.3">
      <c r="A1" s="319"/>
      <c r="B1" s="354"/>
      <c r="C1" s="336" t="s">
        <v>5</v>
      </c>
      <c r="D1" s="337"/>
      <c r="E1" s="337"/>
      <c r="F1" s="455"/>
      <c r="G1" s="457"/>
      <c r="H1" s="458"/>
    </row>
    <row r="2" spans="1:8" x14ac:dyDescent="0.3">
      <c r="A2" s="321"/>
      <c r="B2" s="355"/>
      <c r="C2" s="424"/>
      <c r="D2" s="425"/>
      <c r="E2" s="425"/>
      <c r="F2" s="456"/>
      <c r="G2" s="459"/>
      <c r="H2" s="460"/>
    </row>
    <row r="3" spans="1:8" x14ac:dyDescent="0.3">
      <c r="A3" s="321"/>
      <c r="B3" s="355"/>
      <c r="C3" s="461" t="s">
        <v>8</v>
      </c>
      <c r="D3" s="462"/>
      <c r="E3" s="462"/>
      <c r="F3" s="463"/>
      <c r="G3" s="467"/>
      <c r="H3" s="468"/>
    </row>
    <row r="4" spans="1:8" x14ac:dyDescent="0.3">
      <c r="A4" s="321"/>
      <c r="B4" s="355"/>
      <c r="C4" s="464"/>
      <c r="D4" s="465"/>
      <c r="E4" s="465"/>
      <c r="F4" s="466"/>
      <c r="G4" s="467"/>
      <c r="H4" s="468"/>
    </row>
    <row r="5" spans="1:8" x14ac:dyDescent="0.3">
      <c r="A5" s="321"/>
      <c r="B5" s="355"/>
      <c r="C5" s="427" t="s">
        <v>9</v>
      </c>
      <c r="D5" s="428"/>
      <c r="E5" s="428"/>
      <c r="F5" s="469"/>
      <c r="G5" s="470"/>
      <c r="H5" s="471"/>
    </row>
    <row r="6" spans="1:8" x14ac:dyDescent="0.3">
      <c r="A6" s="370"/>
      <c r="B6" s="371"/>
      <c r="C6" s="371"/>
      <c r="D6" s="371"/>
      <c r="E6" s="371"/>
      <c r="F6" s="371"/>
      <c r="G6" s="371"/>
      <c r="H6" s="372"/>
    </row>
    <row r="7" spans="1:8" x14ac:dyDescent="0.3">
      <c r="A7" s="373" t="s">
        <v>66</v>
      </c>
      <c r="B7" s="374"/>
      <c r="C7" s="374"/>
      <c r="D7" s="374"/>
      <c r="E7" s="374"/>
      <c r="F7" s="374"/>
      <c r="G7" s="374"/>
      <c r="H7" s="375"/>
    </row>
    <row r="8" spans="1:8" x14ac:dyDescent="0.3">
      <c r="A8" s="376" t="s">
        <v>383</v>
      </c>
      <c r="B8" s="377"/>
      <c r="C8" s="377"/>
      <c r="D8" s="377"/>
      <c r="E8" s="377"/>
      <c r="F8" s="377"/>
      <c r="G8" s="377"/>
      <c r="H8" s="378"/>
    </row>
    <row r="9" spans="1:8" x14ac:dyDescent="0.3">
      <c r="A9" s="391" t="s">
        <v>491</v>
      </c>
      <c r="B9" s="392"/>
      <c r="C9" s="392"/>
      <c r="D9" s="392"/>
      <c r="E9" s="392"/>
      <c r="F9" s="392"/>
      <c r="G9" s="392"/>
      <c r="H9" s="393"/>
    </row>
    <row r="10" spans="1:8" x14ac:dyDescent="0.3">
      <c r="A10" s="472" t="s">
        <v>67</v>
      </c>
      <c r="B10" s="473"/>
      <c r="C10" s="154" t="s">
        <v>117</v>
      </c>
      <c r="D10" s="155">
        <v>170510</v>
      </c>
      <c r="E10" s="474" t="s">
        <v>375</v>
      </c>
      <c r="F10" s="475"/>
      <c r="G10" s="476"/>
      <c r="H10" s="156">
        <v>1.5727</v>
      </c>
    </row>
    <row r="11" spans="1:8" x14ac:dyDescent="0.3">
      <c r="A11" s="12" t="s">
        <v>68</v>
      </c>
      <c r="B11" s="384" t="s">
        <v>376</v>
      </c>
      <c r="C11" s="384"/>
      <c r="D11" s="384"/>
      <c r="E11" s="384"/>
      <c r="F11" s="384"/>
      <c r="G11" s="36" t="s">
        <v>69</v>
      </c>
      <c r="H11" s="69" t="s">
        <v>65</v>
      </c>
    </row>
    <row r="12" spans="1:8" x14ac:dyDescent="0.3">
      <c r="A12" s="385" t="s">
        <v>70</v>
      </c>
      <c r="B12" s="386"/>
      <c r="C12" s="386"/>
      <c r="D12" s="386"/>
      <c r="E12" s="386"/>
      <c r="F12" s="386"/>
      <c r="G12" s="386"/>
      <c r="H12" s="387"/>
    </row>
    <row r="13" spans="1:8" x14ac:dyDescent="0.3">
      <c r="A13" s="76" t="s">
        <v>59</v>
      </c>
      <c r="B13" s="83" t="s">
        <v>71</v>
      </c>
      <c r="C13" s="83" t="s">
        <v>72</v>
      </c>
      <c r="D13" s="83" t="s">
        <v>73</v>
      </c>
      <c r="E13" s="83" t="s">
        <v>74</v>
      </c>
      <c r="F13" s="83" t="s">
        <v>75</v>
      </c>
      <c r="G13" s="83" t="s">
        <v>76</v>
      </c>
      <c r="H13" s="87" t="s">
        <v>77</v>
      </c>
    </row>
    <row r="14" spans="1:8" x14ac:dyDescent="0.3">
      <c r="A14" s="77" t="s">
        <v>78</v>
      </c>
      <c r="B14" s="191" t="s">
        <v>377</v>
      </c>
      <c r="C14" s="88" t="s">
        <v>117</v>
      </c>
      <c r="D14" s="94" t="s">
        <v>378</v>
      </c>
      <c r="E14" s="83" t="s">
        <v>79</v>
      </c>
      <c r="F14" s="113">
        <v>20.32</v>
      </c>
      <c r="G14" s="62">
        <v>0.8</v>
      </c>
      <c r="H14" s="38">
        <f>F14*G14</f>
        <v>16.256</v>
      </c>
    </row>
    <row r="15" spans="1:8" x14ac:dyDescent="0.3">
      <c r="A15" s="77" t="s">
        <v>80</v>
      </c>
      <c r="B15" s="90">
        <v>10118</v>
      </c>
      <c r="C15" s="88" t="s">
        <v>117</v>
      </c>
      <c r="D15" s="157" t="s">
        <v>379</v>
      </c>
      <c r="E15" s="84" t="s">
        <v>79</v>
      </c>
      <c r="F15" s="206">
        <v>24.1</v>
      </c>
      <c r="G15" s="62">
        <v>0.8</v>
      </c>
      <c r="H15" s="38">
        <f>F15*G15</f>
        <v>19.28</v>
      </c>
    </row>
    <row r="16" spans="1:8" x14ac:dyDescent="0.3">
      <c r="A16" s="448" t="s">
        <v>81</v>
      </c>
      <c r="B16" s="449"/>
      <c r="C16" s="449"/>
      <c r="D16" s="449"/>
      <c r="E16" s="449"/>
      <c r="F16" s="447">
        <f>SUM(H14:H15)</f>
        <v>35.536000000000001</v>
      </c>
      <c r="G16" s="447"/>
      <c r="H16" s="450"/>
    </row>
    <row r="17" spans="1:8" x14ac:dyDescent="0.3">
      <c r="A17" s="388" t="s">
        <v>82</v>
      </c>
      <c r="B17" s="389"/>
      <c r="C17" s="389"/>
      <c r="D17" s="389"/>
      <c r="E17" s="389"/>
      <c r="F17" s="389"/>
      <c r="G17" s="389"/>
      <c r="H17" s="390"/>
    </row>
    <row r="18" spans="1:8" x14ac:dyDescent="0.3">
      <c r="A18" s="78" t="s">
        <v>59</v>
      </c>
      <c r="B18" s="83" t="s">
        <v>71</v>
      </c>
      <c r="C18" s="83" t="s">
        <v>72</v>
      </c>
      <c r="D18" s="84" t="s">
        <v>73</v>
      </c>
      <c r="E18" s="84" t="s">
        <v>74</v>
      </c>
      <c r="F18" s="84" t="s">
        <v>75</v>
      </c>
      <c r="G18" s="84" t="s">
        <v>76</v>
      </c>
      <c r="H18" s="38" t="s">
        <v>77</v>
      </c>
    </row>
    <row r="19" spans="1:8" x14ac:dyDescent="0.3">
      <c r="A19" s="79"/>
      <c r="B19" s="90"/>
      <c r="C19" s="88"/>
      <c r="D19" s="91"/>
      <c r="E19" s="84"/>
      <c r="F19" s="92"/>
      <c r="G19" s="93"/>
      <c r="H19" s="38">
        <f>F19*G19</f>
        <v>0</v>
      </c>
    </row>
    <row r="20" spans="1:8" x14ac:dyDescent="0.3">
      <c r="A20" s="78"/>
      <c r="B20" s="84"/>
      <c r="C20" s="84"/>
      <c r="D20" s="84"/>
      <c r="E20" s="84"/>
      <c r="F20" s="84"/>
      <c r="G20" s="84"/>
      <c r="H20" s="38">
        <f>F20*G20</f>
        <v>0</v>
      </c>
    </row>
    <row r="21" spans="1:8" x14ac:dyDescent="0.3">
      <c r="A21" s="448" t="s">
        <v>83</v>
      </c>
      <c r="B21" s="449"/>
      <c r="C21" s="449"/>
      <c r="D21" s="449"/>
      <c r="E21" s="449"/>
      <c r="F21" s="447">
        <f>SUM(H19:H20)</f>
        <v>0</v>
      </c>
      <c r="G21" s="447"/>
      <c r="H21" s="450"/>
    </row>
    <row r="22" spans="1:8" x14ac:dyDescent="0.3">
      <c r="A22" s="388" t="s">
        <v>84</v>
      </c>
      <c r="B22" s="389"/>
      <c r="C22" s="389"/>
      <c r="D22" s="389"/>
      <c r="E22" s="389"/>
      <c r="F22" s="389"/>
      <c r="G22" s="389"/>
      <c r="H22" s="390"/>
    </row>
    <row r="23" spans="1:8" x14ac:dyDescent="0.3">
      <c r="A23" s="78" t="s">
        <v>59</v>
      </c>
      <c r="B23" s="83" t="s">
        <v>71</v>
      </c>
      <c r="C23" s="83" t="s">
        <v>72</v>
      </c>
      <c r="D23" s="84" t="s">
        <v>73</v>
      </c>
      <c r="E23" s="84" t="s">
        <v>74</v>
      </c>
      <c r="F23" s="84" t="s">
        <v>75</v>
      </c>
      <c r="G23" s="84" t="s">
        <v>76</v>
      </c>
      <c r="H23" s="38" t="s">
        <v>77</v>
      </c>
    </row>
    <row r="24" spans="1:8" x14ac:dyDescent="0.3">
      <c r="A24" s="77" t="s">
        <v>118</v>
      </c>
      <c r="B24" s="83">
        <v>65566</v>
      </c>
      <c r="C24" s="83" t="s">
        <v>117</v>
      </c>
      <c r="D24" s="158" t="s">
        <v>380</v>
      </c>
      <c r="E24" s="84" t="s">
        <v>109</v>
      </c>
      <c r="F24" s="178">
        <v>3277.7</v>
      </c>
      <c r="G24" s="84">
        <v>1</v>
      </c>
      <c r="H24" s="84">
        <f>F24*G24</f>
        <v>3277.7</v>
      </c>
    </row>
    <row r="25" spans="1:8" x14ac:dyDescent="0.3">
      <c r="A25" s="77" t="s">
        <v>85</v>
      </c>
      <c r="B25" s="83">
        <v>69512</v>
      </c>
      <c r="C25" s="83" t="s">
        <v>117</v>
      </c>
      <c r="D25" s="159" t="s">
        <v>381</v>
      </c>
      <c r="E25" s="84" t="s">
        <v>382</v>
      </c>
      <c r="F25" s="114">
        <v>5.2949999999999999</v>
      </c>
      <c r="G25" s="84">
        <v>0.21</v>
      </c>
      <c r="H25" s="84">
        <f>F25*G25</f>
        <v>1.11195</v>
      </c>
    </row>
    <row r="26" spans="1:8" x14ac:dyDescent="0.3">
      <c r="A26" s="448" t="s">
        <v>86</v>
      </c>
      <c r="B26" s="449"/>
      <c r="C26" s="449"/>
      <c r="D26" s="449"/>
      <c r="E26" s="449"/>
      <c r="F26" s="447">
        <f>H25+H24</f>
        <v>3278.8119499999998</v>
      </c>
      <c r="G26" s="447"/>
      <c r="H26" s="450"/>
    </row>
    <row r="27" spans="1:8" x14ac:dyDescent="0.3">
      <c r="A27" s="395" t="s">
        <v>87</v>
      </c>
      <c r="B27" s="396"/>
      <c r="C27" s="396"/>
      <c r="D27" s="396"/>
      <c r="E27" s="396"/>
      <c r="F27" s="396"/>
      <c r="G27" s="396"/>
      <c r="H27" s="397"/>
    </row>
    <row r="28" spans="1:8" x14ac:dyDescent="0.3">
      <c r="A28" s="78" t="s">
        <v>59</v>
      </c>
      <c r="B28" s="83" t="s">
        <v>71</v>
      </c>
      <c r="C28" s="83" t="s">
        <v>72</v>
      </c>
      <c r="D28" s="84" t="s">
        <v>73</v>
      </c>
      <c r="E28" s="84" t="s">
        <v>74</v>
      </c>
      <c r="F28" s="84" t="s">
        <v>75</v>
      </c>
      <c r="G28" s="84" t="s">
        <v>76</v>
      </c>
      <c r="H28" s="38" t="s">
        <v>77</v>
      </c>
    </row>
    <row r="29" spans="1:8" x14ac:dyDescent="0.3">
      <c r="A29" s="78"/>
      <c r="B29" s="84"/>
      <c r="C29" s="84"/>
      <c r="D29" s="84"/>
      <c r="E29" s="84"/>
      <c r="F29" s="84"/>
      <c r="G29" s="84"/>
      <c r="H29" s="38">
        <f>F29*G29</f>
        <v>0</v>
      </c>
    </row>
    <row r="30" spans="1:8" x14ac:dyDescent="0.3">
      <c r="A30" s="78"/>
      <c r="B30" s="84"/>
      <c r="C30" s="84"/>
      <c r="D30" s="84"/>
      <c r="E30" s="84"/>
      <c r="F30" s="84"/>
      <c r="G30" s="84"/>
      <c r="H30" s="38">
        <f>F30*G30</f>
        <v>0</v>
      </c>
    </row>
    <row r="31" spans="1:8" x14ac:dyDescent="0.3">
      <c r="A31" s="448" t="s">
        <v>88</v>
      </c>
      <c r="B31" s="449"/>
      <c r="C31" s="449"/>
      <c r="D31" s="449"/>
      <c r="E31" s="449"/>
      <c r="F31" s="447">
        <f>SUM(H29:H30)</f>
        <v>0</v>
      </c>
      <c r="G31" s="447"/>
      <c r="H31" s="450"/>
    </row>
    <row r="32" spans="1:8" x14ac:dyDescent="0.3">
      <c r="A32" s="395" t="s">
        <v>89</v>
      </c>
      <c r="B32" s="396"/>
      <c r="C32" s="396"/>
      <c r="D32" s="396"/>
      <c r="E32" s="396"/>
      <c r="F32" s="396"/>
      <c r="G32" s="396"/>
      <c r="H32" s="397"/>
    </row>
    <row r="33" spans="1:11" x14ac:dyDescent="0.3">
      <c r="A33" s="78" t="s">
        <v>59</v>
      </c>
      <c r="B33" s="447" t="s">
        <v>90</v>
      </c>
      <c r="C33" s="447"/>
      <c r="D33" s="447"/>
      <c r="E33" s="399" t="s">
        <v>77</v>
      </c>
      <c r="F33" s="399"/>
      <c r="G33" s="399"/>
      <c r="H33" s="38"/>
    </row>
    <row r="34" spans="1:11" x14ac:dyDescent="0.3">
      <c r="A34" s="78" t="s">
        <v>91</v>
      </c>
      <c r="B34" s="447" t="s">
        <v>92</v>
      </c>
      <c r="C34" s="447"/>
      <c r="D34" s="447"/>
      <c r="E34" s="399" t="s">
        <v>93</v>
      </c>
      <c r="F34" s="399"/>
      <c r="G34" s="399"/>
      <c r="H34" s="38">
        <f>F16</f>
        <v>35.536000000000001</v>
      </c>
    </row>
    <row r="35" spans="1:11" x14ac:dyDescent="0.3">
      <c r="A35" s="78" t="s">
        <v>94</v>
      </c>
      <c r="B35" s="447" t="s">
        <v>95</v>
      </c>
      <c r="C35" s="447"/>
      <c r="D35" s="447"/>
      <c r="E35" s="394">
        <f>H10</f>
        <v>1.5727</v>
      </c>
      <c r="F35" s="394"/>
      <c r="G35" s="394"/>
      <c r="H35" s="38"/>
    </row>
    <row r="36" spans="1:11" x14ac:dyDescent="0.3">
      <c r="A36" s="78" t="s">
        <v>96</v>
      </c>
      <c r="B36" s="447" t="s">
        <v>97</v>
      </c>
      <c r="C36" s="447"/>
      <c r="D36" s="447"/>
      <c r="E36" s="399" t="s">
        <v>98</v>
      </c>
      <c r="F36" s="399"/>
      <c r="G36" s="399"/>
      <c r="H36" s="38">
        <f>F21</f>
        <v>0</v>
      </c>
    </row>
    <row r="37" spans="1:11" x14ac:dyDescent="0.3">
      <c r="A37" s="78" t="s">
        <v>99</v>
      </c>
      <c r="B37" s="447" t="s">
        <v>100</v>
      </c>
      <c r="C37" s="447"/>
      <c r="D37" s="447"/>
      <c r="E37" s="399" t="s">
        <v>101</v>
      </c>
      <c r="F37" s="399"/>
      <c r="G37" s="399"/>
      <c r="H37" s="38">
        <f>F26</f>
        <v>3278.8119499999998</v>
      </c>
    </row>
    <row r="38" spans="1:11" x14ac:dyDescent="0.3">
      <c r="A38" s="78" t="s">
        <v>102</v>
      </c>
      <c r="B38" s="447" t="s">
        <v>103</v>
      </c>
      <c r="C38" s="447"/>
      <c r="D38" s="447"/>
      <c r="E38" s="399" t="s">
        <v>104</v>
      </c>
      <c r="F38" s="399"/>
      <c r="G38" s="399"/>
      <c r="H38" s="38">
        <f>F31</f>
        <v>0</v>
      </c>
    </row>
    <row r="39" spans="1:11" x14ac:dyDescent="0.3">
      <c r="A39" s="78"/>
      <c r="B39" s="447"/>
      <c r="C39" s="447"/>
      <c r="D39" s="447"/>
      <c r="E39" s="389" t="s">
        <v>105</v>
      </c>
      <c r="F39" s="389"/>
      <c r="G39" s="389"/>
      <c r="H39" s="41">
        <f>ROUND(SUM(H36+H34+H37+H38),2)</f>
        <v>3314.35</v>
      </c>
    </row>
    <row r="40" spans="1:11" x14ac:dyDescent="0.3">
      <c r="A40" s="80"/>
      <c r="B40" s="454"/>
      <c r="C40" s="454"/>
      <c r="D40" s="454"/>
      <c r="E40" s="402" t="s">
        <v>106</v>
      </c>
      <c r="F40" s="402"/>
      <c r="G40" s="402"/>
      <c r="H40" s="43">
        <f>H39</f>
        <v>3314.35</v>
      </c>
    </row>
    <row r="41" spans="1:11" ht="15" thickBot="1" x14ac:dyDescent="0.35">
      <c r="A41" s="477"/>
      <c r="B41" s="478"/>
      <c r="C41" s="478"/>
      <c r="D41" s="478"/>
      <c r="E41" s="478"/>
      <c r="F41" s="478"/>
      <c r="G41" s="478"/>
      <c r="H41" s="479"/>
    </row>
    <row r="42" spans="1:11" x14ac:dyDescent="0.3">
      <c r="A42" s="157"/>
      <c r="B42" s="157"/>
      <c r="C42" s="157"/>
      <c r="D42" s="157"/>
      <c r="E42" s="157"/>
      <c r="F42" s="157"/>
      <c r="G42" s="157"/>
      <c r="H42" s="157"/>
    </row>
    <row r="43" spans="1:11" x14ac:dyDescent="0.3">
      <c r="A43" s="157"/>
      <c r="B43" s="157"/>
      <c r="C43" s="157"/>
      <c r="D43" s="157"/>
      <c r="E43" s="157"/>
      <c r="F43" s="157"/>
      <c r="G43" s="157"/>
      <c r="H43" s="157"/>
    </row>
    <row r="44" spans="1:11" ht="15.6" x14ac:dyDescent="0.3">
      <c r="A44" s="281" t="s">
        <v>508</v>
      </c>
      <c r="B44" s="281"/>
      <c r="C44" s="281"/>
      <c r="D44" s="281"/>
      <c r="E44" s="16"/>
      <c r="F44" s="130"/>
      <c r="G44" s="189"/>
      <c r="H44" s="190"/>
      <c r="I44" s="17"/>
      <c r="J44" s="1"/>
      <c r="K44" s="1"/>
    </row>
    <row r="45" spans="1:11" x14ac:dyDescent="0.3">
      <c r="A45" s="160"/>
      <c r="B45" s="160"/>
      <c r="C45" s="160"/>
      <c r="D45" s="161"/>
      <c r="E45" s="351" t="s">
        <v>364</v>
      </c>
      <c r="F45" s="351"/>
      <c r="G45" s="351"/>
      <c r="H45" s="351"/>
    </row>
    <row r="46" spans="1:11" x14ac:dyDescent="0.3">
      <c r="A46" s="160"/>
      <c r="B46" s="160"/>
      <c r="C46" s="160"/>
      <c r="D46" s="161"/>
      <c r="E46" s="351" t="s">
        <v>365</v>
      </c>
      <c r="F46" s="351"/>
      <c r="G46" s="351"/>
      <c r="H46" s="351"/>
    </row>
  </sheetData>
  <mergeCells count="47">
    <mergeCell ref="E45:H45"/>
    <mergeCell ref="E46:H46"/>
    <mergeCell ref="B39:D39"/>
    <mergeCell ref="E39:G39"/>
    <mergeCell ref="B40:D40"/>
    <mergeCell ref="E40:G40"/>
    <mergeCell ref="A41:H41"/>
    <mergeCell ref="A44:D44"/>
    <mergeCell ref="B36:D36"/>
    <mergeCell ref="E36:G36"/>
    <mergeCell ref="B37:D37"/>
    <mergeCell ref="E37:G37"/>
    <mergeCell ref="B38:D38"/>
    <mergeCell ref="E38:G38"/>
    <mergeCell ref="B35:D35"/>
    <mergeCell ref="E35:G35"/>
    <mergeCell ref="A22:H22"/>
    <mergeCell ref="A26:E26"/>
    <mergeCell ref="F26:H26"/>
    <mergeCell ref="A27:H27"/>
    <mergeCell ref="A31:E31"/>
    <mergeCell ref="F31:H31"/>
    <mergeCell ref="A32:H32"/>
    <mergeCell ref="B33:D33"/>
    <mergeCell ref="E33:G33"/>
    <mergeCell ref="B34:D34"/>
    <mergeCell ref="E34:G34"/>
    <mergeCell ref="A12:H12"/>
    <mergeCell ref="A16:E16"/>
    <mergeCell ref="F16:H16"/>
    <mergeCell ref="A17:H17"/>
    <mergeCell ref="A21:E21"/>
    <mergeCell ref="F21:H21"/>
    <mergeCell ref="B11:F11"/>
    <mergeCell ref="A1:B5"/>
    <mergeCell ref="C1:F2"/>
    <mergeCell ref="G1:H2"/>
    <mergeCell ref="C3:F4"/>
    <mergeCell ref="G3:H4"/>
    <mergeCell ref="C5:F5"/>
    <mergeCell ref="G5:H5"/>
    <mergeCell ref="A6:H6"/>
    <mergeCell ref="A7:H7"/>
    <mergeCell ref="A8:H8"/>
    <mergeCell ref="A10:B10"/>
    <mergeCell ref="E10:G10"/>
    <mergeCell ref="A9:H9"/>
  </mergeCells>
  <phoneticPr fontId="27" type="noConversion"/>
  <pageMargins left="0.511811024" right="0.511811024" top="0.78740157499999996" bottom="0.78740157499999996" header="0.31496062000000002" footer="0.31496062000000002"/>
  <pageSetup paperSize="9" scale="5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54027-7270-451D-ACA5-2363FF9AE893}">
  <sheetPr>
    <pageSetUpPr fitToPage="1"/>
  </sheetPr>
  <dimension ref="A1:K21"/>
  <sheetViews>
    <sheetView topLeftCell="A7" workbookViewId="0">
      <selection activeCell="D20" sqref="D20"/>
    </sheetView>
  </sheetViews>
  <sheetFormatPr defaultRowHeight="14.4" x14ac:dyDescent="0.3"/>
  <cols>
    <col min="4" max="4" width="29.33203125" customWidth="1"/>
    <col min="7" max="7" width="12.5546875" bestFit="1" customWidth="1"/>
    <col min="8" max="8" width="40.109375" customWidth="1"/>
    <col min="10" max="10" width="12.44140625" bestFit="1" customWidth="1"/>
  </cols>
  <sheetData>
    <row r="1" spans="1:11" ht="15" customHeight="1" x14ac:dyDescent="0.3">
      <c r="A1" s="420"/>
      <c r="B1" s="420"/>
      <c r="C1" s="420"/>
      <c r="D1" s="420" t="s">
        <v>5</v>
      </c>
      <c r="E1" s="420"/>
      <c r="F1" s="420"/>
      <c r="G1" s="420"/>
      <c r="H1" s="420"/>
      <c r="I1" s="485"/>
      <c r="J1" s="485"/>
      <c r="K1" s="485"/>
    </row>
    <row r="2" spans="1:11" ht="15" customHeight="1" x14ac:dyDescent="0.3">
      <c r="A2" s="420"/>
      <c r="B2" s="420"/>
      <c r="C2" s="420"/>
      <c r="D2" s="420"/>
      <c r="E2" s="420"/>
      <c r="F2" s="420"/>
      <c r="G2" s="420"/>
      <c r="H2" s="420"/>
      <c r="I2" s="485"/>
      <c r="J2" s="485"/>
      <c r="K2" s="485"/>
    </row>
    <row r="3" spans="1:11" ht="20.100000000000001" customHeight="1" x14ac:dyDescent="0.3">
      <c r="A3" s="420"/>
      <c r="B3" s="420"/>
      <c r="C3" s="420"/>
      <c r="D3" s="486" t="s">
        <v>8</v>
      </c>
      <c r="E3" s="486"/>
      <c r="F3" s="486"/>
      <c r="G3" s="486"/>
      <c r="H3" s="486"/>
      <c r="I3" s="481"/>
      <c r="J3" s="481"/>
      <c r="K3" s="481"/>
    </row>
    <row r="4" spans="1:11" ht="20.100000000000001" customHeight="1" x14ac:dyDescent="0.3">
      <c r="A4" s="420"/>
      <c r="B4" s="420"/>
      <c r="C4" s="420"/>
      <c r="D4" s="486" t="s">
        <v>9</v>
      </c>
      <c r="E4" s="486"/>
      <c r="F4" s="486"/>
      <c r="G4" s="486"/>
      <c r="H4" s="486"/>
      <c r="I4" s="481"/>
      <c r="J4" s="481"/>
      <c r="K4" s="481"/>
    </row>
    <row r="5" spans="1:11" ht="17.399999999999999" x14ac:dyDescent="0.3">
      <c r="A5" s="420"/>
      <c r="B5" s="420"/>
      <c r="C5" s="420"/>
      <c r="D5" s="420"/>
      <c r="E5" s="420"/>
      <c r="F5" s="420"/>
      <c r="G5" s="420"/>
      <c r="H5" s="420"/>
      <c r="I5" s="415"/>
      <c r="J5" s="415"/>
      <c r="K5" s="415"/>
    </row>
    <row r="6" spans="1:11" ht="17.399999999999999" x14ac:dyDescent="0.3">
      <c r="A6" s="420" t="s">
        <v>419</v>
      </c>
      <c r="B6" s="420"/>
      <c r="C6" s="420"/>
      <c r="D6" s="420"/>
      <c r="E6" s="420"/>
      <c r="F6" s="420"/>
      <c r="G6" s="420"/>
      <c r="H6" s="420"/>
      <c r="I6" s="420"/>
      <c r="J6" s="420"/>
      <c r="K6" s="420"/>
    </row>
    <row r="7" spans="1:11" x14ac:dyDescent="0.3">
      <c r="A7" s="279"/>
      <c r="B7" s="279"/>
      <c r="C7" s="279"/>
      <c r="D7" s="279"/>
      <c r="E7" s="279"/>
      <c r="F7" s="279"/>
      <c r="G7" s="279"/>
      <c r="H7" s="279"/>
      <c r="I7" s="279"/>
      <c r="J7" s="279"/>
    </row>
    <row r="8" spans="1:11" x14ac:dyDescent="0.3">
      <c r="A8" s="487" t="s">
        <v>492</v>
      </c>
      <c r="B8" s="487"/>
      <c r="C8" s="487"/>
      <c r="D8" s="487"/>
      <c r="E8" s="487"/>
      <c r="F8" s="487"/>
      <c r="G8" s="487"/>
      <c r="H8" s="487"/>
      <c r="I8" s="487"/>
      <c r="J8" s="487"/>
    </row>
    <row r="9" spans="1:11" x14ac:dyDescent="0.3">
      <c r="A9" s="22"/>
      <c r="B9" s="22"/>
      <c r="C9" s="20"/>
      <c r="D9" s="20"/>
      <c r="E9" s="20"/>
      <c r="I9" s="20"/>
      <c r="J9" s="20"/>
    </row>
    <row r="10" spans="1:11" x14ac:dyDescent="0.3">
      <c r="A10" s="54" t="s">
        <v>71</v>
      </c>
      <c r="B10" s="54" t="s">
        <v>392</v>
      </c>
      <c r="C10" s="433" t="s">
        <v>393</v>
      </c>
      <c r="D10" s="433"/>
      <c r="E10" s="433"/>
      <c r="F10" s="54" t="s">
        <v>65</v>
      </c>
      <c r="G10" s="54" t="s">
        <v>394</v>
      </c>
      <c r="H10" s="434" t="s">
        <v>395</v>
      </c>
      <c r="I10" s="435"/>
      <c r="J10" s="435"/>
      <c r="K10" s="488"/>
    </row>
    <row r="11" spans="1:11" ht="37.5" customHeight="1" x14ac:dyDescent="0.3">
      <c r="A11" s="13" t="s">
        <v>28</v>
      </c>
      <c r="B11" s="13" t="s">
        <v>396</v>
      </c>
      <c r="C11" s="480" t="s">
        <v>463</v>
      </c>
      <c r="D11" s="414"/>
      <c r="E11" s="414"/>
      <c r="F11" s="13" t="s">
        <v>65</v>
      </c>
      <c r="G11" s="13">
        <v>1</v>
      </c>
      <c r="H11" s="440">
        <f>(I14+I15+I16)/3</f>
        <v>5744.5999999999995</v>
      </c>
      <c r="I11" s="441"/>
      <c r="J11" s="441"/>
      <c r="K11" s="484"/>
    </row>
    <row r="12" spans="1:11" x14ac:dyDescent="0.3">
      <c r="A12" s="22"/>
      <c r="B12" s="22"/>
      <c r="C12" s="20"/>
      <c r="D12" s="20"/>
      <c r="E12" s="20"/>
      <c r="F12" s="20"/>
      <c r="G12" s="20"/>
      <c r="H12" s="20"/>
      <c r="I12" s="20"/>
      <c r="J12" s="20"/>
    </row>
    <row r="13" spans="1:11" x14ac:dyDescent="0.3">
      <c r="A13" s="412" t="s">
        <v>397</v>
      </c>
      <c r="B13" s="412"/>
      <c r="C13" s="412"/>
      <c r="D13" s="412"/>
      <c r="E13" s="412" t="s">
        <v>398</v>
      </c>
      <c r="F13" s="412"/>
      <c r="G13" s="412" t="s">
        <v>399</v>
      </c>
      <c r="H13" s="412"/>
      <c r="I13" s="188" t="s">
        <v>400</v>
      </c>
      <c r="J13" s="188" t="s">
        <v>401</v>
      </c>
      <c r="K13" s="188" t="s">
        <v>402</v>
      </c>
    </row>
    <row r="14" spans="1:11" ht="35.1" customHeight="1" x14ac:dyDescent="0.3">
      <c r="A14" s="480" t="s">
        <v>420</v>
      </c>
      <c r="B14" s="480"/>
      <c r="C14" s="480"/>
      <c r="D14" s="480"/>
      <c r="E14" s="415" t="s">
        <v>421</v>
      </c>
      <c r="F14" s="415"/>
      <c r="G14" s="481" t="s">
        <v>422</v>
      </c>
      <c r="H14" s="481"/>
      <c r="I14" s="25">
        <v>3900</v>
      </c>
      <c r="J14" s="13" t="s">
        <v>403</v>
      </c>
      <c r="K14" s="113"/>
    </row>
    <row r="15" spans="1:11" ht="35.1" customHeight="1" x14ac:dyDescent="0.3">
      <c r="A15" s="480" t="s">
        <v>437</v>
      </c>
      <c r="B15" s="480"/>
      <c r="C15" s="480"/>
      <c r="D15" s="480"/>
      <c r="E15" s="248" t="s">
        <v>438</v>
      </c>
      <c r="F15" s="248"/>
      <c r="G15" s="483" t="s">
        <v>439</v>
      </c>
      <c r="H15" s="483"/>
      <c r="I15" s="25">
        <v>6988.8</v>
      </c>
      <c r="J15" s="13" t="s">
        <v>403</v>
      </c>
      <c r="K15" s="248"/>
    </row>
    <row r="16" spans="1:11" ht="35.1" customHeight="1" x14ac:dyDescent="0.3">
      <c r="A16" s="480" t="s">
        <v>506</v>
      </c>
      <c r="B16" s="480"/>
      <c r="C16" s="480"/>
      <c r="D16" s="480"/>
      <c r="E16" s="248" t="s">
        <v>505</v>
      </c>
      <c r="F16" s="248"/>
      <c r="G16" s="483" t="s">
        <v>507</v>
      </c>
      <c r="H16" s="483"/>
      <c r="I16" s="25">
        <v>6345</v>
      </c>
      <c r="J16" s="13" t="s">
        <v>403</v>
      </c>
      <c r="K16" s="248"/>
    </row>
    <row r="17" spans="1:11" x14ac:dyDescent="0.3">
      <c r="A17" s="53"/>
      <c r="B17" s="53"/>
      <c r="C17" s="53"/>
      <c r="D17" s="53"/>
      <c r="E17" s="145"/>
      <c r="F17" s="145"/>
      <c r="G17" s="182"/>
      <c r="H17" s="182"/>
      <c r="I17" s="183"/>
      <c r="J17" s="145"/>
      <c r="K17" s="145"/>
    </row>
    <row r="18" spans="1:11" ht="15.6" x14ac:dyDescent="0.3">
      <c r="A18" s="281" t="s">
        <v>508</v>
      </c>
      <c r="B18" s="281"/>
      <c r="C18" s="281"/>
      <c r="D18" s="281"/>
      <c r="E18" s="16"/>
      <c r="F18" s="130"/>
      <c r="G18" s="189"/>
      <c r="H18" s="190"/>
      <c r="I18" s="17"/>
      <c r="J18" s="1"/>
      <c r="K18" s="1"/>
    </row>
    <row r="19" spans="1:11" s="1" customFormat="1" x14ac:dyDescent="0.3">
      <c r="A19" s="3"/>
      <c r="B19" s="3"/>
      <c r="C19" s="3"/>
      <c r="D19" s="2"/>
      <c r="E19"/>
      <c r="F19"/>
      <c r="G19"/>
      <c r="H19" s="482" t="s">
        <v>364</v>
      </c>
      <c r="I19" s="482"/>
      <c r="J19" s="482"/>
      <c r="K19" s="482"/>
    </row>
    <row r="20" spans="1:11" x14ac:dyDescent="0.3">
      <c r="A20" s="3"/>
      <c r="B20" s="3"/>
      <c r="C20" s="3"/>
      <c r="D20" s="2"/>
      <c r="H20" s="351" t="s">
        <v>365</v>
      </c>
      <c r="I20" s="351"/>
      <c r="J20" s="351"/>
      <c r="K20" s="351"/>
    </row>
    <row r="21" spans="1:11" x14ac:dyDescent="0.3">
      <c r="A21" s="3"/>
      <c r="B21" s="3"/>
      <c r="C21" s="3"/>
      <c r="D21" s="2"/>
    </row>
  </sheetData>
  <mergeCells count="28">
    <mergeCell ref="H11:K11"/>
    <mergeCell ref="A1:C5"/>
    <mergeCell ref="D1:H2"/>
    <mergeCell ref="I1:K2"/>
    <mergeCell ref="D3:H3"/>
    <mergeCell ref="I3:K4"/>
    <mergeCell ref="D4:H4"/>
    <mergeCell ref="D5:H5"/>
    <mergeCell ref="I5:K5"/>
    <mergeCell ref="A6:K6"/>
    <mergeCell ref="A7:J7"/>
    <mergeCell ref="A8:J8"/>
    <mergeCell ref="C10:E10"/>
    <mergeCell ref="H10:K10"/>
    <mergeCell ref="C11:E11"/>
    <mergeCell ref="H20:K20"/>
    <mergeCell ref="A18:D18"/>
    <mergeCell ref="H19:K19"/>
    <mergeCell ref="A15:D15"/>
    <mergeCell ref="G15:H15"/>
    <mergeCell ref="A16:D16"/>
    <mergeCell ref="G16:H16"/>
    <mergeCell ref="A13:D13"/>
    <mergeCell ref="E13:F13"/>
    <mergeCell ref="G13:H13"/>
    <mergeCell ref="A14:D14"/>
    <mergeCell ref="E14:F14"/>
    <mergeCell ref="G14:H14"/>
  </mergeCells>
  <pageMargins left="0.511811024" right="0.511811024" top="0.78740157499999996" bottom="0.78740157499999996" header="0.31496062000000002" footer="0.31496062000000002"/>
  <pageSetup paperSize="9" scale="58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23414-2E4D-428F-B0CB-98236B7525F8}">
  <sheetPr>
    <pageSetUpPr fitToPage="1"/>
  </sheetPr>
  <dimension ref="A1:P65"/>
  <sheetViews>
    <sheetView topLeftCell="A10" workbookViewId="0">
      <selection activeCell="G25" sqref="G25"/>
    </sheetView>
  </sheetViews>
  <sheetFormatPr defaultRowHeight="14.4" x14ac:dyDescent="0.3"/>
  <cols>
    <col min="1" max="1" width="5.33203125" style="21" bestFit="1" customWidth="1"/>
    <col min="2" max="2" width="9.88671875" style="21" customWidth="1"/>
    <col min="4" max="6" width="9.109375" customWidth="1"/>
    <col min="7" max="9" width="27.44140625" customWidth="1"/>
    <col min="10" max="10" width="12.109375" customWidth="1"/>
  </cols>
  <sheetData>
    <row r="1" spans="1:16" ht="15" customHeight="1" x14ac:dyDescent="0.3">
      <c r="A1" s="420"/>
      <c r="B1" s="420"/>
      <c r="C1" s="420"/>
      <c r="D1" s="499" t="s">
        <v>5</v>
      </c>
      <c r="E1" s="500"/>
      <c r="F1" s="500"/>
      <c r="G1" s="500"/>
      <c r="H1" s="501"/>
      <c r="I1" s="485" t="s">
        <v>32</v>
      </c>
      <c r="J1" s="485"/>
      <c r="K1" s="20"/>
      <c r="L1" s="20"/>
      <c r="M1" s="20"/>
      <c r="N1" s="20"/>
      <c r="O1" s="20"/>
      <c r="P1" s="20"/>
    </row>
    <row r="2" spans="1:16" ht="15" customHeight="1" x14ac:dyDescent="0.3">
      <c r="A2" s="420"/>
      <c r="B2" s="420"/>
      <c r="C2" s="420"/>
      <c r="D2" s="424"/>
      <c r="E2" s="425"/>
      <c r="F2" s="425"/>
      <c r="G2" s="425"/>
      <c r="H2" s="456"/>
      <c r="I2" s="490"/>
      <c r="J2" s="490"/>
      <c r="K2" s="20"/>
      <c r="L2" s="20"/>
      <c r="M2" s="20"/>
      <c r="N2" s="20"/>
      <c r="O2" s="20"/>
      <c r="P2" s="20"/>
    </row>
    <row r="3" spans="1:16" ht="15" customHeight="1" x14ac:dyDescent="0.3">
      <c r="A3" s="420"/>
      <c r="B3" s="420"/>
      <c r="C3" s="420"/>
      <c r="D3" s="486" t="s">
        <v>8</v>
      </c>
      <c r="E3" s="486"/>
      <c r="F3" s="486"/>
      <c r="G3" s="486"/>
      <c r="H3" s="486"/>
      <c r="I3" s="491" t="s">
        <v>55</v>
      </c>
      <c r="J3" s="491"/>
      <c r="K3" s="20"/>
      <c r="L3" s="20"/>
      <c r="M3" s="20"/>
      <c r="N3" s="20"/>
      <c r="O3" s="20"/>
      <c r="P3" s="20"/>
    </row>
    <row r="4" spans="1:16" ht="15" customHeight="1" x14ac:dyDescent="0.3">
      <c r="A4" s="420"/>
      <c r="B4" s="420"/>
      <c r="C4" s="420"/>
      <c r="D4" s="486" t="s">
        <v>9</v>
      </c>
      <c r="E4" s="486"/>
      <c r="F4" s="486"/>
      <c r="G4" s="486"/>
      <c r="H4" s="486"/>
      <c r="I4" s="492"/>
      <c r="J4" s="492"/>
      <c r="K4" s="20"/>
      <c r="L4" s="20"/>
      <c r="M4" s="20"/>
      <c r="N4" s="20"/>
      <c r="O4" s="20"/>
      <c r="P4" s="20"/>
    </row>
    <row r="5" spans="1:16" ht="17.399999999999999" x14ac:dyDescent="0.3">
      <c r="A5" s="420"/>
      <c r="B5" s="420"/>
      <c r="C5" s="420"/>
      <c r="D5" s="420"/>
      <c r="E5" s="420"/>
      <c r="F5" s="420"/>
      <c r="G5" s="420"/>
      <c r="H5" s="420"/>
      <c r="I5" s="493" t="s">
        <v>33</v>
      </c>
      <c r="J5" s="493"/>
      <c r="K5" s="20"/>
      <c r="L5" s="20"/>
      <c r="M5" s="20"/>
      <c r="N5" s="20"/>
      <c r="O5" s="20"/>
      <c r="P5" s="20"/>
    </row>
    <row r="6" spans="1:16" ht="17.399999999999999" x14ac:dyDescent="0.3">
      <c r="A6" s="430"/>
      <c r="B6" s="431"/>
      <c r="C6" s="431"/>
      <c r="D6" s="431"/>
      <c r="E6" s="431"/>
      <c r="F6" s="431"/>
      <c r="G6" s="431"/>
      <c r="H6" s="431"/>
      <c r="I6" s="431"/>
      <c r="J6" s="495"/>
      <c r="K6" s="20"/>
      <c r="L6" s="20"/>
      <c r="M6" s="20"/>
      <c r="N6" s="20"/>
      <c r="O6" s="20"/>
      <c r="P6" s="20"/>
    </row>
    <row r="7" spans="1:16" x14ac:dyDescent="0.3">
      <c r="A7" s="485" t="s">
        <v>54</v>
      </c>
      <c r="B7" s="485"/>
      <c r="C7" s="485"/>
      <c r="D7" s="485"/>
      <c r="E7" s="485"/>
      <c r="F7" s="485"/>
      <c r="G7" s="23" t="s">
        <v>41</v>
      </c>
      <c r="H7" s="23" t="s">
        <v>45</v>
      </c>
      <c r="I7" s="23" t="s">
        <v>48</v>
      </c>
      <c r="J7" s="494"/>
      <c r="K7" s="20"/>
      <c r="L7" s="20"/>
      <c r="M7" s="20"/>
      <c r="N7" s="20"/>
      <c r="O7" s="20"/>
      <c r="P7" s="20"/>
    </row>
    <row r="8" spans="1:16" x14ac:dyDescent="0.3">
      <c r="A8" s="485"/>
      <c r="B8" s="485"/>
      <c r="C8" s="485"/>
      <c r="D8" s="485"/>
      <c r="E8" s="485"/>
      <c r="F8" s="485"/>
      <c r="G8" s="24" t="s">
        <v>42</v>
      </c>
      <c r="H8" s="24" t="s">
        <v>46</v>
      </c>
      <c r="I8" s="24" t="s">
        <v>49</v>
      </c>
      <c r="J8" s="494"/>
      <c r="K8" s="20"/>
      <c r="L8" s="20"/>
      <c r="M8" s="20"/>
      <c r="N8" s="20"/>
      <c r="O8" s="20"/>
      <c r="P8" s="20"/>
    </row>
    <row r="9" spans="1:16" x14ac:dyDescent="0.3">
      <c r="A9" s="485"/>
      <c r="B9" s="485"/>
      <c r="C9" s="485"/>
      <c r="D9" s="485"/>
      <c r="E9" s="485"/>
      <c r="F9" s="485"/>
      <c r="G9" s="24" t="s">
        <v>43</v>
      </c>
      <c r="H9" s="24" t="s">
        <v>47</v>
      </c>
      <c r="I9" s="24" t="s">
        <v>50</v>
      </c>
      <c r="J9" s="494"/>
      <c r="K9" s="20"/>
      <c r="L9" s="20"/>
      <c r="M9" s="20"/>
      <c r="N9" s="20"/>
      <c r="O9" s="20"/>
      <c r="P9" s="20"/>
    </row>
    <row r="10" spans="1:16" x14ac:dyDescent="0.3">
      <c r="A10" s="23" t="s">
        <v>0</v>
      </c>
      <c r="B10" s="23" t="s">
        <v>53</v>
      </c>
      <c r="C10" s="497" t="s">
        <v>34</v>
      </c>
      <c r="D10" s="497"/>
      <c r="E10" s="497"/>
      <c r="F10" s="497"/>
      <c r="G10" s="23" t="s">
        <v>44</v>
      </c>
      <c r="H10" s="23" t="s">
        <v>44</v>
      </c>
      <c r="I10" s="23" t="s">
        <v>44</v>
      </c>
      <c r="J10" s="23" t="s">
        <v>52</v>
      </c>
      <c r="K10" s="20"/>
      <c r="L10" s="20"/>
      <c r="M10" s="20"/>
      <c r="N10" s="20"/>
      <c r="O10" s="20"/>
      <c r="P10" s="20"/>
    </row>
    <row r="11" spans="1:16" ht="28.5" customHeight="1" x14ac:dyDescent="0.3">
      <c r="A11" s="13">
        <v>1</v>
      </c>
      <c r="B11" s="13" t="s">
        <v>27</v>
      </c>
      <c r="C11" s="496" t="s">
        <v>35</v>
      </c>
      <c r="D11" s="498"/>
      <c r="E11" s="498"/>
      <c r="F11" s="498"/>
      <c r="G11" s="25">
        <v>2300</v>
      </c>
      <c r="H11" s="25">
        <v>2450</v>
      </c>
      <c r="I11" s="25">
        <v>2500</v>
      </c>
      <c r="J11" s="27">
        <f>((G11+H11+I11)/3)</f>
        <v>2416.6666666666665</v>
      </c>
      <c r="K11" s="20"/>
      <c r="L11" s="20"/>
      <c r="M11" s="20"/>
      <c r="N11" s="20"/>
      <c r="O11" s="20"/>
      <c r="P11" s="20"/>
    </row>
    <row r="12" spans="1:16" ht="38.25" customHeight="1" x14ac:dyDescent="0.3">
      <c r="A12" s="13">
        <v>2</v>
      </c>
      <c r="B12" s="13" t="s">
        <v>28</v>
      </c>
      <c r="C12" s="496" t="s">
        <v>36</v>
      </c>
      <c r="D12" s="496"/>
      <c r="E12" s="496"/>
      <c r="F12" s="496"/>
      <c r="G12" s="25">
        <v>680</v>
      </c>
      <c r="H12" s="25">
        <v>690</v>
      </c>
      <c r="I12" s="25">
        <v>700</v>
      </c>
      <c r="J12" s="27">
        <f t="shared" ref="J12:J16" si="0">((G12+H12+I12)/3)</f>
        <v>690</v>
      </c>
      <c r="K12" s="20"/>
      <c r="L12" s="20"/>
      <c r="M12" s="20"/>
      <c r="N12" s="20"/>
      <c r="O12" s="20"/>
      <c r="P12" s="20"/>
    </row>
    <row r="13" spans="1:16" ht="27" customHeight="1" x14ac:dyDescent="0.3">
      <c r="A13" s="13">
        <v>3</v>
      </c>
      <c r="B13" s="13" t="s">
        <v>29</v>
      </c>
      <c r="C13" s="496" t="s">
        <v>37</v>
      </c>
      <c r="D13" s="496"/>
      <c r="E13" s="496"/>
      <c r="F13" s="496"/>
      <c r="G13" s="25">
        <v>800</v>
      </c>
      <c r="H13" s="25">
        <v>820</v>
      </c>
      <c r="I13" s="25">
        <v>790</v>
      </c>
      <c r="J13" s="27">
        <f t="shared" si="0"/>
        <v>803.33333333333337</v>
      </c>
      <c r="K13" s="20"/>
      <c r="L13" s="20"/>
      <c r="M13" s="20"/>
      <c r="N13" s="20"/>
      <c r="O13" s="20"/>
      <c r="P13" s="20"/>
    </row>
    <row r="14" spans="1:16" ht="27.75" customHeight="1" x14ac:dyDescent="0.3">
      <c r="A14" s="13">
        <v>4</v>
      </c>
      <c r="B14" s="13" t="s">
        <v>30</v>
      </c>
      <c r="C14" s="496" t="s">
        <v>38</v>
      </c>
      <c r="D14" s="496"/>
      <c r="E14" s="496"/>
      <c r="F14" s="496"/>
      <c r="G14" s="25">
        <v>320</v>
      </c>
      <c r="H14" s="25">
        <v>350</v>
      </c>
      <c r="I14" s="25">
        <v>360</v>
      </c>
      <c r="J14" s="27">
        <f t="shared" si="0"/>
        <v>343.33333333333331</v>
      </c>
      <c r="K14" s="20"/>
      <c r="L14" s="20"/>
      <c r="M14" s="20"/>
      <c r="N14" s="20"/>
      <c r="O14" s="20"/>
      <c r="P14" s="20"/>
    </row>
    <row r="15" spans="1:16" ht="42" customHeight="1" x14ac:dyDescent="0.3">
      <c r="A15" s="13">
        <v>5</v>
      </c>
      <c r="B15" s="13" t="s">
        <v>31</v>
      </c>
      <c r="C15" s="496" t="s">
        <v>39</v>
      </c>
      <c r="D15" s="496"/>
      <c r="E15" s="496"/>
      <c r="F15" s="496"/>
      <c r="G15" s="25">
        <v>7000</v>
      </c>
      <c r="H15" s="25">
        <v>7100</v>
      </c>
      <c r="I15" s="25">
        <v>6800</v>
      </c>
      <c r="J15" s="27">
        <f t="shared" si="0"/>
        <v>6966.666666666667</v>
      </c>
      <c r="K15" s="20"/>
      <c r="L15" s="20"/>
      <c r="M15" s="20"/>
      <c r="N15" s="20"/>
      <c r="O15" s="20"/>
      <c r="P15" s="20"/>
    </row>
    <row r="16" spans="1:16" ht="28.5" customHeight="1" x14ac:dyDescent="0.3">
      <c r="A16" s="13">
        <v>6</v>
      </c>
      <c r="B16" s="13" t="s">
        <v>51</v>
      </c>
      <c r="C16" s="496" t="s">
        <v>40</v>
      </c>
      <c r="D16" s="496"/>
      <c r="E16" s="496"/>
      <c r="F16" s="496"/>
      <c r="G16" s="25">
        <v>170</v>
      </c>
      <c r="H16" s="25">
        <v>200</v>
      </c>
      <c r="I16" s="25">
        <v>190</v>
      </c>
      <c r="J16" s="27">
        <f t="shared" si="0"/>
        <v>186.66666666666666</v>
      </c>
      <c r="K16" s="20"/>
      <c r="L16" s="20"/>
      <c r="M16" s="20"/>
      <c r="N16" s="20"/>
      <c r="O16" s="20"/>
      <c r="P16" s="20"/>
    </row>
    <row r="17" spans="1:16" x14ac:dyDescent="0.3">
      <c r="A17" s="22"/>
      <c r="B17" s="22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</row>
    <row r="18" spans="1:16" x14ac:dyDescent="0.3">
      <c r="A18" s="22"/>
      <c r="B18" s="22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</row>
    <row r="19" spans="1:16" x14ac:dyDescent="0.3">
      <c r="A19" s="489" t="s">
        <v>57</v>
      </c>
      <c r="B19" s="489"/>
      <c r="C19" s="489"/>
      <c r="D19" s="489"/>
      <c r="E19" s="489"/>
      <c r="F19" s="489"/>
      <c r="G19" s="20"/>
      <c r="H19" s="26"/>
      <c r="I19" s="26"/>
      <c r="J19" s="20"/>
      <c r="K19" s="20"/>
      <c r="L19" s="20"/>
      <c r="M19" s="20"/>
      <c r="N19" s="20"/>
      <c r="O19" s="20"/>
      <c r="P19" s="20"/>
    </row>
    <row r="20" spans="1:16" x14ac:dyDescent="0.3">
      <c r="A20" s="22"/>
      <c r="B20" s="22"/>
      <c r="C20" s="20"/>
      <c r="D20" s="20"/>
      <c r="E20" s="20"/>
      <c r="F20" s="20"/>
      <c r="G20" s="20"/>
      <c r="H20" s="279" t="s">
        <v>32</v>
      </c>
      <c r="I20" s="279"/>
      <c r="J20" s="20"/>
      <c r="K20" s="20"/>
      <c r="L20" s="20"/>
      <c r="M20" s="20"/>
      <c r="N20" s="20"/>
      <c r="O20" s="20"/>
      <c r="P20" s="20"/>
    </row>
    <row r="21" spans="1:16" x14ac:dyDescent="0.3">
      <c r="A21" s="22"/>
      <c r="B21" s="22"/>
      <c r="C21" s="20"/>
      <c r="D21" s="20"/>
      <c r="E21" s="20"/>
      <c r="F21" s="20"/>
      <c r="G21" s="20"/>
      <c r="H21" s="279" t="s">
        <v>23</v>
      </c>
      <c r="I21" s="279"/>
      <c r="J21" s="20"/>
      <c r="K21" s="20"/>
      <c r="L21" s="20"/>
      <c r="M21" s="20"/>
      <c r="N21" s="20"/>
      <c r="O21" s="20"/>
      <c r="P21" s="20"/>
    </row>
    <row r="22" spans="1:16" x14ac:dyDescent="0.3">
      <c r="A22" s="22"/>
      <c r="B22" s="22"/>
      <c r="C22" s="20"/>
      <c r="D22" s="20"/>
      <c r="E22" s="20"/>
      <c r="F22" s="20"/>
      <c r="G22" s="20"/>
      <c r="H22" s="279" t="s">
        <v>56</v>
      </c>
      <c r="I22" s="279"/>
      <c r="J22" s="20"/>
      <c r="K22" s="20"/>
      <c r="L22" s="20"/>
      <c r="M22" s="20"/>
      <c r="N22" s="20"/>
      <c r="O22" s="20"/>
      <c r="P22" s="20"/>
    </row>
    <row r="23" spans="1:16" x14ac:dyDescent="0.3">
      <c r="A23" s="22"/>
      <c r="B23" s="22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spans="1:16" x14ac:dyDescent="0.3">
      <c r="A24" s="22"/>
      <c r="B24" s="22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spans="1:16" x14ac:dyDescent="0.3">
      <c r="A25" s="22"/>
      <c r="B25" s="22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</row>
    <row r="26" spans="1:16" x14ac:dyDescent="0.3">
      <c r="A26" s="22"/>
      <c r="B26" s="22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1:16" x14ac:dyDescent="0.3">
      <c r="A27" s="22"/>
      <c r="B27" s="22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1:16" x14ac:dyDescent="0.3">
      <c r="A28" s="22"/>
      <c r="B28" s="22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</row>
    <row r="29" spans="1:16" x14ac:dyDescent="0.3">
      <c r="A29" s="22"/>
      <c r="B29" s="22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1:16" x14ac:dyDescent="0.3">
      <c r="A30" s="22"/>
      <c r="B30" s="22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</row>
    <row r="31" spans="1:16" x14ac:dyDescent="0.3">
      <c r="A31" s="22"/>
      <c r="B31" s="22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  <row r="32" spans="1:16" x14ac:dyDescent="0.3">
      <c r="A32" s="22"/>
      <c r="B32" s="22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</row>
    <row r="33" spans="1:16" x14ac:dyDescent="0.3">
      <c r="A33" s="22"/>
      <c r="B33" s="22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</row>
    <row r="34" spans="1:16" x14ac:dyDescent="0.3">
      <c r="A34" s="22"/>
      <c r="B34" s="22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</row>
    <row r="35" spans="1:16" x14ac:dyDescent="0.3">
      <c r="A35" s="22"/>
      <c r="B35" s="22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</row>
    <row r="36" spans="1:16" x14ac:dyDescent="0.3">
      <c r="A36" s="22"/>
      <c r="B36" s="22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</row>
    <row r="37" spans="1:16" x14ac:dyDescent="0.3">
      <c r="A37" s="22"/>
      <c r="B37" s="22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</row>
    <row r="38" spans="1:16" x14ac:dyDescent="0.3">
      <c r="A38" s="22"/>
      <c r="B38" s="22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</row>
    <row r="39" spans="1:16" x14ac:dyDescent="0.3">
      <c r="A39" s="22"/>
      <c r="B39" s="22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</row>
    <row r="40" spans="1:16" x14ac:dyDescent="0.3">
      <c r="A40" s="22"/>
      <c r="B40" s="22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</row>
    <row r="41" spans="1:16" x14ac:dyDescent="0.3">
      <c r="A41" s="22"/>
      <c r="B41" s="22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</row>
    <row r="42" spans="1:16" x14ac:dyDescent="0.3">
      <c r="A42" s="22"/>
      <c r="B42" s="22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</row>
    <row r="43" spans="1:16" x14ac:dyDescent="0.3">
      <c r="A43" s="22"/>
      <c r="B43" s="22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4" spans="1:16" x14ac:dyDescent="0.3">
      <c r="A44" s="22"/>
      <c r="B44" s="22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</row>
    <row r="45" spans="1:16" x14ac:dyDescent="0.3">
      <c r="A45" s="22"/>
      <c r="B45" s="22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</row>
    <row r="46" spans="1:16" x14ac:dyDescent="0.3">
      <c r="A46" s="22"/>
      <c r="B46" s="22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</row>
    <row r="47" spans="1:16" x14ac:dyDescent="0.3">
      <c r="A47" s="22"/>
      <c r="B47" s="22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</row>
    <row r="48" spans="1:16" x14ac:dyDescent="0.3">
      <c r="A48" s="22"/>
      <c r="B48" s="22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</row>
    <row r="49" spans="1:16" x14ac:dyDescent="0.3">
      <c r="A49" s="22"/>
      <c r="B49" s="22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</row>
    <row r="50" spans="1:16" x14ac:dyDescent="0.3">
      <c r="A50" s="22"/>
      <c r="B50" s="22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</row>
    <row r="51" spans="1:16" x14ac:dyDescent="0.3">
      <c r="A51" s="22"/>
      <c r="B51" s="22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</row>
    <row r="52" spans="1:16" x14ac:dyDescent="0.3">
      <c r="A52" s="22"/>
      <c r="B52" s="22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</row>
    <row r="53" spans="1:16" x14ac:dyDescent="0.3">
      <c r="A53" s="22"/>
      <c r="B53" s="22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</row>
    <row r="54" spans="1:16" x14ac:dyDescent="0.3">
      <c r="A54" s="22"/>
      <c r="B54" s="22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</row>
    <row r="55" spans="1:16" x14ac:dyDescent="0.3">
      <c r="A55" s="22"/>
      <c r="B55" s="22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</row>
    <row r="56" spans="1:16" x14ac:dyDescent="0.3">
      <c r="A56" s="22"/>
      <c r="B56" s="22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</row>
    <row r="57" spans="1:16" x14ac:dyDescent="0.3">
      <c r="A57" s="22"/>
      <c r="B57" s="22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</row>
    <row r="58" spans="1:16" x14ac:dyDescent="0.3">
      <c r="A58" s="22"/>
      <c r="B58" s="22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</row>
    <row r="59" spans="1:16" x14ac:dyDescent="0.3">
      <c r="A59" s="22"/>
      <c r="B59" s="22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</row>
    <row r="60" spans="1:16" x14ac:dyDescent="0.3">
      <c r="A60" s="22"/>
      <c r="B60" s="22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</row>
    <row r="61" spans="1:16" x14ac:dyDescent="0.3">
      <c r="A61" s="22"/>
      <c r="B61" s="22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</row>
    <row r="62" spans="1:16" x14ac:dyDescent="0.3">
      <c r="A62" s="22"/>
      <c r="B62" s="22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</row>
    <row r="63" spans="1:16" x14ac:dyDescent="0.3">
      <c r="A63" s="22"/>
      <c r="B63" s="22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</row>
    <row r="64" spans="1:16" x14ac:dyDescent="0.3">
      <c r="A64" s="22"/>
      <c r="B64" s="22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</row>
    <row r="65" spans="1:16" x14ac:dyDescent="0.3">
      <c r="A65" s="22"/>
      <c r="B65" s="22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</row>
  </sheetData>
  <mergeCells count="22">
    <mergeCell ref="C10:F10"/>
    <mergeCell ref="C11:F11"/>
    <mergeCell ref="C12:F12"/>
    <mergeCell ref="C13:F13"/>
    <mergeCell ref="A1:C5"/>
    <mergeCell ref="D1:H2"/>
    <mergeCell ref="H20:I20"/>
    <mergeCell ref="H21:I21"/>
    <mergeCell ref="H22:I22"/>
    <mergeCell ref="A19:F19"/>
    <mergeCell ref="I1:J2"/>
    <mergeCell ref="I3:J4"/>
    <mergeCell ref="I5:J5"/>
    <mergeCell ref="D3:H3"/>
    <mergeCell ref="D4:H4"/>
    <mergeCell ref="D5:H5"/>
    <mergeCell ref="J7:J9"/>
    <mergeCell ref="A6:J6"/>
    <mergeCell ref="C14:F14"/>
    <mergeCell ref="C15:F15"/>
    <mergeCell ref="C16:F16"/>
    <mergeCell ref="A7:F9"/>
  </mergeCells>
  <phoneticPr fontId="27" type="noConversion"/>
  <pageMargins left="0.511811024" right="0.511811024" top="0.78740157499999996" bottom="0.78740157499999996" header="0.31496062000000002" footer="0.31496062000000002"/>
  <pageSetup paperSize="9" scale="9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5</vt:i4>
      </vt:variant>
    </vt:vector>
  </HeadingPairs>
  <TitlesOfParts>
    <vt:vector size="13" baseType="lpstr">
      <vt:lpstr>ORÇAMENTO</vt:lpstr>
      <vt:lpstr>CRONOG</vt:lpstr>
      <vt:lpstr>COMP-01</vt:lpstr>
      <vt:lpstr>MERCADO-01</vt:lpstr>
      <vt:lpstr>COMP-02</vt:lpstr>
      <vt:lpstr>COMP-03</vt:lpstr>
      <vt:lpstr>MERCADO-02</vt:lpstr>
      <vt:lpstr>Mercado</vt:lpstr>
      <vt:lpstr>'COMP-01'!Area_de_impressao</vt:lpstr>
      <vt:lpstr>'COMP-02'!Area_de_impressao</vt:lpstr>
      <vt:lpstr>CRONOG!Area_de_impressao</vt:lpstr>
      <vt:lpstr>Mercado!Area_de_impressao</vt:lpstr>
      <vt:lpstr>ORÇAMENTO!Area_de_impressao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Tesch</dc:creator>
  <cp:lastModifiedBy>Glícia Krause</cp:lastModifiedBy>
  <cp:lastPrinted>2026-02-19T10:22:11Z</cp:lastPrinted>
  <dcterms:created xsi:type="dcterms:W3CDTF">2008-07-02T19:34:21Z</dcterms:created>
  <dcterms:modified xsi:type="dcterms:W3CDTF">2026-03-23T10:34:07Z</dcterms:modified>
</cp:coreProperties>
</file>