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TSG CAMPO BOM DE BOLA\2ª MEDIÇÃO\"/>
    </mc:Choice>
  </mc:AlternateContent>
  <xr:revisionPtr revIDLastSave="0" documentId="13_ncr:1_{6F78DDEA-11DC-4392-ADB6-C7C1420BA4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" sheetId="1" r:id="rId1"/>
    <sheet name="MC" sheetId="10" r:id="rId2"/>
    <sheet name="CRONOGRAMA" sheetId="3" r:id="rId3"/>
    <sheet name="COMP-01" sheetId="5" r:id="rId4"/>
    <sheet name="COMP-02" sheetId="6" r:id="rId5"/>
    <sheet name="COMP-03" sheetId="7" r:id="rId6"/>
    <sheet name="COMP-04" sheetId="9" r:id="rId7"/>
    <sheet name="MERCADO 01" sheetId="8" r:id="rId8"/>
  </sheets>
  <definedNames>
    <definedName name="_xlnm.Print_Area" localSheetId="2">CRONOGRAMA!$A$1:$K$30</definedName>
    <definedName name="_xlnm.Print_Area" localSheetId="0">ORÇAMENTO!$A$1:$L$91</definedName>
    <definedName name="_xlnm.Print_Titles" localSheetId="0">ORÇAMENTO!$1:$11</definedName>
  </definedNames>
  <calcPr calcId="181029"/>
</workbook>
</file>

<file path=xl/calcChain.xml><?xml version="1.0" encoding="utf-8"?>
<calcChain xmlns="http://schemas.openxmlformats.org/spreadsheetml/2006/main">
  <c r="J95" i="1" l="1"/>
  <c r="Q32" i="1"/>
  <c r="I48" i="10"/>
  <c r="G44" i="10"/>
  <c r="E48" i="10" s="1"/>
  <c r="G43" i="10"/>
  <c r="C48" i="10" s="1"/>
  <c r="G48" i="10" s="1"/>
  <c r="K48" i="10" s="1"/>
  <c r="C51" i="10" s="1"/>
  <c r="K40" i="1" s="1"/>
  <c r="M40" i="1" s="1"/>
  <c r="E14" i="10"/>
  <c r="I14" i="10" s="1"/>
  <c r="O14" i="10" s="1"/>
  <c r="E15" i="10"/>
  <c r="I15" i="10" s="1"/>
  <c r="O15" i="10" s="1"/>
  <c r="E16" i="10"/>
  <c r="I16" i="10" s="1"/>
  <c r="O16" i="10" s="1"/>
  <c r="E32" i="10"/>
  <c r="L42" i="1"/>
  <c r="L43" i="1"/>
  <c r="L44" i="1"/>
  <c r="L45" i="1"/>
  <c r="L46" i="1"/>
  <c r="L47" i="1"/>
  <c r="L48" i="1"/>
  <c r="L41" i="1"/>
  <c r="M44" i="1"/>
  <c r="M45" i="1"/>
  <c r="M46" i="1"/>
  <c r="M47" i="1"/>
  <c r="M48" i="1"/>
  <c r="M41" i="1"/>
  <c r="M42" i="1"/>
  <c r="M43" i="1"/>
  <c r="L31" i="1"/>
  <c r="L33" i="1"/>
  <c r="L34" i="1"/>
  <c r="L36" i="1"/>
  <c r="L30" i="1"/>
  <c r="M33" i="1"/>
  <c r="M34" i="1"/>
  <c r="M36" i="1"/>
  <c r="M31" i="1"/>
  <c r="M30" i="1"/>
  <c r="N26" i="1"/>
  <c r="N25" i="1"/>
  <c r="J15" i="1"/>
  <c r="L81" i="1"/>
  <c r="L80" i="1"/>
  <c r="L79" i="1"/>
  <c r="L76" i="1"/>
  <c r="L75" i="1"/>
  <c r="L74" i="1"/>
  <c r="L70" i="1"/>
  <c r="L69" i="1"/>
  <c r="L68" i="1"/>
  <c r="L67" i="1"/>
  <c r="L66" i="1"/>
  <c r="L65" i="1"/>
  <c r="L64" i="1"/>
  <c r="L63" i="1"/>
  <c r="L71" i="1" s="1"/>
  <c r="L59" i="1"/>
  <c r="L58" i="1"/>
  <c r="L57" i="1"/>
  <c r="L53" i="1"/>
  <c r="L52" i="1"/>
  <c r="L26" i="1"/>
  <c r="L25" i="1"/>
  <c r="L24" i="1"/>
  <c r="L23" i="1"/>
  <c r="L22" i="1"/>
  <c r="L27" i="1" s="1"/>
  <c r="L18" i="1"/>
  <c r="L17" i="1"/>
  <c r="L16" i="1"/>
  <c r="L15" i="1"/>
  <c r="L19" i="1" s="1"/>
  <c r="N16" i="1"/>
  <c r="N17" i="1"/>
  <c r="N18" i="1"/>
  <c r="N22" i="1"/>
  <c r="N23" i="1"/>
  <c r="N24" i="1"/>
  <c r="J80" i="1"/>
  <c r="J81" i="1"/>
  <c r="J79" i="1"/>
  <c r="J75" i="1"/>
  <c r="J76" i="1"/>
  <c r="J74" i="1"/>
  <c r="J66" i="1"/>
  <c r="J64" i="1"/>
  <c r="J65" i="1"/>
  <c r="J67" i="1"/>
  <c r="J68" i="1"/>
  <c r="J69" i="1"/>
  <c r="J70" i="1"/>
  <c r="J71" i="1" s="1"/>
  <c r="J63" i="1"/>
  <c r="J58" i="1"/>
  <c r="J59" i="1"/>
  <c r="J57" i="1"/>
  <c r="J53" i="1"/>
  <c r="J52" i="1"/>
  <c r="J41" i="1"/>
  <c r="J42" i="1"/>
  <c r="J43" i="1"/>
  <c r="J44" i="1"/>
  <c r="J45" i="1"/>
  <c r="J46" i="1"/>
  <c r="J47" i="1"/>
  <c r="J48" i="1"/>
  <c r="J40" i="1"/>
  <c r="J31" i="1"/>
  <c r="J32" i="1"/>
  <c r="J33" i="1"/>
  <c r="J34" i="1"/>
  <c r="J35" i="1"/>
  <c r="J36" i="1"/>
  <c r="J30" i="1"/>
  <c r="J23" i="1"/>
  <c r="J24" i="1"/>
  <c r="J25" i="1"/>
  <c r="J26" i="1"/>
  <c r="J22" i="1"/>
  <c r="J16" i="1"/>
  <c r="H15" i="1"/>
  <c r="N15" i="1"/>
  <c r="H69" i="1"/>
  <c r="H26" i="1"/>
  <c r="H76" i="1"/>
  <c r="H39" i="7"/>
  <c r="H40" i="7"/>
  <c r="H25" i="1"/>
  <c r="H34" i="1"/>
  <c r="H31" i="1"/>
  <c r="H36" i="1"/>
  <c r="H70" i="1"/>
  <c r="H79" i="1"/>
  <c r="H68" i="1"/>
  <c r="H67" i="1"/>
  <c r="B20" i="3"/>
  <c r="B19" i="3"/>
  <c r="B18" i="3"/>
  <c r="B17" i="3"/>
  <c r="B16" i="3"/>
  <c r="B15" i="3"/>
  <c r="B14" i="3"/>
  <c r="B13" i="3"/>
  <c r="B12" i="3"/>
  <c r="A7" i="3"/>
  <c r="H74" i="1"/>
  <c r="E30" i="9"/>
  <c r="H25" i="9"/>
  <c r="H24" i="9"/>
  <c r="F26" i="9" s="1"/>
  <c r="H33" i="9" s="1"/>
  <c r="F21" i="9"/>
  <c r="H32" i="9" s="1"/>
  <c r="H15" i="9"/>
  <c r="H14" i="9"/>
  <c r="F16" i="9" s="1"/>
  <c r="H31" i="9" s="1"/>
  <c r="H10" i="9"/>
  <c r="H9" i="9"/>
  <c r="H11" i="8"/>
  <c r="E35" i="7"/>
  <c r="F31" i="7"/>
  <c r="H38" i="7" s="1"/>
  <c r="H30" i="7"/>
  <c r="H29" i="7"/>
  <c r="H25" i="7"/>
  <c r="H24" i="7"/>
  <c r="H20" i="7"/>
  <c r="H19" i="7"/>
  <c r="F21" i="7" s="1"/>
  <c r="H36" i="7" s="1"/>
  <c r="H15" i="7"/>
  <c r="F16" i="7" s="1"/>
  <c r="H34" i="7" s="1"/>
  <c r="H14" i="7"/>
  <c r="O17" i="10" l="1"/>
  <c r="K32" i="1" s="1"/>
  <c r="L32" i="1" s="1"/>
  <c r="L37" i="1" s="1"/>
  <c r="L40" i="1"/>
  <c r="L49" i="1" s="1"/>
  <c r="J27" i="1"/>
  <c r="F26" i="7"/>
  <c r="H37" i="7" s="1"/>
  <c r="F11" i="9"/>
  <c r="H29" i="9" s="1"/>
  <c r="H34" i="9" s="1"/>
  <c r="H35" i="9" s="1"/>
  <c r="M32" i="1" l="1"/>
  <c r="L84" i="1"/>
  <c r="H75" i="1"/>
  <c r="H46" i="1"/>
  <c r="H45" i="1"/>
  <c r="H37" i="6"/>
  <c r="E35" i="6"/>
  <c r="H34" i="6"/>
  <c r="H30" i="6"/>
  <c r="H29" i="6"/>
  <c r="H28" i="6"/>
  <c r="H27" i="6"/>
  <c r="H26" i="6"/>
  <c r="H19" i="6"/>
  <c r="H18" i="6"/>
  <c r="F20" i="6" s="1"/>
  <c r="H36" i="6" s="1"/>
  <c r="E37" i="5"/>
  <c r="F33" i="5"/>
  <c r="H40" i="5" s="1"/>
  <c r="H32" i="5"/>
  <c r="H31" i="5"/>
  <c r="H25" i="5"/>
  <c r="H24" i="5"/>
  <c r="F28" i="5" s="1"/>
  <c r="H39" i="5" s="1"/>
  <c r="H20" i="5"/>
  <c r="H19" i="5"/>
  <c r="F21" i="5" s="1"/>
  <c r="H38" i="5" s="1"/>
  <c r="H15" i="5"/>
  <c r="H14" i="5"/>
  <c r="F16" i="5" s="1"/>
  <c r="H36" i="5" s="1"/>
  <c r="H77" i="1" l="1"/>
  <c r="C19" i="3" s="1"/>
  <c r="K19" i="3" s="1"/>
  <c r="F31" i="6"/>
  <c r="H38" i="6" s="1"/>
  <c r="H39" i="6" s="1"/>
  <c r="H40" i="6" s="1"/>
  <c r="H41" i="5"/>
  <c r="H42" i="5" s="1"/>
  <c r="H81" i="1"/>
  <c r="H80" i="1"/>
  <c r="H65" i="1"/>
  <c r="H66" i="1"/>
  <c r="H63" i="1"/>
  <c r="H53" i="1"/>
  <c r="H52" i="1"/>
  <c r="H41" i="1"/>
  <c r="H42" i="1"/>
  <c r="H43" i="1"/>
  <c r="H44" i="1"/>
  <c r="H47" i="1"/>
  <c r="H48" i="1"/>
  <c r="H40" i="1"/>
  <c r="H32" i="1"/>
  <c r="H33" i="1"/>
  <c r="H30" i="1"/>
  <c r="J17" i="1"/>
  <c r="J18" i="1"/>
  <c r="J19" i="1" l="1"/>
  <c r="J84" i="1" s="1"/>
  <c r="H82" i="1"/>
  <c r="C20" i="3" s="1"/>
  <c r="K20" i="3" s="1"/>
  <c r="H54" i="1"/>
  <c r="H71" i="1"/>
  <c r="C18" i="3" s="1"/>
  <c r="K18" i="3" s="1"/>
  <c r="H37" i="1"/>
  <c r="H49" i="1"/>
  <c r="C15" i="3" s="1"/>
  <c r="H15" i="3" s="1"/>
  <c r="H22" i="3" s="1"/>
  <c r="C14" i="3"/>
  <c r="G14" i="3" s="1"/>
  <c r="G22" i="3" s="1"/>
  <c r="C16" i="3"/>
  <c r="I16" i="3" s="1"/>
  <c r="I22" i="3" s="1"/>
  <c r="K22" i="3" l="1"/>
  <c r="H23" i="1"/>
  <c r="H58" i="1"/>
  <c r="H59" i="1"/>
  <c r="H22" i="1"/>
  <c r="H24" i="1"/>
  <c r="H57" i="1"/>
  <c r="H60" i="1" s="1"/>
  <c r="H16" i="1"/>
  <c r="H17" i="1"/>
  <c r="H18" i="1"/>
  <c r="H19" i="1" l="1"/>
  <c r="H27" i="1"/>
  <c r="N27" i="1" s="1"/>
  <c r="C17" i="3"/>
  <c r="J17" i="3" s="1"/>
  <c r="J22" i="3" s="1"/>
  <c r="C13" i="3" l="1"/>
  <c r="F13" i="3" s="1"/>
  <c r="C12" i="3"/>
  <c r="F12" i="3" s="1"/>
  <c r="F22" i="3" s="1"/>
  <c r="N19" i="1"/>
  <c r="H84" i="1"/>
  <c r="C23" i="3" l="1"/>
  <c r="D13" i="3"/>
  <c r="D19" i="3"/>
  <c r="D16" i="3"/>
  <c r="D20" i="3"/>
  <c r="D15" i="3"/>
  <c r="D18" i="3"/>
  <c r="D14" i="3"/>
  <c r="D17" i="3"/>
  <c r="D12" i="3"/>
  <c r="F23" i="3"/>
  <c r="D23" i="3" l="1"/>
  <c r="G23" i="3"/>
  <c r="H23" i="3" s="1"/>
  <c r="I23" i="3" s="1"/>
  <c r="J23" i="3" s="1"/>
  <c r="K23" i="3" s="1"/>
</calcChain>
</file>

<file path=xl/sharedStrings.xml><?xml version="1.0" encoding="utf-8"?>
<sst xmlns="http://schemas.openxmlformats.org/spreadsheetml/2006/main" count="753" uniqueCount="292">
  <si>
    <t>ITEM</t>
  </si>
  <si>
    <t>QUANT.</t>
  </si>
  <si>
    <t>m²</t>
  </si>
  <si>
    <t xml:space="preserve">      </t>
  </si>
  <si>
    <t>1.1</t>
  </si>
  <si>
    <t>FONTE</t>
  </si>
  <si>
    <t>2.1</t>
  </si>
  <si>
    <t>PAVIMENTAÇÃO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</si>
  <si>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</si>
  <si>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</si>
  <si>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</si>
  <si>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</si>
  <si>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</si>
  <si>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</si>
  <si>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</si>
  <si>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</si>
  <si>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</si>
  <si>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VALOR (R$)</t>
  </si>
  <si>
    <t>SERVIÇOS PRELIMINARES</t>
  </si>
  <si>
    <t>1.2</t>
  </si>
  <si>
    <t>Barracão para almoxarifado área de 10.90m2, de chapa de compensado de 12mm e pontalete 8x8cm, piso cimentado e cobertura de telhas de fibrocimento de 6mm, incl. ponto de luz, conf. projeto (1 utilização)</t>
  </si>
  <si>
    <t>m</t>
  </si>
  <si>
    <t>CRONOGRAMA FÍSICO-FINANCEIRO</t>
  </si>
  <si>
    <t>VALOR TOTAL</t>
  </si>
  <si>
    <t>3º MÊS</t>
  </si>
  <si>
    <t>4º MÊS</t>
  </si>
  <si>
    <t>%</t>
  </si>
  <si>
    <t>SUB-TOTAL</t>
  </si>
  <si>
    <t>1.0</t>
  </si>
  <si>
    <t>2.0</t>
  </si>
  <si>
    <t>1.3</t>
  </si>
  <si>
    <t>1.4</t>
  </si>
  <si>
    <t>Rede de água com padrão de entrada d'água diâm. 3/4", conf. espec. CESAN, incl. tubos e conexões para alimentação, distribuição, extravasor e limpeza, cons. o padrão a 25m, conf. projeto (1 utilização)</t>
  </si>
  <si>
    <t>und</t>
  </si>
  <si>
    <t>SUB-TOTAL ITEM 1.0</t>
  </si>
  <si>
    <t>3.0</t>
  </si>
  <si>
    <t>DER-ES</t>
  </si>
  <si>
    <t>3.1</t>
  </si>
  <si>
    <t>3.2</t>
  </si>
  <si>
    <t>2.2</t>
  </si>
  <si>
    <t>2.3</t>
  </si>
  <si>
    <t xml:space="preserve">              PREFEITURA MUNICIPAL DE LARANJA DA TERRA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</si>
  <si>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</si>
  <si>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mês</t>
  </si>
  <si>
    <t>Equipe topográfica para serviços simples de locação e nivelamento (incluindo equipamento, transporte e profissionais nivel médio)</t>
  </si>
  <si>
    <t>3.4</t>
  </si>
  <si>
    <t>SUB-TOTAL ITEM 2.0</t>
  </si>
  <si>
    <t>SUB-TOTAL ITEM 3.0</t>
  </si>
  <si>
    <t>m³</t>
  </si>
  <si>
    <t>COMP-01</t>
  </si>
  <si>
    <t>COMPOSIÇÃO DE CUSTO UNITÁRIO</t>
  </si>
  <si>
    <t>REFERÊNCIA</t>
  </si>
  <si>
    <t>LEIS SOCIAIS (HORA)</t>
  </si>
  <si>
    <t>SERVIÇO:</t>
  </si>
  <si>
    <t>UNIDADE:</t>
  </si>
  <si>
    <t>A - Mão de Obra</t>
  </si>
  <si>
    <t>Item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</si>
  <si>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</si>
  <si>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</si>
  <si>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</si>
  <si>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</si>
  <si>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</si>
  <si>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</si>
  <si>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</si>
  <si>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</si>
  <si>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</si>
  <si>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02</t>
  </si>
  <si>
    <t>SERVENTE (AUXILIAR DE OBRAS - SINDUSCON) (LABOR)</t>
  </si>
  <si>
    <t>A - Custo Total de Mão de Obra:</t>
  </si>
  <si>
    <t>B - Custo Total de Equipamentos:</t>
  </si>
  <si>
    <t>04</t>
  </si>
  <si>
    <t>C - Custo Total de Materiais: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</si>
  <si>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</si>
  <si>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</si>
  <si>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</si>
  <si>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</si>
  <si>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</si>
  <si>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</si>
  <si>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</si>
  <si>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</si>
  <si>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</si>
  <si>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</si>
  <si>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</si>
  <si>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</si>
  <si>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</si>
  <si>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</si>
  <si>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</si>
  <si>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[transportar subtotal D]</t>
  </si>
  <si>
    <t>Somatório ( A+B+C+D) :</t>
  </si>
  <si>
    <t>03</t>
  </si>
  <si>
    <t xml:space="preserve">Meio-fio de concreto pré-moldado com dimensões de 15x12x30x100 cm , rejuntados com argamassa de cimento e areia no traço 1:3 </t>
  </si>
  <si>
    <t>DEMOLIÇÕES E RETIRADAS</t>
  </si>
  <si>
    <t>Retirada de grades, gradis, alambrados, cercas e portões</t>
  </si>
  <si>
    <t>Demolição manual de concreto armado (EMOP 05.001.033)</t>
  </si>
  <si>
    <t>GRAMADO</t>
  </si>
  <si>
    <t>Fornecimento e plantio de grama em placas tipo esmeralda, inclusive fornecimento de terra vegetal</t>
  </si>
  <si>
    <t>ALAMBRADO</t>
  </si>
  <si>
    <t>SUB-TOTAL ITEM 4.0</t>
  </si>
  <si>
    <t>4.0</t>
  </si>
  <si>
    <t>4.1</t>
  </si>
  <si>
    <t>4.3</t>
  </si>
  <si>
    <t>Alambrado c/ tela losangular de arame fio 12 malha 2" revest. em PVC com tubo de ferro galvanizado vertical de 2 1/2" e horizontal de 1" incl. portão, pintados com esmalte sobre fundo anticorrosivo</t>
  </si>
  <si>
    <t>Escavação manual em material de 1a. categoria, até 1.50 m de profundidade</t>
  </si>
  <si>
    <t>Fornecimento, preparo e aplicação de concreto Fck=25 MPa (brita 1 e 2) - (5% de perdas já incluído no custo)</t>
  </si>
  <si>
    <t>SINAPI</t>
  </si>
  <si>
    <t>Rede de proteção em nylon malha 10x10 cm para proteção de quadra de esportes</t>
  </si>
  <si>
    <t>Blocos pré-moldados de concreto tipo pavi-s ou equivalente, espessura de 6 cm e resistência a compressão mínima de 35MPa, assentados sobre colchão de pó de pedra na espessura de 10 cm</t>
  </si>
  <si>
    <t>5.0</t>
  </si>
  <si>
    <t>5.1</t>
  </si>
  <si>
    <t>5.2</t>
  </si>
  <si>
    <t>6.0</t>
  </si>
  <si>
    <t>PAISAGISMO</t>
  </si>
  <si>
    <t>Banco de concreto armado aparente Fck=15 MPa, com apoios de concreto, largura de 45cm, espessura de 7cm e altura de 45cm</t>
  </si>
  <si>
    <t>7.0</t>
  </si>
  <si>
    <t>7.1</t>
  </si>
  <si>
    <t>7.2</t>
  </si>
  <si>
    <t>SERVIÇOS FINAIS</t>
  </si>
  <si>
    <t>Limpeza geral de obras (quadras, praças e jardins)</t>
  </si>
  <si>
    <t>Placa para inauguração de obra em alumínio polido e=4mm, dimensões 40 x 50 cm, gravação em baixo relevo, inclusive pintura e fixação</t>
  </si>
  <si>
    <t>Retirada de grama sintética</t>
  </si>
  <si>
    <t>Passeio de cimentado camurçado com argamassa de cimento e areia no traço 1:3 esp. 1.5cm, e lastro de concreto com 8cm de espessura, inclusive preparo de caixa</t>
  </si>
  <si>
    <t>Fornecimento e assentamento de ladrilho hidráulico pastilhado, vermelho, dim. 20x20 cm, esp. 1.5cm, assentado com pasta de cimento colante, exclusive regularização e lastro</t>
  </si>
  <si>
    <t>4.2</t>
  </si>
  <si>
    <t>4.4</t>
  </si>
  <si>
    <t>Retirada de poste de madeira</t>
  </si>
  <si>
    <t>MURO DE CONTENÇÃO</t>
  </si>
  <si>
    <t>Escavação mecânica em material de 1a. Categoria</t>
  </si>
  <si>
    <t>Muro de arrimo de concreto ciclópico com aterro na parte posterior, inclusive forma de madeira e dreno de brita</t>
  </si>
  <si>
    <t>4.5</t>
  </si>
  <si>
    <t>4.6</t>
  </si>
  <si>
    <t>4.7</t>
  </si>
  <si>
    <t>6.1</t>
  </si>
  <si>
    <t>6.2</t>
  </si>
  <si>
    <t>6.3</t>
  </si>
  <si>
    <t>7.3</t>
  </si>
  <si>
    <t>7.4</t>
  </si>
  <si>
    <t>8.0</t>
  </si>
  <si>
    <t>Guarda corpo de tubo de ferro galvanizado, diâm. 3" e 2", h=0.8 m inclusive pintura a óleo ou esmalte</t>
  </si>
  <si>
    <t>PREÇO UNIT. (R$) COM BDI 33,25%</t>
  </si>
  <si>
    <t>VALOR TOTAL DO ORÇAMENTO COM B.D.I. (33,25%)</t>
  </si>
  <si>
    <t xml:space="preserve">  </t>
  </si>
  <si>
    <t>Placa de obra nas dimensões de 2.0 x 4.0 m, padrão DER</t>
  </si>
  <si>
    <t>Arame galvanizado 12 BWG (0.048 kg/m)</t>
  </si>
  <si>
    <t>Engenheira Civil</t>
  </si>
  <si>
    <t>COMP-02</t>
  </si>
  <si>
    <t>Poste de concreto DT com comprimento nominal de 9 m, carga nominal de 300 dan, engastamento base concretada com 1 m de concreto e 0,5 m de solo, fornecimento e instalação</t>
  </si>
  <si>
    <t>unid</t>
  </si>
  <si>
    <t>PEDREIRO - (OFICIAL - SINDUSCON) (LABOR)</t>
  </si>
  <si>
    <t>B – Equipamentos</t>
  </si>
  <si>
    <t>C – Materiais</t>
  </si>
  <si>
    <t>GUINDAUTO HIDRÁULICO, CAPACIDADE MÁXIMA DE CARGA 6200 KG, MOMENTO MÁXIMO DE CARGA 11,7 TM, ALCANCE MÁXIMO HORIZONTAL 9,70 M, INCLUSIVE CAMINHÃO TOCO
PBT 16.000 KG, POTÊNCIA DE 189 CV - CHP DIURNO. AF_06/2014</t>
  </si>
  <si>
    <t>CHP</t>
  </si>
  <si>
    <t xml:space="preserve"> Poste de concreto armado de seção duplo T, extensão de 9,00 m, resistência de 300 a 400 dan, tipo b ou d</t>
  </si>
  <si>
    <t>D – Outros</t>
  </si>
  <si>
    <t>Outros</t>
  </si>
  <si>
    <t>Preço Unitário :</t>
  </si>
  <si>
    <t>_________________________________________________</t>
  </si>
  <si>
    <t>Glícia Helena Krause Corteletti</t>
  </si>
  <si>
    <t>ENG. CIVIL CREA ES-040576/D</t>
  </si>
  <si>
    <t>PRÓPRIA</t>
  </si>
  <si>
    <t xml:space="preserve">Trave de campo de futebol 7,32x2,44 em tubo de aço galvanizado DN100, inclusive pintura com esmalte sintético em 2 demãos e fundo anticorrosivo em 1 demão </t>
  </si>
  <si>
    <t>UND</t>
  </si>
  <si>
    <t>A - SERVIÇOS</t>
  </si>
  <si>
    <t>Reaterro apiloado de cavas de fundação, em camadas de 20 cm</t>
  </si>
  <si>
    <t xml:space="preserve">Tubo de aço galvanizado, inclusive conexões, diâm. 100mm(4") </t>
  </si>
  <si>
    <t>05</t>
  </si>
  <si>
    <t>Pintura sobre metal, aplicação manual, com duas demãos de tinta esmalte sintético, referência Suvinil, Coral ou Metalatex, inclusive uma demão de fundo anticorrosivo</t>
  </si>
  <si>
    <t>Portão de ferro de correr em barra chata, inclusive chumbamento</t>
  </si>
  <si>
    <t>Portão de ferro de abrir em barra chata, inclusive chumbamento</t>
  </si>
  <si>
    <t>VESTIÁRIO</t>
  </si>
  <si>
    <t>9.0</t>
  </si>
  <si>
    <t>9.1</t>
  </si>
  <si>
    <t>9.2</t>
  </si>
  <si>
    <t>SUB-TOTAL ITEM 5.0</t>
  </si>
  <si>
    <t>SUB-TOTAL ITEM 6.0</t>
  </si>
  <si>
    <t>SUB-TOTAL ITEM 7.0</t>
  </si>
  <si>
    <t>SUB-TOTAL ITEM 8.0</t>
  </si>
  <si>
    <t>SUB-TOTAL ITEM 9.0</t>
  </si>
  <si>
    <t>COMP-03</t>
  </si>
  <si>
    <t>DER</t>
  </si>
  <si>
    <t xml:space="preserve">AJUDANTE (AJUDANTE PRATICO - SINDUSCON) </t>
  </si>
  <si>
    <t xml:space="preserve">PEDREIRO (OFICIAL - SINDUSCON) </t>
  </si>
  <si>
    <t>MERCADO</t>
  </si>
  <si>
    <t>Adesivo estrutural a base de resina epoxi, bicomponente, pastoso (tixotropico)</t>
  </si>
  <si>
    <t>KG</t>
  </si>
  <si>
    <t>Categoria</t>
  </si>
  <si>
    <t>Descrição do Insumo</t>
  </si>
  <si>
    <t>Und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</si>
  <si>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</si>
  <si>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</si>
  <si>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</si>
  <si>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</si>
  <si>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</si>
  <si>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</si>
  <si>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</si>
  <si>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</si>
  <si>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</si>
  <si>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sim</t>
  </si>
  <si>
    <t>MAXGRASS GRAMA SINTÉTICA - Bom Jesus dos Perdões - SP</t>
  </si>
  <si>
    <t>04.758.104/0001-10</t>
  </si>
  <si>
    <t>(15) 3521-1819 - atendimento2@maxgrass.com.br</t>
  </si>
  <si>
    <t>MAPA DE COTAÇÃO 01</t>
  </si>
  <si>
    <t>CREA-ES 040576/D</t>
  </si>
  <si>
    <t>CPU</t>
  </si>
  <si>
    <t>4.8</t>
  </si>
  <si>
    <t>4.9</t>
  </si>
  <si>
    <t>MERC-01</t>
  </si>
  <si>
    <t>Merc-01</t>
  </si>
  <si>
    <t>GTX GRAMADOS SINTÉTICOS LTDA-ME</t>
  </si>
  <si>
    <t>15.114.886/0001-71</t>
  </si>
  <si>
    <t xml:space="preserve">(11) 4032-0085 - vendas2@gramassinteticas.com.br </t>
  </si>
  <si>
    <t>COMP-04</t>
  </si>
  <si>
    <t>Lixamento de parede com pintura antiga PVA para recebimento de nova camada de tinta</t>
  </si>
  <si>
    <t>Pintura em paredes e forros, aplicação manual, com três demão de tinta látex acrílico premium, referência Coral e Metalatex, inclusive uma demão de liquido selador acrílico, referência Suvinil, Coral ou Metalatex ou equivalente</t>
  </si>
  <si>
    <t>8.1</t>
  </si>
  <si>
    <t>8.2</t>
  </si>
  <si>
    <t xml:space="preserve">COMP-02 </t>
  </si>
  <si>
    <t>Pintura com tinta esmalte sintético, marcas de referência Suvinil, Coral ou Metalatex, a duas demãos, inclusive fundo anticorrosivo a uma demão, em metal</t>
  </si>
  <si>
    <t>9.3</t>
  </si>
  <si>
    <t>Rede para futebol de salão</t>
  </si>
  <si>
    <t>7.5</t>
  </si>
  <si>
    <t>7.6</t>
  </si>
  <si>
    <t>5º MÊS</t>
  </si>
  <si>
    <t>6º MÊS</t>
  </si>
  <si>
    <t>Mundial Gramas - Cotia - SP</t>
  </si>
  <si>
    <t>44.530.516/0001-13</t>
  </si>
  <si>
    <t xml:space="preserve"> (11) 98341-9740 - www.mundialgramas.com.br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</si>
  <si>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</si>
  <si>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3.5</t>
  </si>
  <si>
    <t>Transporte de volume de solo escavado para reaterro e aterro do muro</t>
  </si>
  <si>
    <t>Tubo de PVC rígido soldável marrom, DN 60mm (2"), inclusive conexões</t>
  </si>
  <si>
    <t>3.3</t>
  </si>
  <si>
    <t>3.6</t>
  </si>
  <si>
    <t>Cobertura nova de telhas de alumínio trapezoidal, H = 8 cm, esp. 0.5mm, inclusive acessórios de fixação</t>
  </si>
  <si>
    <t>7.7</t>
  </si>
  <si>
    <t>Remoção de cobertura em telha metálica, exclusive estrutura</t>
  </si>
  <si>
    <t>2.4</t>
  </si>
  <si>
    <t xml:space="preserve"> REFORMA E MELHORIAS DO CAMPO BOM DE BOLA I E CONSTRUÇÃO DE MURO DE CONTENÇÃO  - BAIRRO RECANTO DOS POETAS, LARANJA DA TERRA/ES</t>
  </si>
  <si>
    <t xml:space="preserve">DATA BASE: DER-ES EDIFICAÇÕES - MARÇO/2024                              SEM DESONERAÇÃO                                            BDI: 33,25%     </t>
  </si>
  <si>
    <t>DATA BASE: MAR/2023</t>
  </si>
  <si>
    <t>DATA BASE: MAR/2024</t>
  </si>
  <si>
    <t>Data Base: MAR/2024</t>
  </si>
  <si>
    <t>Laranja da Terra/ES, 05 de junho de 2024.</t>
  </si>
  <si>
    <t>8.3</t>
  </si>
  <si>
    <t>Porta em madeira de lei tipo angelim pedra ou equiv.c/enchimento em madeira 1a.qualidade esp. 30mm p/ pintura, inclusive alizares, dobradiças e fechadura externa em latão cromado LaFonte ou equiv., exclusive marco, nas dim.: 0.80 x 2.10 m</t>
  </si>
  <si>
    <t>Retirada de portas e janelas de madeira, inclusive batentes</t>
  </si>
  <si>
    <t>2.5</t>
  </si>
  <si>
    <t>7.8</t>
  </si>
  <si>
    <t>Grama sintética 40mm</t>
  </si>
  <si>
    <t xml:space="preserve">REMOÇÃO DE GRAMA SINTÉTICA </t>
  </si>
  <si>
    <t>FORNECIMENTO E INSTALAÇÃO DE GRAMA SINTÉTICA EM CAMPO SOCIETY 40 MM</t>
  </si>
  <si>
    <t>Fornecimento e instalação de grama sintética em campo society 40 mm</t>
  </si>
  <si>
    <t>Fôrma de tábua de madeira de 2.5 x 30.0 cm para fundações, levando-se em conta a utilização 5 vezes (incluido o material, corte, montagem, escoramento e desforma)</t>
  </si>
  <si>
    <t>1ª MEDIÇÃO</t>
  </si>
  <si>
    <t>INÍCIO:</t>
  </si>
  <si>
    <t xml:space="preserve">FIM: </t>
  </si>
  <si>
    <t>QUANTIDADE</t>
  </si>
  <si>
    <t>2ª MEDIÇÃO</t>
  </si>
  <si>
    <t>CREA ES-040576/D</t>
  </si>
  <si>
    <t xml:space="preserve">ESCAVAÇÃO </t>
  </si>
  <si>
    <t>Escavação atrás do vestiário</t>
  </si>
  <si>
    <r>
      <t xml:space="preserve">(0,90x1)x10,88= </t>
    </r>
    <r>
      <rPr>
        <b/>
        <sz val="11"/>
        <color indexed="8"/>
        <rFont val="Calibri"/>
        <family val="2"/>
      </rPr>
      <t>9,79m³</t>
    </r>
  </si>
  <si>
    <r>
      <t xml:space="preserve">(0,90x1)x29,82= </t>
    </r>
    <r>
      <rPr>
        <b/>
        <sz val="11"/>
        <color indexed="8"/>
        <rFont val="Calibri"/>
        <family val="2"/>
      </rPr>
      <t>26,84 m³</t>
    </r>
  </si>
  <si>
    <t>=</t>
  </si>
  <si>
    <t>Quantidade</t>
  </si>
  <si>
    <t xml:space="preserve">metros </t>
  </si>
  <si>
    <t>Quant.</t>
  </si>
  <si>
    <t>x</t>
  </si>
  <si>
    <t>Total</t>
  </si>
  <si>
    <t>h</t>
  </si>
  <si>
    <t>b</t>
  </si>
  <si>
    <t>÷</t>
  </si>
  <si>
    <t>+</t>
  </si>
  <si>
    <t xml:space="preserve">ALAMBRADO </t>
  </si>
  <si>
    <t>Largura</t>
  </si>
  <si>
    <t>Comprimento</t>
  </si>
  <si>
    <t>Profundidade</t>
  </si>
  <si>
    <t>Total Escavação</t>
  </si>
  <si>
    <t xml:space="preserve">3.1 ) Escavação manual em material de 1a. categoria, até 1.50 m de profundidade </t>
  </si>
  <si>
    <t>3.2) Escavação mecânica em material de 1a. Categoria</t>
  </si>
  <si>
    <t>3.3) Muro de arrimo de concreto ciclópico com aterro na parte posterior, inclusive forma de madeira e dreno de brita</t>
  </si>
  <si>
    <t>3.4) Guarda corpo de tubo de ferro galvanizado, diâm. 3" e 2", h=0.8 m inclusive pintura a óleo ou esmalte</t>
  </si>
  <si>
    <t>3.5) Tubo de PVC rígido soldável marrom, DN 60mm (2"), inclusive conexões</t>
  </si>
  <si>
    <t>3.6) Retroescavadeira sobre rodas com carregadeira, tração 4x4, potência líq. 88 hp, caçamba carreg. Cap. Mín. 1 m3, caçamba retro cap. 0,26 m3, peso operacional mín. 6.674 kg, profundidade escavação máx. 4,37 m - chp diurno. Af_06/2014</t>
  </si>
  <si>
    <t>Item 4.1) Escavação manual em material de 1a. categoria, até 1.50 m de profundidade</t>
  </si>
  <si>
    <r>
      <rPr>
        <b/>
        <sz val="10"/>
        <color theme="1"/>
        <rFont val="Arial"/>
        <family val="2"/>
      </rPr>
      <t>Observação:</t>
    </r>
    <r>
      <rPr>
        <sz val="10"/>
        <color theme="1"/>
        <rFont val="Arial"/>
        <family val="2"/>
      </rPr>
      <t xml:space="preserve"> No item 3.3 e no item 4.1  foi medido esse valor executado apresentado na medição como quantitativo necessário do serviço e não o planilhado inicialmente.</t>
    </r>
    <r>
      <rPr>
        <b/>
        <sz val="12"/>
        <color theme="1"/>
        <rFont val="Arial"/>
        <family val="2"/>
      </rPr>
      <t xml:space="preserve">
</t>
    </r>
  </si>
  <si>
    <t>Laranja da Terra/ES, 19 de janeiro de 2026.</t>
  </si>
  <si>
    <t>___________________________________________</t>
  </si>
  <si>
    <t>Seção 1</t>
  </si>
  <si>
    <t>Seção 2</t>
  </si>
  <si>
    <t>Seção 3</t>
  </si>
  <si>
    <t>Restante a pagar após 2 medição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</si>
</sst>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&quot;R$&quot;#,##0.00"/>
    <numFmt numFmtId="167" formatCode="_(* #,##0.00_);_(* \(#,##0.00\);_(* \-??_);_(@_)"/>
    <numFmt numFmtId="168" formatCode="_(* #,##0.0000_);_(* \(#,##0.0000\);_(* \-??_);_(@_)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2.65"/>
      <color indexed="12"/>
      <name val="Calibri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hadow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hadow/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hadow/>
      <sz val="1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hadow/>
      <sz val="14"/>
      <name val="Arial"/>
      <family val="2"/>
    </font>
    <font>
      <b/>
      <shadow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hadow/>
      <sz val="8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u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446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5" fillId="2" borderId="0" xfId="0" applyNumberFormat="1" applyFont="1" applyFill="1"/>
    <xf numFmtId="0" fontId="9" fillId="3" borderId="9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4" fontId="16" fillId="6" borderId="1" xfId="0" applyNumberFormat="1" applyFont="1" applyFill="1" applyBorder="1" applyAlignment="1">
      <alignment horizontal="center" vertical="center"/>
    </xf>
    <xf numFmtId="0" fontId="5" fillId="7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166" fontId="13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3" borderId="14" xfId="1" applyFont="1" applyFill="1" applyBorder="1" applyAlignment="1" applyProtection="1">
      <alignment horizontal="center" vertical="center" wrapText="1"/>
    </xf>
    <xf numFmtId="4" fontId="10" fillId="4" borderId="18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164" fontId="13" fillId="0" borderId="18" xfId="2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/>
    </xf>
    <xf numFmtId="0" fontId="17" fillId="3" borderId="9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wrapText="1"/>
    </xf>
    <xf numFmtId="166" fontId="18" fillId="0" borderId="18" xfId="2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6" fontId="16" fillId="0" borderId="22" xfId="0" applyNumberFormat="1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4" fontId="16" fillId="0" borderId="22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center" vertical="center"/>
    </xf>
    <xf numFmtId="2" fontId="17" fillId="3" borderId="4" xfId="2" applyNumberFormat="1" applyFont="1" applyFill="1" applyBorder="1" applyAlignment="1">
      <alignment horizontal="center" vertical="center"/>
    </xf>
    <xf numFmtId="166" fontId="18" fillId="3" borderId="16" xfId="2" applyNumberFormat="1" applyFont="1" applyFill="1" applyBorder="1" applyAlignment="1">
      <alignment horizontal="center" vertical="center"/>
    </xf>
    <xf numFmtId="4" fontId="10" fillId="6" borderId="24" xfId="0" applyNumberFormat="1" applyFont="1" applyFill="1" applyBorder="1" applyAlignment="1">
      <alignment horizontal="center" vertical="center"/>
    </xf>
    <xf numFmtId="2" fontId="17" fillId="0" borderId="24" xfId="2" applyNumberFormat="1" applyFont="1" applyFill="1" applyBorder="1" applyAlignment="1">
      <alignment horizontal="center" vertical="center"/>
    </xf>
    <xf numFmtId="2" fontId="17" fillId="6" borderId="24" xfId="2" applyNumberFormat="1" applyFont="1" applyFill="1" applyBorder="1" applyAlignment="1">
      <alignment horizontal="center" vertical="center"/>
    </xf>
    <xf numFmtId="0" fontId="13" fillId="0" borderId="0" xfId="0" applyFont="1"/>
    <xf numFmtId="0" fontId="2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67" fontId="17" fillId="3" borderId="18" xfId="0" applyNumberFormat="1" applyFont="1" applyFill="1" applyBorder="1" applyAlignment="1">
      <alignment horizontal="center" vertical="center"/>
    </xf>
    <xf numFmtId="167" fontId="17" fillId="3" borderId="1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horizontal="center" vertical="center"/>
    </xf>
    <xf numFmtId="167" fontId="10" fillId="11" borderId="18" xfId="0" applyNumberFormat="1" applyFont="1" applyFill="1" applyBorder="1" applyAlignment="1">
      <alignment horizontal="center" vertical="center"/>
    </xf>
    <xf numFmtId="167" fontId="10" fillId="12" borderId="18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3" fillId="0" borderId="24" xfId="0" applyFont="1" applyBorder="1" applyAlignment="1">
      <alignment horizontal="left" vertical="center" wrapText="1"/>
    </xf>
    <xf numFmtId="10" fontId="23" fillId="0" borderId="18" xfId="0" applyNumberFormat="1" applyFont="1" applyBorder="1" applyAlignment="1">
      <alignment vertical="center" wrapText="1"/>
    </xf>
    <xf numFmtId="4" fontId="28" fillId="0" borderId="18" xfId="0" applyNumberFormat="1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7" xfId="0" quotePrefix="1" applyFont="1" applyFill="1" applyBorder="1" applyAlignment="1">
      <alignment horizontal="center" vertical="center"/>
    </xf>
    <xf numFmtId="0" fontId="0" fillId="0" borderId="1" xfId="0" applyBorder="1"/>
    <xf numFmtId="0" fontId="28" fillId="3" borderId="1" xfId="0" applyFont="1" applyFill="1" applyBorder="1" applyAlignment="1">
      <alignment horizontal="center" vertical="center"/>
    </xf>
    <xf numFmtId="167" fontId="12" fillId="3" borderId="1" xfId="0" applyNumberFormat="1" applyFont="1" applyFill="1" applyBorder="1" applyAlignment="1">
      <alignment horizontal="center" vertical="center"/>
    </xf>
    <xf numFmtId="167" fontId="12" fillId="3" borderId="18" xfId="0" applyNumberFormat="1" applyFont="1" applyFill="1" applyBorder="1" applyAlignment="1">
      <alignment horizontal="center" vertical="center"/>
    </xf>
    <xf numFmtId="167" fontId="12" fillId="3" borderId="17" xfId="0" applyNumberFormat="1" applyFont="1" applyFill="1" applyBorder="1" applyAlignment="1">
      <alignment horizontal="center" vertical="center"/>
    </xf>
    <xf numFmtId="167" fontId="12" fillId="3" borderId="17" xfId="0" quotePrefix="1" applyNumberFormat="1" applyFont="1" applyFill="1" applyBorder="1" applyAlignment="1">
      <alignment horizontal="center" vertical="center"/>
    </xf>
    <xf numFmtId="0" fontId="28" fillId="3" borderId="1" xfId="0" quotePrefix="1" applyFont="1" applyFill="1" applyBorder="1" applyAlignment="1">
      <alignment horizontal="center" vertical="center" wrapText="1"/>
    </xf>
    <xf numFmtId="167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top" wrapText="1"/>
    </xf>
    <xf numFmtId="167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right" vertical="center" wrapText="1"/>
    </xf>
    <xf numFmtId="2" fontId="28" fillId="3" borderId="1" xfId="0" applyNumberFormat="1" applyFont="1" applyFill="1" applyBorder="1" applyAlignment="1">
      <alignment horizontal="right" vertical="center" wrapText="1"/>
    </xf>
    <xf numFmtId="1" fontId="17" fillId="3" borderId="1" xfId="0" quotePrefix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8" fontId="17" fillId="3" borderId="1" xfId="0" applyNumberFormat="1" applyFont="1" applyFill="1" applyBorder="1" applyAlignment="1">
      <alignment horizontal="center" vertical="center"/>
    </xf>
    <xf numFmtId="1" fontId="28" fillId="3" borderId="1" xfId="0" quotePrefix="1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68" fontId="28" fillId="3" borderId="1" xfId="0" applyNumberFormat="1" applyFont="1" applyFill="1" applyBorder="1" applyAlignment="1">
      <alignment horizontal="center" vertical="center"/>
    </xf>
    <xf numFmtId="167" fontId="12" fillId="4" borderId="1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164" fontId="30" fillId="0" borderId="0" xfId="2" applyFont="1" applyFill="1" applyBorder="1" applyAlignment="1">
      <alignment horizontal="right" vertical="center"/>
    </xf>
    <xf numFmtId="164" fontId="30" fillId="0" borderId="0" xfId="2" applyFont="1" applyFill="1" applyBorder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wrapText="1"/>
    </xf>
    <xf numFmtId="0" fontId="32" fillId="0" borderId="1" xfId="0" applyFont="1" applyBorder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10" fontId="32" fillId="0" borderId="18" xfId="0" applyNumberFormat="1" applyFont="1" applyBorder="1" applyAlignment="1">
      <alignment vertical="center" wrapText="1"/>
    </xf>
    <xf numFmtId="0" fontId="12" fillId="0" borderId="17" xfId="0" quotePrefix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wrapText="1"/>
    </xf>
    <xf numFmtId="2" fontId="12" fillId="3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7" fillId="3" borderId="18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7" fillId="0" borderId="1" xfId="2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28" fillId="3" borderId="1" xfId="0" quotePrefix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2" fontId="28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5" fillId="0" borderId="9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6" xfId="0" applyBorder="1"/>
    <xf numFmtId="0" fontId="10" fillId="5" borderId="1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4" fillId="6" borderId="1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5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/>
    </xf>
    <xf numFmtId="166" fontId="13" fillId="0" borderId="33" xfId="0" applyNumberFormat="1" applyFont="1" applyBorder="1" applyAlignment="1">
      <alignment horizontal="center" vertical="center"/>
    </xf>
    <xf numFmtId="2" fontId="13" fillId="0" borderId="33" xfId="0" applyNumberFormat="1" applyFont="1" applyBorder="1" applyAlignment="1">
      <alignment horizontal="center" vertical="center"/>
    </xf>
    <xf numFmtId="4" fontId="13" fillId="0" borderId="33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66" fontId="13" fillId="0" borderId="35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/>
    <xf numFmtId="0" fontId="5" fillId="0" borderId="12" xfId="0" applyFont="1" applyBorder="1"/>
    <xf numFmtId="165" fontId="5" fillId="0" borderId="1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5" fontId="5" fillId="0" borderId="3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 wrapText="1"/>
    </xf>
    <xf numFmtId="2" fontId="13" fillId="0" borderId="3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" fontId="17" fillId="0" borderId="24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0" fontId="5" fillId="0" borderId="24" xfId="0" applyFont="1" applyBorder="1"/>
    <xf numFmtId="4" fontId="17" fillId="0" borderId="12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36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24" xfId="0" applyFont="1" applyBorder="1"/>
    <xf numFmtId="166" fontId="5" fillId="0" borderId="24" xfId="0" applyNumberFormat="1" applyFont="1" applyBorder="1"/>
    <xf numFmtId="165" fontId="5" fillId="0" borderId="1" xfId="0" applyNumberFormat="1" applyFont="1" applyBorder="1"/>
    <xf numFmtId="0" fontId="1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2" fontId="17" fillId="0" borderId="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9" fillId="3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3" borderId="0" xfId="1" applyFont="1" applyFill="1" applyBorder="1" applyAlignment="1" applyProtection="1">
      <alignment horizontal="center" vertical="center" wrapText="1"/>
    </xf>
    <xf numFmtId="0" fontId="10" fillId="3" borderId="0" xfId="1" applyFont="1" applyFill="1" applyBorder="1" applyAlignment="1" applyProtection="1">
      <alignment horizontal="left" vertical="center" wrapText="1"/>
    </xf>
    <xf numFmtId="166" fontId="18" fillId="3" borderId="0" xfId="2" applyNumberFormat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 applyProtection="1">
      <alignment horizontal="center" vertical="center" wrapText="1"/>
    </xf>
    <xf numFmtId="166" fontId="18" fillId="6" borderId="24" xfId="2" applyNumberFormat="1" applyFont="1" applyFill="1" applyBorder="1" applyAlignment="1">
      <alignment horizontal="center" vertical="center"/>
    </xf>
    <xf numFmtId="166" fontId="18" fillId="6" borderId="1" xfId="2" applyNumberFormat="1" applyFont="1" applyFill="1" applyBorder="1" applyAlignment="1">
      <alignment horizontal="center" vertical="center"/>
    </xf>
    <xf numFmtId="165" fontId="16" fillId="6" borderId="24" xfId="0" applyNumberFormat="1" applyFont="1" applyFill="1" applyBorder="1" applyAlignment="1">
      <alignment horizontal="center" vertical="center"/>
    </xf>
    <xf numFmtId="165" fontId="16" fillId="6" borderId="1" xfId="0" applyNumberFormat="1" applyFont="1" applyFill="1" applyBorder="1" applyAlignment="1">
      <alignment horizontal="center" vertical="center"/>
    </xf>
    <xf numFmtId="164" fontId="13" fillId="3" borderId="24" xfId="2" applyFont="1" applyFill="1" applyBorder="1" applyAlignment="1">
      <alignment horizontal="right" vertical="center"/>
    </xf>
    <xf numFmtId="164" fontId="13" fillId="0" borderId="24" xfId="2" applyFont="1" applyFill="1" applyBorder="1" applyAlignment="1">
      <alignment horizontal="right" vertical="center"/>
    </xf>
    <xf numFmtId="166" fontId="18" fillId="0" borderId="24" xfId="2" applyNumberFormat="1" applyFont="1" applyFill="1" applyBorder="1" applyAlignment="1">
      <alignment horizontal="center" vertical="center"/>
    </xf>
    <xf numFmtId="166" fontId="18" fillId="3" borderId="4" xfId="2" applyNumberFormat="1" applyFont="1" applyFill="1" applyBorder="1" applyAlignment="1">
      <alignment horizontal="center" vertical="center"/>
    </xf>
    <xf numFmtId="166" fontId="18" fillId="0" borderId="1" xfId="2" applyNumberFormat="1" applyFont="1" applyFill="1" applyBorder="1" applyAlignment="1">
      <alignment horizontal="center" vertical="center"/>
    </xf>
    <xf numFmtId="166" fontId="18" fillId="3" borderId="1" xfId="2" applyNumberFormat="1" applyFont="1" applyFill="1" applyBorder="1" applyAlignment="1">
      <alignment horizontal="center" vertical="center"/>
    </xf>
    <xf numFmtId="166" fontId="11" fillId="8" borderId="1" xfId="0" applyNumberFormat="1" applyFont="1" applyFill="1" applyBorder="1" applyAlignment="1">
      <alignment horizontal="center" vertical="center"/>
    </xf>
    <xf numFmtId="165" fontId="16" fillId="0" borderId="18" xfId="2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164" fontId="13" fillId="0" borderId="18" xfId="2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0" fontId="10" fillId="3" borderId="19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left" vertical="center" wrapText="1"/>
    </xf>
    <xf numFmtId="0" fontId="9" fillId="3" borderId="12" xfId="1" applyFont="1" applyFill="1" applyBorder="1" applyAlignment="1" applyProtection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7" fillId="0" borderId="0" xfId="0" applyNumberFormat="1" applyFont="1"/>
    <xf numFmtId="2" fontId="12" fillId="0" borderId="0" xfId="0" applyNumberFormat="1" applyFont="1"/>
    <xf numFmtId="2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17" fillId="0" borderId="0" xfId="0" applyNumberFormat="1" applyFont="1" applyAlignment="1">
      <alignment horizontal="right" vertical="center" wrapText="1"/>
    </xf>
    <xf numFmtId="2" fontId="17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4" fillId="0" borderId="0" xfId="0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34" fillId="5" borderId="0" xfId="0" applyFont="1" applyFill="1"/>
    <xf numFmtId="0" fontId="12" fillId="5" borderId="0" xfId="0" applyFont="1" applyFill="1"/>
    <xf numFmtId="0" fontId="40" fillId="5" borderId="0" xfId="0" applyFont="1" applyFill="1"/>
    <xf numFmtId="0" fontId="0" fillId="5" borderId="0" xfId="0" applyFill="1"/>
    <xf numFmtId="4" fontId="17" fillId="0" borderId="0" xfId="0" applyNumberFormat="1" applyFont="1" applyAlignment="1">
      <alignment horizontal="center"/>
    </xf>
    <xf numFmtId="0" fontId="17" fillId="0" borderId="0" xfId="0" applyFont="1"/>
    <xf numFmtId="2" fontId="10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0" fillId="0" borderId="0" xfId="0" applyNumberFormat="1"/>
    <xf numFmtId="2" fontId="17" fillId="13" borderId="1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14" fontId="10" fillId="3" borderId="38" xfId="1" applyNumberFormat="1" applyFont="1" applyFill="1" applyBorder="1" applyAlignment="1" applyProtection="1">
      <alignment horizontal="center" vertical="center" wrapText="1"/>
    </xf>
    <xf numFmtId="0" fontId="9" fillId="3" borderId="12" xfId="1" applyFont="1" applyFill="1" applyBorder="1" applyAlignment="1" applyProtection="1">
      <alignment horizontal="center" vertical="center" wrapText="1"/>
    </xf>
    <xf numFmtId="14" fontId="10" fillId="3" borderId="11" xfId="1" applyNumberFormat="1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left" vertical="center" wrapText="1"/>
    </xf>
    <xf numFmtId="0" fontId="9" fillId="3" borderId="10" xfId="1" applyFont="1" applyFill="1" applyBorder="1" applyAlignment="1" applyProtection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4" fontId="13" fillId="0" borderId="1" xfId="2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66" fontId="18" fillId="3" borderId="11" xfId="2" applyNumberFormat="1" applyFont="1" applyFill="1" applyBorder="1" applyAlignment="1">
      <alignment horizontal="center" vertical="center"/>
    </xf>
    <xf numFmtId="165" fontId="16" fillId="0" borderId="1" xfId="2" applyNumberFormat="1" applyFont="1" applyBorder="1" applyAlignment="1">
      <alignment horizontal="center" vertical="center"/>
    </xf>
    <xf numFmtId="164" fontId="13" fillId="0" borderId="1" xfId="2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0" fontId="11" fillId="8" borderId="40" xfId="0" applyNumberFormat="1" applyFont="1" applyFill="1" applyBorder="1" applyAlignment="1">
      <alignment vertical="center"/>
    </xf>
    <xf numFmtId="166" fontId="11" fillId="8" borderId="41" xfId="0" applyNumberFormat="1" applyFont="1" applyFill="1" applyBorder="1" applyAlignment="1">
      <alignment horizontal="center" vertical="center"/>
    </xf>
    <xf numFmtId="2" fontId="0" fillId="13" borderId="35" xfId="0" applyNumberFormat="1" applyFill="1" applyBorder="1" applyAlignment="1">
      <alignment horizontal="center" vertical="center"/>
    </xf>
    <xf numFmtId="0" fontId="0" fillId="13" borderId="35" xfId="0" applyFill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9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left" vertical="center" wrapText="1"/>
    </xf>
    <xf numFmtId="2" fontId="10" fillId="0" borderId="0" xfId="0" applyNumberFormat="1" applyFont="1" applyAlignment="1">
      <alignment horizontal="left"/>
    </xf>
    <xf numFmtId="0" fontId="25" fillId="5" borderId="2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5" fillId="5" borderId="37" xfId="0" applyFont="1" applyFill="1" applyBorder="1" applyAlignment="1">
      <alignment horizontal="center"/>
    </xf>
    <xf numFmtId="2" fontId="10" fillId="4" borderId="12" xfId="0" applyNumberFormat="1" applyFont="1" applyFill="1" applyBorder="1" applyAlignment="1">
      <alignment horizontal="center" vertical="center"/>
    </xf>
    <xf numFmtId="2" fontId="10" fillId="4" borderId="9" xfId="0" applyNumberFormat="1" applyFont="1" applyFill="1" applyBorder="1" applyAlignment="1">
      <alignment horizontal="center" vertical="center"/>
    </xf>
    <xf numFmtId="2" fontId="10" fillId="4" borderId="10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/>
    </xf>
    <xf numFmtId="0" fontId="10" fillId="3" borderId="24" xfId="1" applyFont="1" applyFill="1" applyBorder="1" applyAlignment="1" applyProtection="1">
      <alignment horizontal="left" vertical="center" wrapText="1"/>
    </xf>
    <xf numFmtId="0" fontId="10" fillId="3" borderId="4" xfId="1" applyFont="1" applyFill="1" applyBorder="1" applyAlignment="1" applyProtection="1">
      <alignment horizontal="left" vertical="center" wrapText="1"/>
    </xf>
    <xf numFmtId="0" fontId="10" fillId="3" borderId="16" xfId="1" applyFont="1" applyFill="1" applyBorder="1" applyAlignment="1" applyProtection="1">
      <alignment horizontal="left" vertical="center" wrapText="1"/>
    </xf>
    <xf numFmtId="0" fontId="18" fillId="0" borderId="24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25" xfId="0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0" borderId="25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3" borderId="7" xfId="1" applyFont="1" applyFill="1" applyBorder="1" applyAlignment="1" applyProtection="1">
      <alignment horizontal="center"/>
    </xf>
    <xf numFmtId="0" fontId="9" fillId="3" borderId="0" xfId="1" applyFont="1" applyFill="1" applyBorder="1" applyAlignment="1" applyProtection="1">
      <alignment horizontal="center"/>
    </xf>
    <xf numFmtId="0" fontId="9" fillId="3" borderId="6" xfId="1" applyFont="1" applyFill="1" applyBorder="1" applyAlignment="1" applyProtection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4" borderId="24" xfId="1" applyFont="1" applyFill="1" applyBorder="1" applyAlignment="1" applyProtection="1">
      <alignment horizontal="center"/>
    </xf>
    <xf numFmtId="0" fontId="14" fillId="4" borderId="25" xfId="1" applyFont="1" applyFill="1" applyBorder="1" applyAlignment="1" applyProtection="1">
      <alignment horizontal="center"/>
    </xf>
    <xf numFmtId="0" fontId="10" fillId="3" borderId="1" xfId="1" applyFont="1" applyFill="1" applyBorder="1" applyAlignment="1" applyProtection="1">
      <alignment horizontal="center"/>
    </xf>
    <xf numFmtId="0" fontId="10" fillId="3" borderId="24" xfId="1" applyFont="1" applyFill="1" applyBorder="1" applyAlignment="1" applyProtection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 wrapText="1"/>
    </xf>
    <xf numFmtId="0" fontId="10" fillId="3" borderId="16" xfId="1" applyFont="1" applyFill="1" applyBorder="1" applyAlignment="1" applyProtection="1">
      <alignment horizontal="center" vertical="center" wrapText="1"/>
    </xf>
    <xf numFmtId="0" fontId="9" fillId="3" borderId="19" xfId="1" applyFont="1" applyFill="1" applyBorder="1" applyAlignment="1" applyProtection="1">
      <alignment horizontal="center"/>
    </xf>
    <xf numFmtId="0" fontId="9" fillId="3" borderId="8" xfId="1" applyFont="1" applyFill="1" applyBorder="1" applyAlignment="1" applyProtection="1">
      <alignment horizontal="center"/>
    </xf>
    <xf numFmtId="0" fontId="14" fillId="4" borderId="4" xfId="1" applyFont="1" applyFill="1" applyBorder="1" applyAlignment="1" applyProtection="1">
      <alignment horizont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11" fillId="8" borderId="39" xfId="0" applyFont="1" applyFill="1" applyBorder="1" applyAlignment="1">
      <alignment horizontal="right" vertical="center"/>
    </xf>
    <xf numFmtId="0" fontId="11" fillId="8" borderId="40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3" borderId="1" xfId="1" applyFont="1" applyFill="1" applyBorder="1" applyAlignment="1" applyProtection="1">
      <alignment horizontal="center"/>
    </xf>
    <xf numFmtId="0" fontId="10" fillId="3" borderId="1" xfId="1" applyFont="1" applyFill="1" applyBorder="1" applyAlignment="1" applyProtection="1">
      <alignment horizontal="center" vertical="center" wrapText="1"/>
    </xf>
    <xf numFmtId="0" fontId="14" fillId="4" borderId="1" xfId="1" applyFont="1" applyFill="1" applyBorder="1" applyAlignment="1" applyProtection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0" fillId="3" borderId="17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6" fillId="4" borderId="17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0" fontId="10" fillId="10" borderId="16" xfId="0" applyFont="1" applyFill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0" fontId="23" fillId="0" borderId="25" xfId="0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167" fontId="10" fillId="3" borderId="17" xfId="0" applyNumberFormat="1" applyFont="1" applyFill="1" applyBorder="1" applyAlignment="1">
      <alignment horizontal="center" vertical="center"/>
    </xf>
    <xf numFmtId="167" fontId="10" fillId="3" borderId="1" xfId="0" applyNumberFormat="1" applyFont="1" applyFill="1" applyBorder="1" applyAlignment="1">
      <alignment horizontal="center" vertical="center"/>
    </xf>
    <xf numFmtId="167" fontId="10" fillId="3" borderId="18" xfId="0" applyNumberFormat="1" applyFont="1" applyFill="1" applyBorder="1" applyAlignment="1">
      <alignment horizontal="center" vertical="center"/>
    </xf>
    <xf numFmtId="167" fontId="12" fillId="3" borderId="17" xfId="0" applyNumberFormat="1" applyFont="1" applyFill="1" applyBorder="1" applyAlignment="1">
      <alignment horizontal="right" vertical="center"/>
    </xf>
    <xf numFmtId="167" fontId="12" fillId="3" borderId="1" xfId="0" applyNumberFormat="1" applyFont="1" applyFill="1" applyBorder="1" applyAlignment="1">
      <alignment horizontal="right" vertical="center"/>
    </xf>
    <xf numFmtId="167" fontId="12" fillId="3" borderId="1" xfId="0" applyNumberFormat="1" applyFont="1" applyFill="1" applyBorder="1" applyAlignment="1">
      <alignment horizontal="center" vertical="center"/>
    </xf>
    <xf numFmtId="167" fontId="12" fillId="3" borderId="18" xfId="0" applyNumberFormat="1" applyFont="1" applyFill="1" applyBorder="1" applyAlignment="1">
      <alignment horizontal="center" vertical="center"/>
    </xf>
    <xf numFmtId="167" fontId="10" fillId="3" borderId="17" xfId="0" applyNumberFormat="1" applyFont="1" applyFill="1" applyBorder="1" applyAlignment="1">
      <alignment horizontal="left" vertical="center"/>
    </xf>
    <xf numFmtId="167" fontId="10" fillId="3" borderId="1" xfId="0" applyNumberFormat="1" applyFont="1" applyFill="1" applyBorder="1" applyAlignment="1">
      <alignment horizontal="left" vertical="center"/>
    </xf>
    <xf numFmtId="167" fontId="10" fillId="3" borderId="18" xfId="0" applyNumberFormat="1" applyFont="1" applyFill="1" applyBorder="1" applyAlignment="1">
      <alignment horizontal="left" vertical="center"/>
    </xf>
    <xf numFmtId="167" fontId="12" fillId="3" borderId="1" xfId="0" applyNumberFormat="1" applyFont="1" applyFill="1" applyBorder="1" applyAlignment="1">
      <alignment horizontal="left" vertical="center"/>
    </xf>
    <xf numFmtId="10" fontId="29" fillId="3" borderId="1" xfId="0" applyNumberFormat="1" applyFont="1" applyFill="1" applyBorder="1" applyAlignment="1">
      <alignment horizontal="left" vertical="center"/>
    </xf>
    <xf numFmtId="167" fontId="17" fillId="3" borderId="1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7" fontId="12" fillId="4" borderId="1" xfId="0" applyNumberFormat="1" applyFont="1" applyFill="1" applyBorder="1" applyAlignment="1">
      <alignment horizontal="center" vertical="center"/>
    </xf>
    <xf numFmtId="167" fontId="10" fillId="4" borderId="1" xfId="0" applyNumberFormat="1" applyFont="1" applyFill="1" applyBorder="1" applyAlignment="1">
      <alignment horizontal="left" vertical="center"/>
    </xf>
    <xf numFmtId="167" fontId="12" fillId="0" borderId="29" xfId="0" applyNumberFormat="1" applyFont="1" applyBorder="1" applyAlignment="1">
      <alignment horizontal="center" vertical="center"/>
    </xf>
    <xf numFmtId="167" fontId="12" fillId="0" borderId="30" xfId="0" applyNumberFormat="1" applyFont="1" applyBorder="1" applyAlignment="1">
      <alignment horizontal="center" vertical="center"/>
    </xf>
    <xf numFmtId="167" fontId="12" fillId="0" borderId="31" xfId="0" applyNumberFormat="1" applyFont="1" applyBorder="1" applyAlignment="1">
      <alignment horizontal="center" vertical="center"/>
    </xf>
    <xf numFmtId="167" fontId="10" fillId="3" borderId="17" xfId="0" applyNumberFormat="1" applyFont="1" applyFill="1" applyBorder="1" applyAlignment="1">
      <alignment horizontal="left" vertical="center" wrapText="1"/>
    </xf>
    <xf numFmtId="167" fontId="10" fillId="3" borderId="1" xfId="0" applyNumberFormat="1" applyFont="1" applyFill="1" applyBorder="1" applyAlignment="1">
      <alignment horizontal="left" vertical="center" wrapText="1"/>
    </xf>
    <xf numFmtId="167" fontId="10" fillId="3" borderId="18" xfId="0" applyNumberFormat="1" applyFont="1" applyFill="1" applyBorder="1" applyAlignment="1">
      <alignment horizontal="left" vertical="center" wrapText="1"/>
    </xf>
    <xf numFmtId="0" fontId="26" fillId="3" borderId="26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2" fontId="28" fillId="0" borderId="1" xfId="0" applyNumberFormat="1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26" fillId="3" borderId="20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2" fontId="12" fillId="0" borderId="2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4" fillId="0" borderId="5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10" fillId="5" borderId="1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</cellXfs>
  <cellStyles count="10">
    <cellStyle name="Hiperlink" xfId="1" builtinId="8"/>
    <cellStyle name="Moeda 2" xfId="7" xr:uid="{71AF236D-E17C-471F-B157-C3948CA0E839}"/>
    <cellStyle name="Moeda 3" xfId="8" xr:uid="{64F30561-AB1C-46C2-AE26-929D49187570}"/>
    <cellStyle name="Moeda 4" xfId="9" xr:uid="{79DB762C-F714-44C9-B3AE-FDCA4A35FECA}"/>
    <cellStyle name="Normal" xfId="0" builtinId="0"/>
    <cellStyle name="Separador de milhares 2" xfId="3" xr:uid="{00000000-0005-0000-0000-000003000000}"/>
    <cellStyle name="Separador de milhares 2 2" xfId="6" xr:uid="{E4BC1E68-57DB-4B91-A196-F149D702B87A}"/>
    <cellStyle name="Separador de milhares 2 3" xfId="4" xr:uid="{42602628-3B3B-4F3C-95C7-C4E4C6A8FC79}"/>
    <cellStyle name="Vírgula" xfId="2" builtinId="3"/>
    <cellStyle name="Vírgula 2" xfId="5" xr:uid="{906B844F-4292-4F22-BFA0-C4A812E9AA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38101</xdr:rowOff>
    </xdr:from>
    <xdr:to>
      <xdr:col>1</xdr:col>
      <xdr:colOff>742950</xdr:colOff>
      <xdr:row>4</xdr:row>
      <xdr:rowOff>180975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1095375" cy="90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676275</xdr:colOff>
      <xdr:row>4</xdr:row>
      <xdr:rowOff>180974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076325" cy="1009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95249</xdr:rowOff>
    </xdr:from>
    <xdr:to>
      <xdr:col>1</xdr:col>
      <xdr:colOff>438150</xdr:colOff>
      <xdr:row>4</xdr:row>
      <xdr:rowOff>145852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E1AC3BA-E6AC-42A1-9F3A-4F76A439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4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7892E694-782F-4FA2-95E3-1FCB9B4B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C9EEA2FB-A88E-451D-8902-E8DBDEDD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F6BC3669-E23A-41EC-832C-4F3BE1CB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view="pageBreakPreview" topLeftCell="E81" zoomScaleSheetLayoutView="100" workbookViewId="0">
      <selection activeCell="J99" sqref="J99"/>
    </sheetView>
  </sheetViews>
  <sheetFormatPr defaultColWidth="9.109375" defaultRowHeight="13.2" x14ac:dyDescent="0.2"/>
  <cols>
    <col min="1" max="1" width="7.44140625" style="3" customWidth="1"/>
    <col min="2" max="2" width="12.88671875" style="30" customWidth="1"/>
    <col min="3" max="3" width="9.88671875" style="3" customWidth="1"/>
    <col min="4" max="4" width="69.88671875" style="2" customWidth="1"/>
    <col min="5" max="5" width="7.88671875" style="5" customWidth="1"/>
    <col min="6" max="6" width="9.5546875" style="4" customWidth="1"/>
    <col min="7" max="7" width="10.33203125" style="6" customWidth="1"/>
    <col min="8" max="10" width="20.109375" style="8" customWidth="1"/>
    <col min="11" max="11" width="20.109375" style="1" customWidth="1"/>
    <col min="12" max="12" width="23.77734375" style="1" customWidth="1"/>
    <col min="13" max="16" width="9.109375" style="1"/>
    <col min="17" max="17" width="17" style="1" customWidth="1"/>
    <col min="18" max="16384" width="9.109375" style="1"/>
  </cols>
  <sheetData>
    <row r="1" spans="1:14" s="59" customFormat="1" ht="15" customHeight="1" x14ac:dyDescent="0.25">
      <c r="A1" s="321"/>
      <c r="B1" s="322"/>
      <c r="C1" s="309" t="s">
        <v>8</v>
      </c>
      <c r="D1" s="310"/>
      <c r="E1" s="310"/>
      <c r="F1" s="310"/>
      <c r="G1" s="310"/>
      <c r="H1" s="310"/>
      <c r="I1" s="310"/>
      <c r="J1" s="310"/>
      <c r="K1" s="310"/>
      <c r="L1" s="311"/>
    </row>
    <row r="2" spans="1:14" s="59" customFormat="1" ht="15" customHeight="1" x14ac:dyDescent="0.25">
      <c r="A2" s="323"/>
      <c r="B2" s="324"/>
      <c r="C2" s="312"/>
      <c r="D2" s="313"/>
      <c r="E2" s="313"/>
      <c r="F2" s="313"/>
      <c r="G2" s="313"/>
      <c r="H2" s="313"/>
      <c r="I2" s="313"/>
      <c r="J2" s="313"/>
      <c r="K2" s="313"/>
      <c r="L2" s="314"/>
    </row>
    <row r="3" spans="1:14" s="59" customFormat="1" ht="15" customHeight="1" x14ac:dyDescent="0.25">
      <c r="A3" s="323"/>
      <c r="B3" s="324"/>
      <c r="C3" s="315" t="s">
        <v>11</v>
      </c>
      <c r="D3" s="316"/>
      <c r="E3" s="316"/>
      <c r="F3" s="316"/>
      <c r="G3" s="316"/>
      <c r="H3" s="316"/>
      <c r="I3" s="316"/>
      <c r="J3" s="316"/>
      <c r="K3" s="316"/>
      <c r="L3" s="317"/>
    </row>
    <row r="4" spans="1:14" s="59" customFormat="1" ht="15" customHeight="1" x14ac:dyDescent="0.25">
      <c r="A4" s="323"/>
      <c r="B4" s="324"/>
      <c r="C4" s="315" t="s">
        <v>12</v>
      </c>
      <c r="D4" s="316"/>
      <c r="E4" s="316"/>
      <c r="F4" s="316"/>
      <c r="G4" s="316"/>
      <c r="H4" s="316"/>
      <c r="I4" s="316"/>
      <c r="J4" s="316"/>
      <c r="K4" s="316"/>
      <c r="L4" s="317"/>
    </row>
    <row r="5" spans="1:14" s="59" customFormat="1" ht="15" customHeight="1" x14ac:dyDescent="0.25">
      <c r="A5" s="325"/>
      <c r="B5" s="326"/>
      <c r="C5" s="318"/>
      <c r="D5" s="319"/>
      <c r="E5" s="319"/>
      <c r="F5" s="319"/>
      <c r="G5" s="319"/>
      <c r="H5" s="319"/>
      <c r="I5" s="319"/>
      <c r="J5" s="319"/>
      <c r="K5" s="319"/>
      <c r="L5" s="320"/>
    </row>
    <row r="6" spans="1:14" s="16" customFormat="1" ht="18" customHeight="1" x14ac:dyDescent="0.3">
      <c r="A6" s="291" t="s">
        <v>13</v>
      </c>
      <c r="B6" s="299"/>
      <c r="C6" s="299"/>
      <c r="D6" s="299"/>
      <c r="E6" s="299"/>
      <c r="F6" s="299"/>
      <c r="G6" s="299"/>
      <c r="H6" s="299"/>
      <c r="I6" s="291"/>
      <c r="J6" s="292"/>
      <c r="K6" s="291"/>
      <c r="L6" s="292"/>
    </row>
    <row r="7" spans="1:14" ht="15" customHeight="1" x14ac:dyDescent="0.25">
      <c r="A7" s="297"/>
      <c r="B7" s="298"/>
      <c r="C7" s="298"/>
      <c r="D7" s="298"/>
      <c r="E7" s="298"/>
      <c r="F7" s="298"/>
      <c r="G7" s="298"/>
      <c r="H7" s="298"/>
      <c r="I7" s="293" t="s">
        <v>253</v>
      </c>
      <c r="J7" s="293"/>
      <c r="K7" s="293" t="s">
        <v>257</v>
      </c>
      <c r="L7" s="293"/>
      <c r="M7" s="1" t="s">
        <v>3</v>
      </c>
    </row>
    <row r="8" spans="1:14" ht="20.100000000000001" customHeight="1" x14ac:dyDescent="0.2">
      <c r="A8" s="294" t="s">
        <v>237</v>
      </c>
      <c r="B8" s="295"/>
      <c r="C8" s="295"/>
      <c r="D8" s="295"/>
      <c r="E8" s="295"/>
      <c r="F8" s="295"/>
      <c r="G8" s="295"/>
      <c r="H8" s="296"/>
      <c r="I8" s="185" t="s">
        <v>254</v>
      </c>
      <c r="J8" s="188">
        <v>45642</v>
      </c>
      <c r="K8" s="205" t="s">
        <v>254</v>
      </c>
      <c r="L8" s="243">
        <v>45959</v>
      </c>
    </row>
    <row r="9" spans="1:14" ht="15" customHeight="1" x14ac:dyDescent="0.2">
      <c r="A9" s="244"/>
      <c r="B9" s="40"/>
      <c r="C9" s="11"/>
      <c r="D9" s="11"/>
      <c r="E9" s="11"/>
      <c r="F9" s="11"/>
      <c r="G9" s="11"/>
      <c r="H9" s="31"/>
      <c r="I9" s="185" t="s">
        <v>255</v>
      </c>
      <c r="J9" s="188">
        <v>45958</v>
      </c>
      <c r="K9" s="206" t="s">
        <v>255</v>
      </c>
      <c r="L9" s="245">
        <v>46041</v>
      </c>
    </row>
    <row r="10" spans="1:14" ht="15" customHeight="1" x14ac:dyDescent="0.2">
      <c r="A10" s="274" t="s">
        <v>238</v>
      </c>
      <c r="B10" s="275"/>
      <c r="C10" s="275"/>
      <c r="D10" s="275"/>
      <c r="E10" s="275"/>
      <c r="F10" s="275"/>
      <c r="G10" s="275"/>
      <c r="H10" s="276"/>
      <c r="I10" s="186"/>
      <c r="J10" s="186"/>
      <c r="K10" s="207"/>
      <c r="L10" s="246"/>
    </row>
    <row r="11" spans="1:14" ht="15" customHeight="1" x14ac:dyDescent="0.2">
      <c r="A11" s="285"/>
      <c r="B11" s="286"/>
      <c r="C11" s="286"/>
      <c r="D11" s="286"/>
      <c r="E11" s="286"/>
      <c r="F11" s="286"/>
      <c r="G11" s="286"/>
      <c r="H11" s="287"/>
      <c r="I11" s="182"/>
      <c r="J11" s="182"/>
      <c r="K11" s="208"/>
      <c r="L11" s="247"/>
    </row>
    <row r="12" spans="1:14" s="16" customFormat="1" ht="50.25" customHeight="1" x14ac:dyDescent="0.2">
      <c r="A12" s="19" t="s">
        <v>0</v>
      </c>
      <c r="B12" s="19" t="s">
        <v>14</v>
      </c>
      <c r="C12" s="19" t="s">
        <v>5</v>
      </c>
      <c r="D12" s="20" t="s">
        <v>15</v>
      </c>
      <c r="E12" s="20" t="s">
        <v>16</v>
      </c>
      <c r="F12" s="19" t="s">
        <v>1</v>
      </c>
      <c r="G12" s="20" t="s">
        <v>138</v>
      </c>
      <c r="H12" s="32" t="s">
        <v>17</v>
      </c>
      <c r="I12" s="20" t="s">
        <v>256</v>
      </c>
      <c r="J12" s="32" t="s">
        <v>17</v>
      </c>
      <c r="K12" s="20" t="s">
        <v>256</v>
      </c>
      <c r="L12" s="248" t="s">
        <v>17</v>
      </c>
    </row>
    <row r="13" spans="1:14" ht="15.75" customHeight="1" x14ac:dyDescent="0.2">
      <c r="A13" s="288"/>
      <c r="B13" s="289"/>
      <c r="C13" s="289"/>
      <c r="D13" s="289"/>
      <c r="E13" s="289"/>
      <c r="F13" s="289"/>
      <c r="G13" s="289"/>
      <c r="H13" s="290"/>
      <c r="I13" s="5"/>
      <c r="J13" s="5"/>
      <c r="K13" s="5"/>
      <c r="L13" s="249"/>
    </row>
    <row r="14" spans="1:14" s="18" customFormat="1" ht="15" customHeight="1" x14ac:dyDescent="0.25">
      <c r="A14" s="21" t="s">
        <v>28</v>
      </c>
      <c r="B14" s="21"/>
      <c r="C14" s="21"/>
      <c r="D14" s="43" t="s">
        <v>18</v>
      </c>
      <c r="E14" s="21"/>
      <c r="F14" s="22"/>
      <c r="G14" s="56"/>
      <c r="H14" s="191"/>
      <c r="I14" s="192"/>
      <c r="J14" s="192"/>
      <c r="K14" s="192"/>
      <c r="L14" s="192"/>
    </row>
    <row r="15" spans="1:14" s="7" customFormat="1" ht="15" customHeight="1" x14ac:dyDescent="0.2">
      <c r="A15" s="12" t="s">
        <v>4</v>
      </c>
      <c r="B15" s="12">
        <v>20305</v>
      </c>
      <c r="C15" s="13" t="s">
        <v>36</v>
      </c>
      <c r="D15" s="14" t="s">
        <v>141</v>
      </c>
      <c r="E15" s="12" t="s">
        <v>2</v>
      </c>
      <c r="F15" s="15">
        <v>8</v>
      </c>
      <c r="G15" s="57">
        <v>311.83999999999997</v>
      </c>
      <c r="H15" s="34">
        <f>ROUND(F15*G15,2)</f>
        <v>2494.7199999999998</v>
      </c>
      <c r="I15" s="57">
        <v>8</v>
      </c>
      <c r="J15" s="34">
        <f>I15*G15</f>
        <v>2494.7199999999998</v>
      </c>
      <c r="K15" s="57"/>
      <c r="L15" s="250">
        <f>K15*I15</f>
        <v>0</v>
      </c>
      <c r="N15" s="201">
        <f>F15-I15</f>
        <v>0</v>
      </c>
    </row>
    <row r="16" spans="1:14" s="7" customFormat="1" ht="39.75" customHeight="1" x14ac:dyDescent="0.2">
      <c r="A16" s="12" t="s">
        <v>19</v>
      </c>
      <c r="B16" s="12">
        <v>20702</v>
      </c>
      <c r="C16" s="13" t="s">
        <v>36</v>
      </c>
      <c r="D16" s="14" t="s">
        <v>20</v>
      </c>
      <c r="E16" s="12" t="s">
        <v>2</v>
      </c>
      <c r="F16" s="15">
        <v>8</v>
      </c>
      <c r="G16" s="57">
        <v>578.22</v>
      </c>
      <c r="H16" s="34">
        <f>ROUND(F16*G16,2)</f>
        <v>4625.76</v>
      </c>
      <c r="I16" s="57">
        <v>8</v>
      </c>
      <c r="J16" s="34">
        <f>ROUND(G16*I16,2)</f>
        <v>4625.76</v>
      </c>
      <c r="K16" s="57"/>
      <c r="L16" s="250">
        <f>ROUND(I16*K16,2)</f>
        <v>0</v>
      </c>
      <c r="N16" s="201">
        <f>F16-I16</f>
        <v>0</v>
      </c>
    </row>
    <row r="17" spans="1:17" s="7" customFormat="1" ht="47.25" customHeight="1" x14ac:dyDescent="0.2">
      <c r="A17" s="12" t="s">
        <v>30</v>
      </c>
      <c r="B17" s="12">
        <v>20712</v>
      </c>
      <c r="C17" s="13" t="s">
        <v>36</v>
      </c>
      <c r="D17" s="14" t="s">
        <v>32</v>
      </c>
      <c r="E17" s="12" t="s">
        <v>21</v>
      </c>
      <c r="F17" s="15">
        <v>10</v>
      </c>
      <c r="G17" s="57">
        <v>50.62</v>
      </c>
      <c r="H17" s="34">
        <f>ROUND(F17*G17,2)</f>
        <v>506.2</v>
      </c>
      <c r="I17" s="57">
        <v>10</v>
      </c>
      <c r="J17" s="34">
        <f t="shared" ref="J17:J18" si="0">ROUND(G17*I17,2)</f>
        <v>506.2</v>
      </c>
      <c r="K17" s="57"/>
      <c r="L17" s="250">
        <f t="shared" ref="L17:L18" si="1">ROUND(I17*K17,2)</f>
        <v>0</v>
      </c>
      <c r="N17" s="201">
        <f>F17-I17</f>
        <v>0</v>
      </c>
    </row>
    <row r="18" spans="1:17" s="7" customFormat="1" ht="39.6" x14ac:dyDescent="0.2">
      <c r="A18" s="12" t="s">
        <v>31</v>
      </c>
      <c r="B18" s="12">
        <v>20713</v>
      </c>
      <c r="C18" s="13" t="s">
        <v>36</v>
      </c>
      <c r="D18" s="14" t="s">
        <v>42</v>
      </c>
      <c r="E18" s="12" t="s">
        <v>21</v>
      </c>
      <c r="F18" s="15">
        <v>5</v>
      </c>
      <c r="G18" s="57">
        <v>468.17</v>
      </c>
      <c r="H18" s="34">
        <f>ROUND(F18*G18,2)</f>
        <v>2340.85</v>
      </c>
      <c r="I18" s="57">
        <v>5</v>
      </c>
      <c r="J18" s="34">
        <f t="shared" si="0"/>
        <v>2340.85</v>
      </c>
      <c r="K18" s="57"/>
      <c r="L18" s="250">
        <f t="shared" si="1"/>
        <v>0</v>
      </c>
      <c r="N18" s="201">
        <f>F18-I18</f>
        <v>0</v>
      </c>
    </row>
    <row r="19" spans="1:17" ht="15" customHeight="1" x14ac:dyDescent="0.2">
      <c r="A19" s="277" t="s">
        <v>34</v>
      </c>
      <c r="B19" s="278"/>
      <c r="C19" s="278"/>
      <c r="D19" s="278"/>
      <c r="E19" s="278"/>
      <c r="F19" s="278"/>
      <c r="G19" s="279"/>
      <c r="H19" s="195">
        <f>SUM(H15:H18)</f>
        <v>9967.5299999999988</v>
      </c>
      <c r="I19" s="197"/>
      <c r="J19" s="44">
        <f>SUM(J15:J18)</f>
        <v>9967.5299999999988</v>
      </c>
      <c r="K19" s="197"/>
      <c r="L19" s="197">
        <f>SUM(L15:L18)</f>
        <v>0</v>
      </c>
      <c r="N19" s="10">
        <f>H19-J19</f>
        <v>0</v>
      </c>
    </row>
    <row r="20" spans="1:17" s="17" customFormat="1" ht="15" customHeight="1" x14ac:dyDescent="0.2">
      <c r="A20" s="251"/>
      <c r="B20" s="50"/>
      <c r="C20" s="51"/>
      <c r="D20" s="52"/>
      <c r="E20" s="50"/>
      <c r="F20" s="53"/>
      <c r="G20" s="54"/>
      <c r="H20" s="55"/>
      <c r="I20" s="187"/>
      <c r="J20" s="187"/>
      <c r="K20" s="187"/>
      <c r="L20" s="252"/>
      <c r="N20" s="10"/>
    </row>
    <row r="21" spans="1:17" s="17" customFormat="1" ht="15" customHeight="1" x14ac:dyDescent="0.2">
      <c r="A21" s="21" t="s">
        <v>29</v>
      </c>
      <c r="B21" s="36"/>
      <c r="C21" s="37"/>
      <c r="D21" s="38" t="s">
        <v>91</v>
      </c>
      <c r="E21" s="36"/>
      <c r="F21" s="39"/>
      <c r="G21" s="58"/>
      <c r="H21" s="189"/>
      <c r="I21" s="190"/>
      <c r="J21" s="190"/>
      <c r="K21" s="190"/>
      <c r="L21" s="190"/>
      <c r="N21" s="10"/>
    </row>
    <row r="22" spans="1:17" ht="15" customHeight="1" x14ac:dyDescent="0.2">
      <c r="A22" s="12" t="s">
        <v>6</v>
      </c>
      <c r="B22" s="12">
        <v>10224</v>
      </c>
      <c r="C22" s="35" t="s">
        <v>36</v>
      </c>
      <c r="D22" s="14" t="s">
        <v>92</v>
      </c>
      <c r="E22" s="12" t="s">
        <v>2</v>
      </c>
      <c r="F22" s="15">
        <v>1338.35</v>
      </c>
      <c r="G22" s="57">
        <v>15.95</v>
      </c>
      <c r="H22" s="193">
        <f>ROUND(F22*G22,2)</f>
        <v>21346.68</v>
      </c>
      <c r="I22" s="57">
        <v>1127.7</v>
      </c>
      <c r="J22" s="34">
        <f t="shared" ref="J22" si="2">ROUND(G22*I22,2)</f>
        <v>17986.82</v>
      </c>
      <c r="K22" s="57"/>
      <c r="L22" s="250">
        <f t="shared" ref="L22:L26" si="3">ROUND(I22*K22,2)</f>
        <v>0</v>
      </c>
      <c r="N22" s="201">
        <f>F22-I22</f>
        <v>210.64999999999986</v>
      </c>
    </row>
    <row r="23" spans="1:17" ht="15" customHeight="1" x14ac:dyDescent="0.2">
      <c r="A23" s="12" t="s">
        <v>39</v>
      </c>
      <c r="B23" s="12">
        <v>10219</v>
      </c>
      <c r="C23" s="35" t="s">
        <v>36</v>
      </c>
      <c r="D23" s="14" t="s">
        <v>93</v>
      </c>
      <c r="E23" s="12" t="s">
        <v>48</v>
      </c>
      <c r="F23" s="15">
        <v>34.340000000000003</v>
      </c>
      <c r="G23" s="57">
        <v>299.04000000000002</v>
      </c>
      <c r="H23" s="193">
        <f>ROUND(F23*G23,2)</f>
        <v>10269.030000000001</v>
      </c>
      <c r="I23" s="57">
        <v>5.15</v>
      </c>
      <c r="J23" s="34">
        <f t="shared" ref="J23:J26" si="4">ROUND(G23*I23,2)</f>
        <v>1540.06</v>
      </c>
      <c r="K23" s="57"/>
      <c r="L23" s="250">
        <f t="shared" si="3"/>
        <v>0</v>
      </c>
      <c r="N23" s="201">
        <f>F23-I23</f>
        <v>29.190000000000005</v>
      </c>
    </row>
    <row r="24" spans="1:17" ht="15" customHeight="1" x14ac:dyDescent="0.2">
      <c r="A24" s="12" t="s">
        <v>40</v>
      </c>
      <c r="B24" s="12">
        <v>10229</v>
      </c>
      <c r="C24" s="13" t="s">
        <v>36</v>
      </c>
      <c r="D24" s="14" t="s">
        <v>124</v>
      </c>
      <c r="E24" s="12" t="s">
        <v>33</v>
      </c>
      <c r="F24" s="15">
        <v>16</v>
      </c>
      <c r="G24" s="57">
        <v>36.21</v>
      </c>
      <c r="H24" s="194">
        <f>ROUND(F24*G24,2)</f>
        <v>579.36</v>
      </c>
      <c r="I24" s="57">
        <v>16</v>
      </c>
      <c r="J24" s="34">
        <f t="shared" si="4"/>
        <v>579.36</v>
      </c>
      <c r="K24" s="57"/>
      <c r="L24" s="250">
        <f t="shared" si="3"/>
        <v>0</v>
      </c>
      <c r="N24" s="201">
        <f>F24-I24</f>
        <v>0</v>
      </c>
    </row>
    <row r="25" spans="1:17" ht="15" customHeight="1" x14ac:dyDescent="0.2">
      <c r="A25" s="12" t="s">
        <v>236</v>
      </c>
      <c r="B25" s="12">
        <v>10280</v>
      </c>
      <c r="C25" s="13" t="s">
        <v>36</v>
      </c>
      <c r="D25" s="181" t="s">
        <v>235</v>
      </c>
      <c r="E25" s="12" t="s">
        <v>2</v>
      </c>
      <c r="F25" s="15">
        <v>59.66</v>
      </c>
      <c r="G25" s="57">
        <v>7.87</v>
      </c>
      <c r="H25" s="194">
        <f>ROUND(F25*G25,2)</f>
        <v>469.52</v>
      </c>
      <c r="I25" s="57">
        <v>49.66</v>
      </c>
      <c r="J25" s="34">
        <f t="shared" si="4"/>
        <v>390.82</v>
      </c>
      <c r="K25" s="57"/>
      <c r="L25" s="250">
        <f t="shared" si="3"/>
        <v>0</v>
      </c>
      <c r="N25" s="201">
        <f>F25-I25</f>
        <v>10</v>
      </c>
    </row>
    <row r="26" spans="1:17" ht="15" customHeight="1" x14ac:dyDescent="0.2">
      <c r="A26" s="12" t="s">
        <v>246</v>
      </c>
      <c r="B26" s="12">
        <v>10214</v>
      </c>
      <c r="C26" s="13" t="s">
        <v>36</v>
      </c>
      <c r="D26" s="181" t="s">
        <v>245</v>
      </c>
      <c r="E26" s="12" t="s">
        <v>2</v>
      </c>
      <c r="F26" s="15">
        <v>6.72</v>
      </c>
      <c r="G26" s="57">
        <v>14.48</v>
      </c>
      <c r="H26" s="194">
        <f>ROUND(F26*G26,2)</f>
        <v>97.31</v>
      </c>
      <c r="I26" s="57"/>
      <c r="J26" s="34">
        <f t="shared" si="4"/>
        <v>0</v>
      </c>
      <c r="K26" s="57"/>
      <c r="L26" s="250">
        <f t="shared" si="3"/>
        <v>0</v>
      </c>
      <c r="N26" s="201">
        <f>F26-I26</f>
        <v>6.72</v>
      </c>
    </row>
    <row r="27" spans="1:17" ht="15" customHeight="1" x14ac:dyDescent="0.2">
      <c r="A27" s="12"/>
      <c r="B27" s="12"/>
      <c r="C27" s="13"/>
      <c r="D27" s="280" t="s">
        <v>46</v>
      </c>
      <c r="E27" s="281"/>
      <c r="F27" s="281"/>
      <c r="G27" s="282"/>
      <c r="H27" s="195">
        <f>SUM(H22:H26)</f>
        <v>32761.9</v>
      </c>
      <c r="I27" s="57"/>
      <c r="J27" s="200">
        <f>SUM(J22:J26)</f>
        <v>20497.060000000001</v>
      </c>
      <c r="K27" s="57"/>
      <c r="L27" s="253">
        <f>SUM(L22:L26)</f>
        <v>0</v>
      </c>
      <c r="N27" s="201">
        <f>H27-J27</f>
        <v>12264.84</v>
      </c>
    </row>
    <row r="28" spans="1:17" s="17" customFormat="1" ht="15" customHeight="1" x14ac:dyDescent="0.2">
      <c r="A28" s="251"/>
      <c r="B28" s="50"/>
      <c r="C28" s="51"/>
      <c r="D28" s="52"/>
      <c r="E28" s="50"/>
      <c r="F28" s="53"/>
      <c r="G28" s="54"/>
      <c r="H28" s="196"/>
      <c r="I28" s="57"/>
      <c r="J28" s="34"/>
      <c r="K28" s="57"/>
      <c r="L28" s="250"/>
    </row>
    <row r="29" spans="1:17" s="17" customFormat="1" ht="15" customHeight="1" x14ac:dyDescent="0.2">
      <c r="A29" s="21" t="s">
        <v>35</v>
      </c>
      <c r="B29" s="36"/>
      <c r="C29" s="37"/>
      <c r="D29" s="38" t="s">
        <v>125</v>
      </c>
      <c r="E29" s="36"/>
      <c r="F29" s="39"/>
      <c r="G29" s="58"/>
      <c r="H29" s="189"/>
      <c r="I29" s="190"/>
      <c r="J29" s="190"/>
      <c r="K29" s="190"/>
      <c r="L29" s="190"/>
    </row>
    <row r="30" spans="1:17" ht="15" customHeight="1" x14ac:dyDescent="0.2">
      <c r="A30" s="12" t="s">
        <v>37</v>
      </c>
      <c r="B30" s="12">
        <v>30101</v>
      </c>
      <c r="C30" s="35" t="s">
        <v>36</v>
      </c>
      <c r="D30" s="14" t="s">
        <v>102</v>
      </c>
      <c r="E30" s="12" t="s">
        <v>48</v>
      </c>
      <c r="F30" s="15">
        <v>9.7899999999999991</v>
      </c>
      <c r="G30" s="57">
        <v>51.85</v>
      </c>
      <c r="H30" s="193">
        <f>ROUND(F30*G30,2)</f>
        <v>507.61</v>
      </c>
      <c r="I30" s="57"/>
      <c r="J30" s="34">
        <f t="shared" ref="J30" si="5">ROUND(G30*I30,2)</f>
        <v>0</v>
      </c>
      <c r="K30" s="57">
        <v>9.7899999999999991</v>
      </c>
      <c r="L30" s="250">
        <f>K30*G30</f>
        <v>507.61149999999998</v>
      </c>
      <c r="M30" s="211">
        <f>F30-K30</f>
        <v>0</v>
      </c>
    </row>
    <row r="31" spans="1:17" ht="15" customHeight="1" x14ac:dyDescent="0.2">
      <c r="A31" s="12" t="s">
        <v>38</v>
      </c>
      <c r="B31" s="12">
        <v>30103</v>
      </c>
      <c r="C31" s="35" t="s">
        <v>36</v>
      </c>
      <c r="D31" s="14" t="s">
        <v>126</v>
      </c>
      <c r="E31" s="12" t="s">
        <v>48</v>
      </c>
      <c r="F31" s="15">
        <v>26.84</v>
      </c>
      <c r="G31" s="57">
        <v>15.24</v>
      </c>
      <c r="H31" s="193">
        <f>ROUND(F31*G31,2)</f>
        <v>409.04</v>
      </c>
      <c r="I31" s="57"/>
      <c r="J31" s="34">
        <f t="shared" ref="J31:J36" si="6">ROUND(G31*I31,2)</f>
        <v>0</v>
      </c>
      <c r="K31" s="57">
        <v>26.84</v>
      </c>
      <c r="L31" s="250">
        <f t="shared" ref="L31:L36" si="7">K31*G31</f>
        <v>409.04160000000002</v>
      </c>
      <c r="M31" s="211">
        <f>F31-K31</f>
        <v>0</v>
      </c>
    </row>
    <row r="32" spans="1:17" ht="29.25" customHeight="1" x14ac:dyDescent="0.2">
      <c r="A32" s="12" t="s">
        <v>231</v>
      </c>
      <c r="B32" s="12">
        <v>200108</v>
      </c>
      <c r="C32" s="13" t="s">
        <v>36</v>
      </c>
      <c r="D32" s="14" t="s">
        <v>127</v>
      </c>
      <c r="E32" s="12" t="s">
        <v>48</v>
      </c>
      <c r="F32" s="15">
        <v>124.99</v>
      </c>
      <c r="G32" s="57">
        <v>1022.29</v>
      </c>
      <c r="H32" s="194">
        <f>ROUND(F32*G32,2)</f>
        <v>127776.03</v>
      </c>
      <c r="I32" s="57"/>
      <c r="J32" s="34">
        <f t="shared" si="6"/>
        <v>0</v>
      </c>
      <c r="K32" s="57">
        <f>MC!O17</f>
        <v>85.757199999999997</v>
      </c>
      <c r="L32" s="250">
        <f t="shared" si="7"/>
        <v>87668.727987999999</v>
      </c>
      <c r="M32" s="211">
        <f>F32-K32</f>
        <v>39.232799999999997</v>
      </c>
      <c r="Q32" s="242">
        <f>H32-L32</f>
        <v>40107.302012</v>
      </c>
    </row>
    <row r="33" spans="1:13" ht="26.4" x14ac:dyDescent="0.2">
      <c r="A33" s="12" t="s">
        <v>45</v>
      </c>
      <c r="B33" s="12">
        <v>210301</v>
      </c>
      <c r="C33" s="13" t="s">
        <v>36</v>
      </c>
      <c r="D33" s="14" t="s">
        <v>137</v>
      </c>
      <c r="E33" s="12" t="s">
        <v>21</v>
      </c>
      <c r="F33" s="15">
        <v>40.75</v>
      </c>
      <c r="G33" s="57">
        <v>316.70999999999998</v>
      </c>
      <c r="H33" s="194">
        <f>ROUND(F33*G33,2)</f>
        <v>12905.93</v>
      </c>
      <c r="I33" s="57"/>
      <c r="J33" s="34">
        <f t="shared" si="6"/>
        <v>0</v>
      </c>
      <c r="K33" s="57"/>
      <c r="L33" s="250">
        <f t="shared" si="7"/>
        <v>0</v>
      </c>
      <c r="M33" s="211">
        <f>F33-K33</f>
        <v>40.75</v>
      </c>
    </row>
    <row r="34" spans="1:13" x14ac:dyDescent="0.2">
      <c r="A34" s="12" t="s">
        <v>228</v>
      </c>
      <c r="B34" s="12">
        <v>141414</v>
      </c>
      <c r="C34" s="13" t="s">
        <v>36</v>
      </c>
      <c r="D34" s="14" t="s">
        <v>230</v>
      </c>
      <c r="E34" s="12" t="s">
        <v>21</v>
      </c>
      <c r="F34" s="15">
        <v>100.62</v>
      </c>
      <c r="G34" s="57">
        <v>66.58</v>
      </c>
      <c r="H34" s="194">
        <f>ROUND(F34*G34,2)</f>
        <v>6699.28</v>
      </c>
      <c r="I34" s="57"/>
      <c r="J34" s="34">
        <f t="shared" si="6"/>
        <v>0</v>
      </c>
      <c r="K34" s="57">
        <v>100.62</v>
      </c>
      <c r="L34" s="250">
        <f t="shared" si="7"/>
        <v>6699.2795999999998</v>
      </c>
      <c r="M34" s="211">
        <f>F34-K34</f>
        <v>0</v>
      </c>
    </row>
    <row r="35" spans="1:13" x14ac:dyDescent="0.2">
      <c r="A35" s="12"/>
      <c r="B35" s="12"/>
      <c r="C35" s="35"/>
      <c r="D35" s="178" t="s">
        <v>229</v>
      </c>
      <c r="E35" s="12"/>
      <c r="F35" s="15"/>
      <c r="G35" s="57"/>
      <c r="H35" s="193"/>
      <c r="I35" s="57"/>
      <c r="J35" s="34">
        <f t="shared" si="6"/>
        <v>0</v>
      </c>
      <c r="K35" s="57"/>
      <c r="L35" s="250"/>
      <c r="M35" s="211"/>
    </row>
    <row r="36" spans="1:13" ht="54.6" customHeight="1" x14ac:dyDescent="0.2">
      <c r="A36" s="12" t="s">
        <v>232</v>
      </c>
      <c r="B36" s="12">
        <v>5678</v>
      </c>
      <c r="C36" s="35" t="s">
        <v>104</v>
      </c>
      <c r="D36" s="14" t="s">
        <v>227</v>
      </c>
      <c r="E36" s="12" t="s">
        <v>151</v>
      </c>
      <c r="F36" s="15">
        <v>10</v>
      </c>
      <c r="G36" s="57">
        <v>145.44</v>
      </c>
      <c r="H36" s="193">
        <f>ROUND(F36*G36,2)</f>
        <v>1454.4</v>
      </c>
      <c r="I36" s="57"/>
      <c r="J36" s="34">
        <f t="shared" si="6"/>
        <v>0</v>
      </c>
      <c r="K36" s="57">
        <v>10</v>
      </c>
      <c r="L36" s="250">
        <f t="shared" si="7"/>
        <v>1454.4</v>
      </c>
      <c r="M36" s="211">
        <f>F36-K36</f>
        <v>0</v>
      </c>
    </row>
    <row r="37" spans="1:13" ht="15" customHeight="1" x14ac:dyDescent="0.2">
      <c r="A37" s="12"/>
      <c r="B37" s="12"/>
      <c r="C37" s="13"/>
      <c r="D37" s="280" t="s">
        <v>47</v>
      </c>
      <c r="E37" s="281"/>
      <c r="F37" s="281"/>
      <c r="G37" s="282"/>
      <c r="H37" s="195">
        <f>SUM(H30:H36)</f>
        <v>149752.28999999998</v>
      </c>
      <c r="I37" s="197"/>
      <c r="J37" s="197"/>
      <c r="K37" s="197"/>
      <c r="L37" s="197">
        <f>SUM(L30:L36)</f>
        <v>96739.060687999983</v>
      </c>
    </row>
    <row r="38" spans="1:13" s="17" customFormat="1" ht="15" customHeight="1" x14ac:dyDescent="0.2">
      <c r="A38" s="251"/>
      <c r="B38" s="50"/>
      <c r="C38" s="51"/>
      <c r="D38" s="52"/>
      <c r="E38" s="50"/>
      <c r="F38" s="53"/>
      <c r="G38" s="54"/>
      <c r="H38" s="196"/>
      <c r="I38" s="198"/>
      <c r="J38" s="198"/>
      <c r="K38" s="198"/>
      <c r="L38" s="198"/>
    </row>
    <row r="39" spans="1:13" s="17" customFormat="1" ht="15" customHeight="1" x14ac:dyDescent="0.2">
      <c r="A39" s="21" t="s">
        <v>98</v>
      </c>
      <c r="B39" s="36"/>
      <c r="C39" s="37"/>
      <c r="D39" s="38" t="s">
        <v>96</v>
      </c>
      <c r="E39" s="36"/>
      <c r="F39" s="39"/>
      <c r="G39" s="58"/>
      <c r="H39" s="189"/>
      <c r="I39" s="190"/>
      <c r="J39" s="190"/>
      <c r="K39" s="190"/>
      <c r="L39" s="190"/>
    </row>
    <row r="40" spans="1:13" ht="30" customHeight="1" x14ac:dyDescent="0.2">
      <c r="A40" s="12" t="s">
        <v>99</v>
      </c>
      <c r="B40" s="12">
        <v>30101</v>
      </c>
      <c r="C40" s="13" t="s">
        <v>36</v>
      </c>
      <c r="D40" s="14" t="s">
        <v>102</v>
      </c>
      <c r="E40" s="12" t="s">
        <v>48</v>
      </c>
      <c r="F40" s="15">
        <v>526.47</v>
      </c>
      <c r="G40" s="57">
        <v>51.85</v>
      </c>
      <c r="H40" s="194">
        <f t="shared" ref="H40:H48" si="8">ROUND(F40*G40,2)</f>
        <v>27297.47</v>
      </c>
      <c r="I40" s="57"/>
      <c r="J40" s="34">
        <f t="shared" ref="J40" si="9">ROUND(G40*I40,2)</f>
        <v>0</v>
      </c>
      <c r="K40" s="57">
        <f>MC!C51</f>
        <v>30.072000000000003</v>
      </c>
      <c r="L40" s="250">
        <f>ROUND(G40*K40,2)</f>
        <v>1559.23</v>
      </c>
      <c r="M40" s="211">
        <f t="shared" ref="M40:M42" si="10">F40-K40</f>
        <v>496.39800000000002</v>
      </c>
    </row>
    <row r="41" spans="1:13" ht="47.4" customHeight="1" x14ac:dyDescent="0.2">
      <c r="A41" s="12" t="s">
        <v>122</v>
      </c>
      <c r="B41" s="12">
        <v>40206</v>
      </c>
      <c r="C41" s="13" t="s">
        <v>36</v>
      </c>
      <c r="D41" s="14" t="s">
        <v>252</v>
      </c>
      <c r="E41" s="12" t="s">
        <v>2</v>
      </c>
      <c r="F41" s="15">
        <v>42.22</v>
      </c>
      <c r="G41" s="57">
        <v>75.900000000000006</v>
      </c>
      <c r="H41" s="194">
        <f t="shared" si="8"/>
        <v>3204.5</v>
      </c>
      <c r="I41" s="57"/>
      <c r="J41" s="34">
        <f t="shared" ref="J41:J48" si="11">ROUND(G41*I41,2)</f>
        <v>0</v>
      </c>
      <c r="K41" s="57">
        <v>42.22</v>
      </c>
      <c r="L41" s="250">
        <f>ROUND(G41*K41,2)</f>
        <v>3204.5</v>
      </c>
      <c r="M41" s="211">
        <f t="shared" si="10"/>
        <v>0</v>
      </c>
    </row>
    <row r="42" spans="1:13" ht="27" customHeight="1" x14ac:dyDescent="0.2">
      <c r="A42" s="12" t="s">
        <v>100</v>
      </c>
      <c r="B42" s="12">
        <v>40237</v>
      </c>
      <c r="C42" s="35" t="s">
        <v>36</v>
      </c>
      <c r="D42" s="14" t="s">
        <v>103</v>
      </c>
      <c r="E42" s="12" t="s">
        <v>48</v>
      </c>
      <c r="F42" s="15">
        <v>6.77</v>
      </c>
      <c r="G42" s="57">
        <v>687.52</v>
      </c>
      <c r="H42" s="193">
        <f t="shared" si="8"/>
        <v>4654.51</v>
      </c>
      <c r="I42" s="57"/>
      <c r="J42" s="34">
        <f t="shared" si="11"/>
        <v>0</v>
      </c>
      <c r="K42" s="57">
        <v>6.77</v>
      </c>
      <c r="L42" s="250">
        <f t="shared" ref="L42:L48" si="12">ROUND(G42*K42,2)</f>
        <v>4654.51</v>
      </c>
      <c r="M42" s="211">
        <f t="shared" si="10"/>
        <v>0</v>
      </c>
    </row>
    <row r="43" spans="1:13" ht="44.4" customHeight="1" x14ac:dyDescent="0.2">
      <c r="A43" s="12" t="s">
        <v>123</v>
      </c>
      <c r="B43" s="12">
        <v>200101</v>
      </c>
      <c r="C43" s="35" t="s">
        <v>36</v>
      </c>
      <c r="D43" s="14" t="s">
        <v>101</v>
      </c>
      <c r="E43" s="12" t="s">
        <v>2</v>
      </c>
      <c r="F43" s="15">
        <v>902.88</v>
      </c>
      <c r="G43" s="57">
        <v>205.51</v>
      </c>
      <c r="H43" s="193">
        <f t="shared" si="8"/>
        <v>185550.87</v>
      </c>
      <c r="I43" s="57"/>
      <c r="J43" s="34">
        <f t="shared" si="11"/>
        <v>0</v>
      </c>
      <c r="K43" s="57">
        <v>217.14</v>
      </c>
      <c r="L43" s="250">
        <f t="shared" si="12"/>
        <v>44624.44</v>
      </c>
      <c r="M43" s="211">
        <f>F43-K43</f>
        <v>685.74</v>
      </c>
    </row>
    <row r="44" spans="1:13" ht="43.95" customHeight="1" x14ac:dyDescent="0.2">
      <c r="A44" s="12" t="s">
        <v>128</v>
      </c>
      <c r="B44" s="12" t="s">
        <v>49</v>
      </c>
      <c r="C44" s="13" t="s">
        <v>203</v>
      </c>
      <c r="D44" s="14" t="s">
        <v>145</v>
      </c>
      <c r="E44" s="12" t="s">
        <v>33</v>
      </c>
      <c r="F44" s="15">
        <v>16</v>
      </c>
      <c r="G44" s="57">
        <v>882.74</v>
      </c>
      <c r="H44" s="194">
        <f t="shared" si="8"/>
        <v>14123.84</v>
      </c>
      <c r="I44" s="57"/>
      <c r="J44" s="34">
        <f t="shared" si="11"/>
        <v>0</v>
      </c>
      <c r="K44" s="57">
        <v>16</v>
      </c>
      <c r="L44" s="250">
        <f t="shared" si="12"/>
        <v>14123.84</v>
      </c>
      <c r="M44" s="211">
        <f t="shared" ref="M44:M48" si="13">F44-K44</f>
        <v>0</v>
      </c>
    </row>
    <row r="45" spans="1:13" x14ac:dyDescent="0.2">
      <c r="A45" s="12" t="s">
        <v>129</v>
      </c>
      <c r="B45" s="12">
        <v>71104</v>
      </c>
      <c r="C45" s="13" t="s">
        <v>36</v>
      </c>
      <c r="D45" s="14" t="s">
        <v>168</v>
      </c>
      <c r="E45" s="12" t="s">
        <v>2</v>
      </c>
      <c r="F45" s="15">
        <v>5.04</v>
      </c>
      <c r="G45" s="57">
        <v>514.83000000000004</v>
      </c>
      <c r="H45" s="194">
        <f t="shared" si="8"/>
        <v>2594.7399999999998</v>
      </c>
      <c r="I45" s="57"/>
      <c r="J45" s="34">
        <f t="shared" si="11"/>
        <v>0</v>
      </c>
      <c r="K45" s="57"/>
      <c r="L45" s="250">
        <f t="shared" si="12"/>
        <v>0</v>
      </c>
      <c r="M45" s="211">
        <f t="shared" si="13"/>
        <v>5.04</v>
      </c>
    </row>
    <row r="46" spans="1:13" x14ac:dyDescent="0.2">
      <c r="A46" s="12" t="s">
        <v>130</v>
      </c>
      <c r="B46" s="12">
        <v>71106</v>
      </c>
      <c r="C46" s="13" t="s">
        <v>36</v>
      </c>
      <c r="D46" s="14" t="s">
        <v>167</v>
      </c>
      <c r="E46" s="12" t="s">
        <v>2</v>
      </c>
      <c r="F46" s="15">
        <v>5.25</v>
      </c>
      <c r="G46" s="57">
        <v>619.87</v>
      </c>
      <c r="H46" s="194">
        <f t="shared" si="8"/>
        <v>3254.32</v>
      </c>
      <c r="I46" s="57"/>
      <c r="J46" s="34">
        <f t="shared" si="11"/>
        <v>0</v>
      </c>
      <c r="K46" s="57"/>
      <c r="L46" s="250">
        <f t="shared" si="12"/>
        <v>0</v>
      </c>
      <c r="M46" s="211">
        <f t="shared" si="13"/>
        <v>5.25</v>
      </c>
    </row>
    <row r="47" spans="1:13" ht="15" customHeight="1" x14ac:dyDescent="0.2">
      <c r="A47" s="12" t="s">
        <v>204</v>
      </c>
      <c r="B47" s="12">
        <v>150906</v>
      </c>
      <c r="C47" s="13" t="s">
        <v>36</v>
      </c>
      <c r="D47" s="138" t="s">
        <v>142</v>
      </c>
      <c r="E47" s="12" t="s">
        <v>21</v>
      </c>
      <c r="F47" s="15">
        <v>147.94</v>
      </c>
      <c r="G47" s="57">
        <v>1.92</v>
      </c>
      <c r="H47" s="194">
        <f t="shared" si="8"/>
        <v>284.04000000000002</v>
      </c>
      <c r="I47" s="57"/>
      <c r="J47" s="34">
        <f t="shared" si="11"/>
        <v>0</v>
      </c>
      <c r="K47" s="57">
        <v>49.18</v>
      </c>
      <c r="L47" s="250">
        <f t="shared" si="12"/>
        <v>94.43</v>
      </c>
      <c r="M47" s="211">
        <f t="shared" si="13"/>
        <v>98.759999999999991</v>
      </c>
    </row>
    <row r="48" spans="1:13" ht="31.2" customHeight="1" x14ac:dyDescent="0.2">
      <c r="A48" s="12" t="s">
        <v>205</v>
      </c>
      <c r="B48" s="12">
        <v>200721</v>
      </c>
      <c r="C48" s="35" t="s">
        <v>36</v>
      </c>
      <c r="D48" s="14" t="s">
        <v>105</v>
      </c>
      <c r="E48" s="12" t="s">
        <v>2</v>
      </c>
      <c r="F48" s="15">
        <v>1749.07</v>
      </c>
      <c r="G48" s="57">
        <v>17.52</v>
      </c>
      <c r="H48" s="193">
        <f t="shared" si="8"/>
        <v>30643.71</v>
      </c>
      <c r="I48" s="57"/>
      <c r="J48" s="34">
        <f t="shared" si="11"/>
        <v>0</v>
      </c>
      <c r="K48" s="57"/>
      <c r="L48" s="250">
        <f t="shared" si="12"/>
        <v>0</v>
      </c>
      <c r="M48" s="211">
        <f t="shared" si="13"/>
        <v>1749.07</v>
      </c>
    </row>
    <row r="49" spans="1:12" ht="15" customHeight="1" x14ac:dyDescent="0.2">
      <c r="A49" s="12"/>
      <c r="B49" s="12"/>
      <c r="C49" s="13"/>
      <c r="D49" s="280" t="s">
        <v>97</v>
      </c>
      <c r="E49" s="281"/>
      <c r="F49" s="281"/>
      <c r="G49" s="282"/>
      <c r="H49" s="195">
        <f>SUM(H40:H48)</f>
        <v>271608</v>
      </c>
      <c r="I49" s="197"/>
      <c r="J49" s="197"/>
      <c r="K49" s="197"/>
      <c r="L49" s="197">
        <f>SUM(L40:L48)</f>
        <v>68260.95</v>
      </c>
    </row>
    <row r="50" spans="1:12" s="17" customFormat="1" ht="15" customHeight="1" x14ac:dyDescent="0.2">
      <c r="A50" s="251"/>
      <c r="B50" s="50"/>
      <c r="C50" s="51"/>
      <c r="D50" s="52"/>
      <c r="E50" s="50"/>
      <c r="F50" s="53"/>
      <c r="G50" s="54"/>
      <c r="H50" s="196"/>
      <c r="I50" s="198"/>
      <c r="J50" s="198"/>
      <c r="K50" s="198"/>
      <c r="L50" s="198"/>
    </row>
    <row r="51" spans="1:12" s="17" customFormat="1" ht="15" customHeight="1" x14ac:dyDescent="0.2">
      <c r="A51" s="21" t="s">
        <v>107</v>
      </c>
      <c r="B51" s="36"/>
      <c r="C51" s="37"/>
      <c r="D51" s="38" t="s">
        <v>94</v>
      </c>
      <c r="E51" s="36"/>
      <c r="F51" s="39"/>
      <c r="G51" s="58"/>
      <c r="H51" s="189"/>
      <c r="I51" s="190"/>
      <c r="J51" s="190"/>
      <c r="K51" s="190"/>
      <c r="L51" s="190"/>
    </row>
    <row r="52" spans="1:12" ht="15" customHeight="1" x14ac:dyDescent="0.2">
      <c r="A52" s="12" t="s">
        <v>108</v>
      </c>
      <c r="B52" s="12" t="s">
        <v>211</v>
      </c>
      <c r="C52" s="13" t="s">
        <v>203</v>
      </c>
      <c r="D52" s="14" t="s">
        <v>119</v>
      </c>
      <c r="E52" s="12" t="s">
        <v>2</v>
      </c>
      <c r="F52" s="15">
        <v>1318.2</v>
      </c>
      <c r="G52" s="57">
        <v>11.89</v>
      </c>
      <c r="H52" s="194">
        <f>ROUND(F52*G52,2)</f>
        <v>15673.4</v>
      </c>
      <c r="I52" s="57"/>
      <c r="J52" s="34">
        <f t="shared" ref="J52" si="14">ROUND(G52*I52,2)</f>
        <v>0</v>
      </c>
      <c r="K52" s="57"/>
      <c r="L52" s="250">
        <f t="shared" ref="L52:L53" si="15">ROUND(I52*K52,2)</f>
        <v>0</v>
      </c>
    </row>
    <row r="53" spans="1:12" ht="15" customHeight="1" x14ac:dyDescent="0.2">
      <c r="A53" s="12" t="s">
        <v>109</v>
      </c>
      <c r="B53" s="12" t="s">
        <v>178</v>
      </c>
      <c r="C53" s="13" t="s">
        <v>203</v>
      </c>
      <c r="D53" s="14" t="s">
        <v>251</v>
      </c>
      <c r="E53" s="12" t="s">
        <v>2</v>
      </c>
      <c r="F53" s="15">
        <v>1318.2</v>
      </c>
      <c r="G53" s="57">
        <v>135.99</v>
      </c>
      <c r="H53" s="194">
        <f>ROUND(F53*G53,2)</f>
        <v>179262.02</v>
      </c>
      <c r="I53" s="57"/>
      <c r="J53" s="34">
        <f t="shared" ref="J53" si="16">ROUND(G53*I53,2)</f>
        <v>0</v>
      </c>
      <c r="K53" s="57"/>
      <c r="L53" s="250">
        <f t="shared" si="15"/>
        <v>0</v>
      </c>
    </row>
    <row r="54" spans="1:12" ht="15" customHeight="1" x14ac:dyDescent="0.2">
      <c r="A54" s="12"/>
      <c r="B54" s="12"/>
      <c r="C54" s="13"/>
      <c r="D54" s="280" t="s">
        <v>173</v>
      </c>
      <c r="E54" s="281"/>
      <c r="F54" s="281"/>
      <c r="G54" s="282"/>
      <c r="H54" s="195">
        <f>SUM(H52:H53)</f>
        <v>194935.41999999998</v>
      </c>
      <c r="I54" s="197"/>
      <c r="J54" s="197"/>
      <c r="K54" s="197"/>
      <c r="L54" s="197"/>
    </row>
    <row r="55" spans="1:12" s="17" customFormat="1" ht="15" customHeight="1" x14ac:dyDescent="0.2">
      <c r="A55" s="251"/>
      <c r="B55" s="50"/>
      <c r="C55" s="51"/>
      <c r="D55" s="52"/>
      <c r="E55" s="50"/>
      <c r="F55" s="53"/>
      <c r="G55" s="54"/>
      <c r="H55" s="196"/>
      <c r="I55" s="198"/>
      <c r="J55" s="198"/>
      <c r="K55" s="198"/>
      <c r="L55" s="198"/>
    </row>
    <row r="56" spans="1:12" s="17" customFormat="1" ht="15" customHeight="1" x14ac:dyDescent="0.2">
      <c r="A56" s="21" t="s">
        <v>110</v>
      </c>
      <c r="B56" s="36"/>
      <c r="C56" s="37"/>
      <c r="D56" s="38" t="s">
        <v>7</v>
      </c>
      <c r="E56" s="36"/>
      <c r="F56" s="39"/>
      <c r="G56" s="58"/>
      <c r="H56" s="189"/>
      <c r="I56" s="190"/>
      <c r="J56" s="190"/>
      <c r="K56" s="190"/>
      <c r="L56" s="190"/>
    </row>
    <row r="57" spans="1:12" ht="26.4" x14ac:dyDescent="0.25">
      <c r="A57" s="12" t="s">
        <v>131</v>
      </c>
      <c r="B57" s="12">
        <v>10512</v>
      </c>
      <c r="C57" s="13" t="s">
        <v>36</v>
      </c>
      <c r="D57" s="179" t="s">
        <v>44</v>
      </c>
      <c r="E57" s="12" t="s">
        <v>43</v>
      </c>
      <c r="F57" s="180">
        <v>0.1</v>
      </c>
      <c r="G57" s="57">
        <v>20733.150000000001</v>
      </c>
      <c r="H57" s="194">
        <f>ROUND(F57*G57,2)</f>
        <v>2073.3200000000002</v>
      </c>
      <c r="I57" s="57"/>
      <c r="J57" s="34">
        <f t="shared" ref="J57" si="17">ROUND(G57*I57,2)</f>
        <v>0</v>
      </c>
      <c r="K57" s="57"/>
      <c r="L57" s="250">
        <f t="shared" ref="L57:L59" si="18">ROUND(I57*K57,2)</f>
        <v>0</v>
      </c>
    </row>
    <row r="58" spans="1:12" ht="26.4" x14ac:dyDescent="0.2">
      <c r="A58" s="12" t="s">
        <v>132</v>
      </c>
      <c r="B58" s="12">
        <v>200202</v>
      </c>
      <c r="C58" s="13" t="s">
        <v>36</v>
      </c>
      <c r="D58" s="41" t="s">
        <v>90</v>
      </c>
      <c r="E58" s="12" t="s">
        <v>21</v>
      </c>
      <c r="F58" s="15">
        <v>347.18</v>
      </c>
      <c r="G58" s="57">
        <v>59.77</v>
      </c>
      <c r="H58" s="194">
        <f>ROUND(F58*G58,2)</f>
        <v>20750.95</v>
      </c>
      <c r="I58" s="57"/>
      <c r="J58" s="34">
        <f t="shared" ref="J58:J59" si="19">ROUND(G58*I58,2)</f>
        <v>0</v>
      </c>
      <c r="K58" s="57"/>
      <c r="L58" s="250">
        <f t="shared" si="18"/>
        <v>0</v>
      </c>
    </row>
    <row r="59" spans="1:12" ht="39.6" x14ac:dyDescent="0.2">
      <c r="A59" s="12" t="s">
        <v>133</v>
      </c>
      <c r="B59" s="12">
        <v>200237</v>
      </c>
      <c r="C59" s="13" t="s">
        <v>36</v>
      </c>
      <c r="D59" s="41" t="s">
        <v>106</v>
      </c>
      <c r="E59" s="12" t="s">
        <v>2</v>
      </c>
      <c r="F59" s="15">
        <v>758.36</v>
      </c>
      <c r="G59" s="57">
        <v>83.72</v>
      </c>
      <c r="H59" s="194">
        <f>ROUND(F59*G59,2)</f>
        <v>63489.9</v>
      </c>
      <c r="I59" s="57"/>
      <c r="J59" s="34">
        <f t="shared" si="19"/>
        <v>0</v>
      </c>
      <c r="K59" s="57"/>
      <c r="L59" s="250">
        <f t="shared" si="18"/>
        <v>0</v>
      </c>
    </row>
    <row r="60" spans="1:12" ht="15" customHeight="1" x14ac:dyDescent="0.2">
      <c r="A60" s="12"/>
      <c r="B60" s="12"/>
      <c r="C60" s="13"/>
      <c r="D60" s="280" t="s">
        <v>174</v>
      </c>
      <c r="E60" s="281"/>
      <c r="F60" s="281"/>
      <c r="G60" s="282"/>
      <c r="H60" s="195">
        <f>SUM(H57:H59)</f>
        <v>86314.17</v>
      </c>
      <c r="I60" s="197"/>
      <c r="J60" s="197"/>
      <c r="K60" s="197"/>
      <c r="L60" s="197"/>
    </row>
    <row r="61" spans="1:12" ht="15" customHeight="1" x14ac:dyDescent="0.2">
      <c r="A61" s="283"/>
      <c r="B61" s="284"/>
      <c r="C61" s="284"/>
      <c r="D61" s="284"/>
      <c r="E61" s="284"/>
      <c r="F61" s="284"/>
      <c r="G61" s="284"/>
      <c r="H61" s="284"/>
      <c r="I61" s="12"/>
      <c r="J61" s="12"/>
      <c r="K61" s="12"/>
      <c r="L61" s="12"/>
    </row>
    <row r="62" spans="1:12" s="17" customFormat="1" ht="15" customHeight="1" x14ac:dyDescent="0.2">
      <c r="A62" s="21" t="s">
        <v>113</v>
      </c>
      <c r="B62" s="36"/>
      <c r="C62" s="37"/>
      <c r="D62" s="38" t="s">
        <v>111</v>
      </c>
      <c r="E62" s="36"/>
      <c r="F62" s="39"/>
      <c r="G62" s="58"/>
      <c r="H62" s="189"/>
      <c r="I62" s="190"/>
      <c r="J62" s="190"/>
      <c r="K62" s="190"/>
      <c r="L62" s="190"/>
    </row>
    <row r="63" spans="1:12" ht="38.25" customHeight="1" x14ac:dyDescent="0.2">
      <c r="A63" s="12" t="s">
        <v>114</v>
      </c>
      <c r="B63" s="12">
        <v>200209</v>
      </c>
      <c r="C63" s="35" t="s">
        <v>36</v>
      </c>
      <c r="D63" s="14" t="s">
        <v>120</v>
      </c>
      <c r="E63" s="12" t="s">
        <v>2</v>
      </c>
      <c r="F63" s="15">
        <v>72.47</v>
      </c>
      <c r="G63" s="57">
        <v>145.02000000000001</v>
      </c>
      <c r="H63" s="194">
        <f t="shared" ref="H63:H70" si="20">ROUND(F63*G63,2)</f>
        <v>10509.6</v>
      </c>
      <c r="I63" s="57"/>
      <c r="J63" s="34">
        <f t="shared" ref="J63" si="21">ROUND(G63*I63,2)</f>
        <v>0</v>
      </c>
      <c r="K63" s="57"/>
      <c r="L63" s="250">
        <f t="shared" ref="L63:L65" si="22">ROUND(I63*K63,2)</f>
        <v>0</v>
      </c>
    </row>
    <row r="64" spans="1:12" ht="38.25" customHeight="1" x14ac:dyDescent="0.2">
      <c r="A64" s="12" t="s">
        <v>115</v>
      </c>
      <c r="B64" s="12">
        <v>200253</v>
      </c>
      <c r="C64" s="35" t="s">
        <v>36</v>
      </c>
      <c r="D64" s="14" t="s">
        <v>121</v>
      </c>
      <c r="E64" s="12" t="s">
        <v>2</v>
      </c>
      <c r="F64" s="15">
        <v>14.5</v>
      </c>
      <c r="G64" s="57">
        <v>81.19</v>
      </c>
      <c r="H64" s="194">
        <v>1177.24</v>
      </c>
      <c r="I64" s="57"/>
      <c r="J64" s="34">
        <f t="shared" ref="J64:J70" si="23">ROUND(G64*I64,2)</f>
        <v>0</v>
      </c>
      <c r="K64" s="57"/>
      <c r="L64" s="250">
        <f t="shared" si="22"/>
        <v>0</v>
      </c>
    </row>
    <row r="65" spans="1:12" ht="25.5" customHeight="1" x14ac:dyDescent="0.2">
      <c r="A65" s="12" t="s">
        <v>134</v>
      </c>
      <c r="B65" s="12">
        <v>200326</v>
      </c>
      <c r="C65" s="13" t="s">
        <v>36</v>
      </c>
      <c r="D65" s="14" t="s">
        <v>95</v>
      </c>
      <c r="E65" s="12" t="s">
        <v>2</v>
      </c>
      <c r="F65" s="15">
        <v>316.45</v>
      </c>
      <c r="G65" s="57">
        <v>29.24</v>
      </c>
      <c r="H65" s="194">
        <f t="shared" si="20"/>
        <v>9253</v>
      </c>
      <c r="I65" s="57"/>
      <c r="J65" s="34">
        <f t="shared" si="23"/>
        <v>0</v>
      </c>
      <c r="K65" s="57"/>
      <c r="L65" s="250">
        <f t="shared" si="22"/>
        <v>0</v>
      </c>
    </row>
    <row r="66" spans="1:12" ht="26.25" customHeight="1" x14ac:dyDescent="0.2">
      <c r="A66" s="12" t="s">
        <v>135</v>
      </c>
      <c r="B66" s="12">
        <v>210304</v>
      </c>
      <c r="C66" s="35" t="s">
        <v>36</v>
      </c>
      <c r="D66" s="14" t="s">
        <v>112</v>
      </c>
      <c r="E66" s="12" t="s">
        <v>21</v>
      </c>
      <c r="F66" s="15">
        <v>55</v>
      </c>
      <c r="G66" s="57">
        <v>202.02</v>
      </c>
      <c r="H66" s="194">
        <f t="shared" si="20"/>
        <v>11111.1</v>
      </c>
      <c r="I66" s="57"/>
      <c r="J66" s="34">
        <f>ROUND(G66*I66,2)</f>
        <v>0</v>
      </c>
      <c r="K66" s="57"/>
      <c r="L66" s="250">
        <f>ROUND(I66*K66,2)</f>
        <v>0</v>
      </c>
    </row>
    <row r="67" spans="1:12" ht="42" customHeight="1" x14ac:dyDescent="0.2">
      <c r="A67" s="12" t="s">
        <v>220</v>
      </c>
      <c r="B67" s="12" t="s">
        <v>216</v>
      </c>
      <c r="C67" s="35" t="s">
        <v>203</v>
      </c>
      <c r="D67" s="14" t="s">
        <v>160</v>
      </c>
      <c r="E67" s="12" t="s">
        <v>33</v>
      </c>
      <c r="F67" s="15">
        <v>2</v>
      </c>
      <c r="G67" s="57">
        <v>4151.1400000000003</v>
      </c>
      <c r="H67" s="194">
        <f t="shared" si="20"/>
        <v>8302.2800000000007</v>
      </c>
      <c r="I67" s="57"/>
      <c r="J67" s="34">
        <f t="shared" si="23"/>
        <v>0</v>
      </c>
      <c r="K67" s="57"/>
      <c r="L67" s="250">
        <f t="shared" ref="L67:L70" si="24">ROUND(I67*K67,2)</f>
        <v>0</v>
      </c>
    </row>
    <row r="68" spans="1:12" x14ac:dyDescent="0.2">
      <c r="A68" s="12" t="s">
        <v>221</v>
      </c>
      <c r="B68" s="12">
        <v>200713</v>
      </c>
      <c r="C68" s="35" t="s">
        <v>36</v>
      </c>
      <c r="D68" s="14" t="s">
        <v>219</v>
      </c>
      <c r="E68" s="12" t="s">
        <v>33</v>
      </c>
      <c r="F68" s="15">
        <v>2</v>
      </c>
      <c r="G68" s="57">
        <v>145.28</v>
      </c>
      <c r="H68" s="194">
        <f t="shared" si="20"/>
        <v>290.56</v>
      </c>
      <c r="I68" s="57"/>
      <c r="J68" s="34">
        <f t="shared" si="23"/>
        <v>0</v>
      </c>
      <c r="K68" s="57"/>
      <c r="L68" s="250">
        <f t="shared" si="24"/>
        <v>0</v>
      </c>
    </row>
    <row r="69" spans="1:12" ht="26.4" x14ac:dyDescent="0.2">
      <c r="A69" s="12" t="s">
        <v>234</v>
      </c>
      <c r="B69" s="12">
        <v>200326</v>
      </c>
      <c r="C69" s="13" t="s">
        <v>36</v>
      </c>
      <c r="D69" s="14" t="s">
        <v>95</v>
      </c>
      <c r="E69" s="12" t="s">
        <v>2</v>
      </c>
      <c r="F69" s="15">
        <v>316.45</v>
      </c>
      <c r="G69" s="57">
        <v>29.24</v>
      </c>
      <c r="H69" s="194">
        <f t="shared" si="20"/>
        <v>9253</v>
      </c>
      <c r="I69" s="57"/>
      <c r="J69" s="202">
        <f t="shared" si="23"/>
        <v>0</v>
      </c>
      <c r="K69" s="57"/>
      <c r="L69" s="254">
        <f t="shared" si="24"/>
        <v>0</v>
      </c>
    </row>
    <row r="70" spans="1:12" ht="26.4" x14ac:dyDescent="0.2">
      <c r="A70" s="12" t="s">
        <v>247</v>
      </c>
      <c r="B70" s="12">
        <v>90206</v>
      </c>
      <c r="C70" s="35" t="s">
        <v>36</v>
      </c>
      <c r="D70" s="14" t="s">
        <v>233</v>
      </c>
      <c r="E70" s="12" t="s">
        <v>2</v>
      </c>
      <c r="F70" s="15">
        <v>49.66</v>
      </c>
      <c r="G70" s="57">
        <v>83.06</v>
      </c>
      <c r="H70" s="194">
        <f t="shared" si="20"/>
        <v>4124.76</v>
      </c>
      <c r="I70" s="57"/>
      <c r="J70" s="34">
        <f t="shared" si="23"/>
        <v>0</v>
      </c>
      <c r="K70" s="57"/>
      <c r="L70" s="250">
        <f t="shared" si="24"/>
        <v>0</v>
      </c>
    </row>
    <row r="71" spans="1:12" ht="15" customHeight="1" x14ac:dyDescent="0.2">
      <c r="A71" s="12"/>
      <c r="B71" s="12"/>
      <c r="C71" s="13"/>
      <c r="D71" s="280" t="s">
        <v>175</v>
      </c>
      <c r="E71" s="281"/>
      <c r="F71" s="281"/>
      <c r="G71" s="282"/>
      <c r="H71" s="195">
        <f>SUM(H63:H70)</f>
        <v>54021.54</v>
      </c>
      <c r="I71" s="197"/>
      <c r="J71" s="197">
        <f>SUM(J63:J70)</f>
        <v>0</v>
      </c>
      <c r="K71" s="197"/>
      <c r="L71" s="197">
        <f>SUM(L63:L70)</f>
        <v>0</v>
      </c>
    </row>
    <row r="72" spans="1:12" ht="15" customHeight="1" x14ac:dyDescent="0.2">
      <c r="A72" s="283"/>
      <c r="B72" s="284"/>
      <c r="C72" s="284"/>
      <c r="D72" s="284"/>
      <c r="E72" s="284"/>
      <c r="F72" s="284"/>
      <c r="G72" s="284"/>
      <c r="H72" s="284"/>
      <c r="I72" s="12"/>
      <c r="J72" s="12"/>
      <c r="K72" s="12"/>
      <c r="L72" s="12"/>
    </row>
    <row r="73" spans="1:12" ht="15" customHeight="1" x14ac:dyDescent="0.2">
      <c r="A73" s="21" t="s">
        <v>136</v>
      </c>
      <c r="B73" s="36"/>
      <c r="C73" s="37"/>
      <c r="D73" s="38" t="s">
        <v>169</v>
      </c>
      <c r="E73" s="36"/>
      <c r="F73" s="39"/>
      <c r="G73" s="58"/>
      <c r="H73" s="189"/>
      <c r="I73" s="190"/>
      <c r="J73" s="190"/>
      <c r="K73" s="190"/>
      <c r="L73" s="190"/>
    </row>
    <row r="74" spans="1:12" ht="27" customHeight="1" x14ac:dyDescent="0.2">
      <c r="A74" s="12" t="s">
        <v>214</v>
      </c>
      <c r="B74" s="12">
        <v>10246</v>
      </c>
      <c r="C74" s="35" t="s">
        <v>36</v>
      </c>
      <c r="D74" s="140" t="s">
        <v>212</v>
      </c>
      <c r="E74" s="12" t="s">
        <v>2</v>
      </c>
      <c r="F74" s="15">
        <v>134.82</v>
      </c>
      <c r="G74" s="57">
        <v>3.41</v>
      </c>
      <c r="H74" s="193">
        <f>ROUND(F74*G74,2)</f>
        <v>459.74</v>
      </c>
      <c r="I74" s="57"/>
      <c r="J74" s="34">
        <f t="shared" ref="J74" si="25">ROUND(G74*I74,2)</f>
        <v>0</v>
      </c>
      <c r="K74" s="57"/>
      <c r="L74" s="250">
        <f t="shared" ref="L74:L76" si="26">ROUND(I74*K74,2)</f>
        <v>0</v>
      </c>
    </row>
    <row r="75" spans="1:12" ht="39.75" customHeight="1" x14ac:dyDescent="0.2">
      <c r="A75" s="12" t="s">
        <v>215</v>
      </c>
      <c r="B75" s="12">
        <v>190106</v>
      </c>
      <c r="C75" s="35" t="s">
        <v>36</v>
      </c>
      <c r="D75" s="14" t="s">
        <v>213</v>
      </c>
      <c r="E75" s="12" t="s">
        <v>2</v>
      </c>
      <c r="F75" s="15">
        <v>134.82</v>
      </c>
      <c r="G75" s="57">
        <v>25.68</v>
      </c>
      <c r="H75" s="193">
        <f>ROUND(F75*G75,2)</f>
        <v>3462.18</v>
      </c>
      <c r="I75" s="57"/>
      <c r="J75" s="34">
        <f t="shared" ref="J75:J76" si="27">ROUND(G75*I75,2)</f>
        <v>0</v>
      </c>
      <c r="K75" s="57"/>
      <c r="L75" s="250">
        <f t="shared" si="26"/>
        <v>0</v>
      </c>
    </row>
    <row r="76" spans="1:12" ht="52.8" x14ac:dyDescent="0.2">
      <c r="A76" s="12" t="s">
        <v>243</v>
      </c>
      <c r="B76" s="12">
        <v>61303</v>
      </c>
      <c r="C76" s="35" t="s">
        <v>36</v>
      </c>
      <c r="D76" s="181" t="s">
        <v>244</v>
      </c>
      <c r="E76" s="12" t="s">
        <v>33</v>
      </c>
      <c r="F76" s="15">
        <v>4</v>
      </c>
      <c r="G76" s="57">
        <v>1026.75</v>
      </c>
      <c r="H76" s="193">
        <f>ROUND(F76*G76,2)</f>
        <v>4107</v>
      </c>
      <c r="I76" s="57"/>
      <c r="J76" s="34">
        <f t="shared" si="27"/>
        <v>0</v>
      </c>
      <c r="K76" s="57"/>
      <c r="L76" s="250">
        <f t="shared" si="26"/>
        <v>0</v>
      </c>
    </row>
    <row r="77" spans="1:12" ht="15" customHeight="1" x14ac:dyDescent="0.2">
      <c r="A77" s="12"/>
      <c r="B77" s="12"/>
      <c r="C77" s="13"/>
      <c r="D77" s="280" t="s">
        <v>176</v>
      </c>
      <c r="E77" s="281"/>
      <c r="F77" s="281"/>
      <c r="G77" s="282"/>
      <c r="H77" s="195">
        <f>SUM(H74:H76)</f>
        <v>8028.92</v>
      </c>
      <c r="I77" s="197"/>
      <c r="J77" s="197"/>
      <c r="K77" s="197"/>
      <c r="L77" s="197"/>
    </row>
    <row r="78" spans="1:12" s="17" customFormat="1" ht="15" customHeight="1" x14ac:dyDescent="0.2">
      <c r="A78" s="21" t="s">
        <v>170</v>
      </c>
      <c r="B78" s="36"/>
      <c r="C78" s="37"/>
      <c r="D78" s="38" t="s">
        <v>116</v>
      </c>
      <c r="E78" s="36"/>
      <c r="F78" s="39"/>
      <c r="G78" s="58"/>
      <c r="H78" s="189"/>
      <c r="I78" s="190"/>
      <c r="J78" s="190"/>
      <c r="K78" s="190"/>
      <c r="L78" s="190"/>
    </row>
    <row r="79" spans="1:12" ht="44.4" customHeight="1" x14ac:dyDescent="0.2">
      <c r="A79" s="12" t="s">
        <v>171</v>
      </c>
      <c r="B79" s="12">
        <v>160718</v>
      </c>
      <c r="C79" s="13" t="s">
        <v>36</v>
      </c>
      <c r="D79" s="14" t="s">
        <v>217</v>
      </c>
      <c r="E79" s="12" t="s">
        <v>2</v>
      </c>
      <c r="F79" s="15">
        <v>24.41</v>
      </c>
      <c r="G79" s="57">
        <v>24.12</v>
      </c>
      <c r="H79" s="193">
        <f>ROUND(F79*G79,2)</f>
        <v>588.77</v>
      </c>
      <c r="I79" s="57"/>
      <c r="J79" s="34">
        <f t="shared" ref="J79" si="28">ROUND(G79*I79,2)</f>
        <v>0</v>
      </c>
      <c r="K79" s="57"/>
      <c r="L79" s="250">
        <f t="shared" ref="L79:L81" si="29">ROUND(I79*K79,2)</f>
        <v>0</v>
      </c>
    </row>
    <row r="80" spans="1:12" ht="15" customHeight="1" x14ac:dyDescent="0.2">
      <c r="A80" s="12" t="s">
        <v>172</v>
      </c>
      <c r="B80" s="12">
        <v>200402</v>
      </c>
      <c r="C80" s="13" t="s">
        <v>36</v>
      </c>
      <c r="D80" s="14" t="s">
        <v>117</v>
      </c>
      <c r="E80" s="12" t="s">
        <v>2</v>
      </c>
      <c r="F80" s="15">
        <v>1322.71</v>
      </c>
      <c r="G80" s="57">
        <v>1.1100000000000001</v>
      </c>
      <c r="H80" s="194">
        <f>ROUND(F80*G80,2)</f>
        <v>1468.21</v>
      </c>
      <c r="I80" s="57"/>
      <c r="J80" s="34">
        <f t="shared" ref="J80:J81" si="30">ROUND(G80*I80,2)</f>
        <v>0</v>
      </c>
      <c r="K80" s="57"/>
      <c r="L80" s="250">
        <f t="shared" si="29"/>
        <v>0</v>
      </c>
    </row>
    <row r="81" spans="1:12" ht="26.25" customHeight="1" x14ac:dyDescent="0.2">
      <c r="A81" s="12" t="s">
        <v>218</v>
      </c>
      <c r="B81" s="12">
        <v>200576</v>
      </c>
      <c r="C81" s="35" t="s">
        <v>36</v>
      </c>
      <c r="D81" s="14" t="s">
        <v>118</v>
      </c>
      <c r="E81" s="12" t="s">
        <v>33</v>
      </c>
      <c r="F81" s="15">
        <v>1</v>
      </c>
      <c r="G81" s="57">
        <v>553.25</v>
      </c>
      <c r="H81" s="193">
        <f>ROUND(F81*G81,2)</f>
        <v>553.25</v>
      </c>
      <c r="I81" s="57"/>
      <c r="J81" s="34">
        <f t="shared" si="30"/>
        <v>0</v>
      </c>
      <c r="K81" s="57"/>
      <c r="L81" s="250">
        <f t="shared" si="29"/>
        <v>0</v>
      </c>
    </row>
    <row r="82" spans="1:12" ht="15" customHeight="1" x14ac:dyDescent="0.2">
      <c r="A82" s="12"/>
      <c r="B82" s="12"/>
      <c r="C82" s="13"/>
      <c r="D82" s="280" t="s">
        <v>177</v>
      </c>
      <c r="E82" s="281"/>
      <c r="F82" s="281"/>
      <c r="G82" s="282"/>
      <c r="H82" s="195">
        <f>SUM(H79:H81)</f>
        <v>2610.23</v>
      </c>
      <c r="I82" s="197"/>
      <c r="J82" s="197"/>
      <c r="K82" s="197"/>
      <c r="L82" s="197"/>
    </row>
    <row r="83" spans="1:12" ht="15" customHeight="1" thickBot="1" x14ac:dyDescent="0.25">
      <c r="A83" s="255"/>
      <c r="C83" s="30"/>
      <c r="D83" s="30"/>
      <c r="E83" s="30"/>
      <c r="F83" s="30"/>
      <c r="G83" s="30"/>
      <c r="H83" s="30"/>
      <c r="I83" s="12"/>
      <c r="J83" s="12"/>
      <c r="K83" s="12"/>
      <c r="L83" s="12"/>
    </row>
    <row r="84" spans="1:12" s="23" customFormat="1" ht="15.6" x14ac:dyDescent="0.2">
      <c r="A84" s="303" t="s">
        <v>139</v>
      </c>
      <c r="B84" s="304"/>
      <c r="C84" s="304"/>
      <c r="D84" s="304"/>
      <c r="E84" s="304"/>
      <c r="F84" s="304"/>
      <c r="G84" s="256"/>
      <c r="H84" s="257">
        <f>SUM(H19+H27+H37+H49+H54+H60+H71+H82+H77)</f>
        <v>810000</v>
      </c>
      <c r="I84" s="199"/>
      <c r="J84" s="199">
        <f>J19+J27+J37+J49+J60+J71+J77+J82</f>
        <v>30464.59</v>
      </c>
      <c r="K84" s="199"/>
      <c r="L84" s="199">
        <f>L19+L27+L37+L49+L60+L71+L77+L82</f>
        <v>165000.01068799998</v>
      </c>
    </row>
    <row r="85" spans="1:12" ht="15.6" x14ac:dyDescent="0.2">
      <c r="A85" s="305" t="s">
        <v>285</v>
      </c>
      <c r="B85" s="306"/>
      <c r="C85" s="306"/>
      <c r="D85" s="306"/>
      <c r="E85" s="306"/>
      <c r="F85" s="306"/>
      <c r="G85" s="306"/>
      <c r="H85" s="306"/>
      <c r="I85" s="306"/>
      <c r="J85" s="204"/>
      <c r="K85" s="5"/>
    </row>
    <row r="86" spans="1:12" ht="15.6" x14ac:dyDescent="0.2">
      <c r="J86" s="204"/>
      <c r="K86" s="5"/>
    </row>
    <row r="87" spans="1:12" ht="15" customHeight="1" x14ac:dyDescent="0.2">
      <c r="H87" s="8" t="s">
        <v>140</v>
      </c>
    </row>
    <row r="88" spans="1:12" ht="15" customHeight="1" x14ac:dyDescent="0.2">
      <c r="A88" s="307" t="s">
        <v>286</v>
      </c>
      <c r="B88" s="307"/>
      <c r="C88" s="307"/>
      <c r="D88" s="307"/>
      <c r="E88" s="162"/>
      <c r="F88" s="308" t="s">
        <v>287</v>
      </c>
      <c r="G88" s="308"/>
      <c r="H88" s="308"/>
      <c r="I88" s="308"/>
      <c r="J88" s="101"/>
    </row>
    <row r="89" spans="1:12" ht="15" customHeight="1" x14ac:dyDescent="0.2">
      <c r="A89" s="9"/>
      <c r="B89" s="102"/>
      <c r="C89" s="102"/>
      <c r="D89" s="102"/>
      <c r="E89" s="102"/>
      <c r="F89" s="301" t="s">
        <v>157</v>
      </c>
      <c r="G89" s="301"/>
      <c r="H89" s="301"/>
      <c r="I89" s="301"/>
      <c r="J89" s="183"/>
    </row>
    <row r="90" spans="1:12" ht="15" customHeight="1" x14ac:dyDescent="0.25">
      <c r="B90" s="103"/>
      <c r="C90" s="103"/>
      <c r="D90" s="103"/>
      <c r="E90" s="104"/>
      <c r="F90" s="289" t="s">
        <v>143</v>
      </c>
      <c r="G90" s="289"/>
      <c r="H90" s="289"/>
      <c r="I90" s="289"/>
      <c r="J90" s="184"/>
    </row>
    <row r="91" spans="1:12" ht="15" customHeight="1" x14ac:dyDescent="0.25">
      <c r="B91" s="103"/>
      <c r="C91" s="103"/>
      <c r="D91" s="103"/>
      <c r="E91" s="104"/>
      <c r="F91" s="300" t="s">
        <v>258</v>
      </c>
      <c r="G91" s="300"/>
      <c r="H91" s="300"/>
      <c r="I91" s="300"/>
      <c r="J91" s="184"/>
    </row>
    <row r="92" spans="1:12" ht="15" customHeight="1" x14ac:dyDescent="0.25">
      <c r="B92" s="103"/>
      <c r="C92" s="103"/>
      <c r="D92" s="103"/>
      <c r="E92" s="104"/>
      <c r="J92" s="184"/>
    </row>
    <row r="93" spans="1:12" ht="15" customHeight="1" x14ac:dyDescent="0.2">
      <c r="F93" s="1"/>
      <c r="G93" s="1"/>
      <c r="H93" s="1"/>
      <c r="I93" s="1"/>
    </row>
    <row r="95" spans="1:12" ht="15" customHeight="1" x14ac:dyDescent="0.2">
      <c r="H95" s="302" t="s">
        <v>291</v>
      </c>
      <c r="I95" s="302"/>
      <c r="J95" s="203">
        <f>H84-J84-L84</f>
        <v>614535.39931200002</v>
      </c>
    </row>
  </sheetData>
  <mergeCells count="34">
    <mergeCell ref="C1:L2"/>
    <mergeCell ref="C3:L3"/>
    <mergeCell ref="C4:L4"/>
    <mergeCell ref="C5:L5"/>
    <mergeCell ref="A1:B5"/>
    <mergeCell ref="D71:G71"/>
    <mergeCell ref="F91:I91"/>
    <mergeCell ref="F89:I89"/>
    <mergeCell ref="H95:I95"/>
    <mergeCell ref="I7:J7"/>
    <mergeCell ref="F90:I90"/>
    <mergeCell ref="A84:F84"/>
    <mergeCell ref="D82:G82"/>
    <mergeCell ref="D37:G37"/>
    <mergeCell ref="A85:I85"/>
    <mergeCell ref="D49:G49"/>
    <mergeCell ref="A88:D88"/>
    <mergeCell ref="F88:I88"/>
    <mergeCell ref="D77:G77"/>
    <mergeCell ref="A72:H72"/>
    <mergeCell ref="K6:L6"/>
    <mergeCell ref="K7:L7"/>
    <mergeCell ref="I6:J6"/>
    <mergeCell ref="A8:H8"/>
    <mergeCell ref="A7:H7"/>
    <mergeCell ref="A6:H6"/>
    <mergeCell ref="A10:H10"/>
    <mergeCell ref="A19:G19"/>
    <mergeCell ref="D27:G27"/>
    <mergeCell ref="D60:G60"/>
    <mergeCell ref="A61:H61"/>
    <mergeCell ref="D54:G54"/>
    <mergeCell ref="A11:H11"/>
    <mergeCell ref="A13:H13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58" fitToHeight="0" orientation="landscape" r:id="rId1"/>
  <rowBreaks count="2" manualBreakCount="2">
    <brk id="60" max="11" man="1"/>
    <brk id="9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7648-F9D9-456F-B157-9627842EC62F}">
  <dimension ref="A1:Q51"/>
  <sheetViews>
    <sheetView topLeftCell="A4" workbookViewId="0">
      <selection activeCell="J31" sqref="J30:J31"/>
    </sheetView>
  </sheetViews>
  <sheetFormatPr defaultRowHeight="14.4" x14ac:dyDescent="0.3"/>
  <cols>
    <col min="1" max="1" width="20.21875" customWidth="1"/>
    <col min="3" max="3" width="18.6640625" customWidth="1"/>
    <col min="4" max="4" width="11" customWidth="1"/>
    <col min="17" max="17" width="10.44140625" bestFit="1" customWidth="1"/>
  </cols>
  <sheetData>
    <row r="1" spans="1:17" ht="15" thickBot="1" x14ac:dyDescent="0.35">
      <c r="A1" s="266" t="s">
        <v>125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8"/>
    </row>
    <row r="2" spans="1:17" x14ac:dyDescent="0.3">
      <c r="A2" s="269" t="s">
        <v>259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1"/>
    </row>
    <row r="3" spans="1:17" x14ac:dyDescent="0.3">
      <c r="A3" s="272" t="s">
        <v>278</v>
      </c>
      <c r="B3" s="272"/>
      <c r="C3" s="272"/>
      <c r="D3" s="272"/>
      <c r="E3" s="272"/>
      <c r="F3" s="272"/>
      <c r="G3" s="272"/>
      <c r="H3" s="209"/>
      <c r="I3" s="213"/>
      <c r="J3" s="214"/>
      <c r="K3" s="215"/>
      <c r="L3" s="214"/>
      <c r="M3" s="216"/>
      <c r="N3" s="217"/>
      <c r="O3" s="217"/>
      <c r="P3" s="217"/>
    </row>
    <row r="4" spans="1:17" x14ac:dyDescent="0.3">
      <c r="A4" s="214"/>
      <c r="B4" s="214"/>
      <c r="C4" s="218"/>
      <c r="D4" s="218"/>
      <c r="E4" s="218"/>
      <c r="F4" s="218"/>
      <c r="G4" s="218"/>
      <c r="H4" s="209"/>
      <c r="I4" s="213"/>
      <c r="J4" s="214"/>
      <c r="K4" s="215"/>
      <c r="L4" s="214"/>
      <c r="M4" s="216"/>
      <c r="N4" s="217"/>
      <c r="O4" s="217"/>
      <c r="P4" s="217"/>
    </row>
    <row r="5" spans="1:17" x14ac:dyDescent="0.3">
      <c r="A5" t="s">
        <v>260</v>
      </c>
    </row>
    <row r="6" spans="1:17" x14ac:dyDescent="0.3">
      <c r="A6" t="s">
        <v>261</v>
      </c>
    </row>
    <row r="8" spans="1:17" x14ac:dyDescent="0.3">
      <c r="A8" s="273" t="s">
        <v>279</v>
      </c>
      <c r="B8" s="273"/>
      <c r="C8" s="273"/>
    </row>
    <row r="10" spans="1:17" x14ac:dyDescent="0.3">
      <c r="A10" t="s">
        <v>262</v>
      </c>
    </row>
    <row r="12" spans="1:17" x14ac:dyDescent="0.3">
      <c r="A12" s="264" t="s">
        <v>280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</row>
    <row r="13" spans="1:17" x14ac:dyDescent="0.3">
      <c r="A13" s="260" t="s">
        <v>80</v>
      </c>
      <c r="B13" s="260" t="s">
        <v>272</v>
      </c>
      <c r="C13" s="260" t="s">
        <v>270</v>
      </c>
      <c r="D13" s="260"/>
      <c r="E13" s="260"/>
      <c r="F13" s="260"/>
      <c r="G13" s="260"/>
      <c r="H13" s="260"/>
      <c r="I13" s="260"/>
      <c r="J13" s="260"/>
      <c r="K13" s="260" t="s">
        <v>269</v>
      </c>
      <c r="L13" s="260" t="s">
        <v>267</v>
      </c>
      <c r="M13" s="260" t="s">
        <v>65</v>
      </c>
      <c r="N13" s="260"/>
      <c r="O13" s="260"/>
      <c r="P13" s="80"/>
      <c r="Q13" s="80"/>
    </row>
    <row r="14" spans="1:17" x14ac:dyDescent="0.3">
      <c r="A14" s="261">
        <v>0.9</v>
      </c>
      <c r="B14" s="261" t="s">
        <v>272</v>
      </c>
      <c r="C14" s="261">
        <v>0.25</v>
      </c>
      <c r="D14" s="261" t="s">
        <v>263</v>
      </c>
      <c r="E14" s="261">
        <f>A14+C14</f>
        <v>1.1499999999999999</v>
      </c>
      <c r="F14" s="262" t="s">
        <v>271</v>
      </c>
      <c r="G14" s="261">
        <v>2</v>
      </c>
      <c r="H14" s="261" t="s">
        <v>263</v>
      </c>
      <c r="I14" s="261">
        <f>E14/G14</f>
        <v>0.57499999999999996</v>
      </c>
      <c r="J14" s="261" t="s">
        <v>267</v>
      </c>
      <c r="K14" s="261">
        <v>4.2</v>
      </c>
      <c r="L14" s="261" t="s">
        <v>267</v>
      </c>
      <c r="M14" s="261">
        <v>20.55</v>
      </c>
      <c r="N14" s="261" t="s">
        <v>263</v>
      </c>
      <c r="O14" s="261">
        <f>I14*K14*M14</f>
        <v>49.628250000000001</v>
      </c>
      <c r="P14" s="80" t="s">
        <v>48</v>
      </c>
      <c r="Q14" s="263" t="s">
        <v>288</v>
      </c>
    </row>
    <row r="15" spans="1:17" x14ac:dyDescent="0.3">
      <c r="A15" s="261">
        <v>0.9</v>
      </c>
      <c r="B15" s="261" t="s">
        <v>272</v>
      </c>
      <c r="C15" s="261">
        <v>0.4</v>
      </c>
      <c r="D15" s="261" t="s">
        <v>263</v>
      </c>
      <c r="E15" s="261">
        <f t="shared" ref="E15:E16" si="0">A15+C15</f>
        <v>1.3</v>
      </c>
      <c r="F15" s="262" t="s">
        <v>271</v>
      </c>
      <c r="G15" s="261">
        <v>2</v>
      </c>
      <c r="H15" s="261" t="s">
        <v>263</v>
      </c>
      <c r="I15" s="261">
        <f t="shared" ref="I15:I16" si="1">E15/G15</f>
        <v>0.65</v>
      </c>
      <c r="J15" s="261" t="s">
        <v>267</v>
      </c>
      <c r="K15" s="261">
        <v>2.97</v>
      </c>
      <c r="L15" s="261" t="s">
        <v>267</v>
      </c>
      <c r="M15" s="261">
        <v>13.5</v>
      </c>
      <c r="N15" s="261" t="s">
        <v>263</v>
      </c>
      <c r="O15" s="261">
        <f t="shared" ref="O15:O16" si="2">I15*K15*M15</f>
        <v>26.06175</v>
      </c>
      <c r="P15" s="80" t="s">
        <v>48</v>
      </c>
      <c r="Q15" s="263" t="s">
        <v>289</v>
      </c>
    </row>
    <row r="16" spans="1:17" x14ac:dyDescent="0.3">
      <c r="A16" s="261">
        <v>0.9</v>
      </c>
      <c r="B16" s="261" t="s">
        <v>272</v>
      </c>
      <c r="C16" s="261">
        <v>0.53</v>
      </c>
      <c r="D16" s="261" t="s">
        <v>263</v>
      </c>
      <c r="E16" s="261">
        <f t="shared" si="0"/>
        <v>1.4300000000000002</v>
      </c>
      <c r="F16" s="262" t="s">
        <v>271</v>
      </c>
      <c r="G16" s="261">
        <v>2</v>
      </c>
      <c r="H16" s="261" t="s">
        <v>263</v>
      </c>
      <c r="I16" s="261">
        <f t="shared" si="1"/>
        <v>0.71500000000000008</v>
      </c>
      <c r="J16" s="261" t="s">
        <v>267</v>
      </c>
      <c r="K16" s="261">
        <v>2</v>
      </c>
      <c r="L16" s="261" t="s">
        <v>267</v>
      </c>
      <c r="M16" s="261">
        <v>7.04</v>
      </c>
      <c r="N16" s="261" t="s">
        <v>263</v>
      </c>
      <c r="O16" s="261">
        <f t="shared" si="2"/>
        <v>10.067200000000001</v>
      </c>
      <c r="P16" s="80" t="s">
        <v>48</v>
      </c>
      <c r="Q16" s="263" t="s">
        <v>290</v>
      </c>
    </row>
    <row r="17" spans="1:16" x14ac:dyDescent="0.3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 t="s">
        <v>268</v>
      </c>
      <c r="N17" s="231" t="s">
        <v>263</v>
      </c>
      <c r="O17" s="258">
        <f>O14+O15+O16</f>
        <v>85.757199999999997</v>
      </c>
      <c r="P17" s="259" t="s">
        <v>48</v>
      </c>
    </row>
    <row r="18" spans="1:16" x14ac:dyDescent="0.3">
      <c r="A18" s="220"/>
      <c r="B18" s="215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5"/>
      <c r="N18" s="215"/>
      <c r="O18" s="215"/>
      <c r="P18" s="215"/>
    </row>
    <row r="19" spans="1:16" x14ac:dyDescent="0.3">
      <c r="A19" s="220"/>
      <c r="B19" s="215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5"/>
      <c r="N19" s="215"/>
      <c r="O19" s="215"/>
      <c r="P19" s="215"/>
    </row>
    <row r="20" spans="1:16" x14ac:dyDescent="0.3">
      <c r="A20" s="264" t="s">
        <v>281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</row>
    <row r="21" spans="1:16" x14ac:dyDescent="0.3">
      <c r="A21" s="219" t="s">
        <v>264</v>
      </c>
      <c r="B21" s="215" t="s">
        <v>263</v>
      </c>
      <c r="C21" s="222">
        <v>40.75</v>
      </c>
      <c r="D21" s="222" t="s">
        <v>21</v>
      </c>
      <c r="E21" s="218"/>
      <c r="F21" s="218"/>
      <c r="G21" s="218"/>
      <c r="H21" s="218"/>
      <c r="I21" s="218"/>
      <c r="J21" s="218"/>
      <c r="K21" s="218"/>
      <c r="L21" s="218"/>
      <c r="M21" s="215"/>
      <c r="N21" s="215"/>
      <c r="O21" s="215"/>
      <c r="P21" s="215"/>
    </row>
    <row r="22" spans="1:16" x14ac:dyDescent="0.3">
      <c r="A22" s="220"/>
      <c r="B22" s="215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5"/>
      <c r="N22" s="215"/>
      <c r="O22" s="215"/>
      <c r="P22" s="215"/>
    </row>
    <row r="23" spans="1:16" x14ac:dyDescent="0.3">
      <c r="A23" s="220"/>
      <c r="B23" s="215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5"/>
      <c r="N23" s="215"/>
      <c r="O23" s="215"/>
      <c r="P23" s="215"/>
    </row>
    <row r="24" spans="1:16" x14ac:dyDescent="0.3">
      <c r="A24" s="264" t="s">
        <v>282</v>
      </c>
      <c r="B24" s="264"/>
      <c r="C24" s="264"/>
      <c r="D24" s="264"/>
      <c r="E24" s="264"/>
      <c r="F24" s="264"/>
      <c r="G24" s="218"/>
      <c r="H24" s="218"/>
      <c r="I24" s="218"/>
      <c r="J24" s="218"/>
      <c r="K24" s="218"/>
      <c r="L24" s="218"/>
      <c r="M24" s="215"/>
      <c r="N24" s="215"/>
      <c r="O24" s="215"/>
      <c r="P24" s="215"/>
    </row>
    <row r="25" spans="1:16" x14ac:dyDescent="0.3">
      <c r="A25" s="210" t="s">
        <v>265</v>
      </c>
      <c r="C25" t="s">
        <v>266</v>
      </c>
      <c r="E25" s="218"/>
      <c r="F25" s="218"/>
      <c r="G25" s="218"/>
      <c r="H25" s="218"/>
      <c r="I25" s="218"/>
      <c r="J25" s="218"/>
      <c r="K25" s="218"/>
      <c r="L25" s="218"/>
      <c r="M25" s="215"/>
      <c r="N25" s="215"/>
      <c r="O25" s="215"/>
      <c r="P25" s="215"/>
    </row>
    <row r="26" spans="1:16" x14ac:dyDescent="0.3">
      <c r="A26" s="223">
        <v>0.28999999999999998</v>
      </c>
      <c r="B26" t="s">
        <v>267</v>
      </c>
      <c r="C26" s="224">
        <v>18</v>
      </c>
      <c r="D26" s="224" t="s">
        <v>263</v>
      </c>
      <c r="E26" s="218">
        <v>5.22</v>
      </c>
      <c r="F26" s="218"/>
      <c r="G26" s="218"/>
      <c r="H26" s="218"/>
      <c r="I26" s="218"/>
      <c r="J26" s="218"/>
      <c r="K26" s="218"/>
      <c r="L26" s="218"/>
      <c r="M26" s="215"/>
      <c r="N26" s="215"/>
      <c r="O26" s="215"/>
      <c r="P26" s="215"/>
    </row>
    <row r="27" spans="1:16" x14ac:dyDescent="0.3">
      <c r="A27" s="223">
        <v>0.39</v>
      </c>
      <c r="B27" t="s">
        <v>267</v>
      </c>
      <c r="C27" s="224">
        <v>25</v>
      </c>
      <c r="D27" s="224" t="s">
        <v>263</v>
      </c>
      <c r="E27" s="218">
        <v>9.75</v>
      </c>
      <c r="F27" s="218"/>
      <c r="G27" s="218"/>
      <c r="H27" s="218"/>
      <c r="I27" s="218"/>
      <c r="J27" s="218"/>
      <c r="K27" s="218"/>
      <c r="L27" s="218"/>
      <c r="M27" s="215"/>
      <c r="N27" s="215"/>
      <c r="O27" s="215"/>
      <c r="P27" s="215"/>
    </row>
    <row r="28" spans="1:16" x14ac:dyDescent="0.3">
      <c r="A28" s="223">
        <v>0.49</v>
      </c>
      <c r="B28" t="s">
        <v>267</v>
      </c>
      <c r="C28" s="224">
        <v>31</v>
      </c>
      <c r="D28" s="224" t="s">
        <v>263</v>
      </c>
      <c r="E28" s="218">
        <v>15.19</v>
      </c>
      <c r="F28" s="218"/>
      <c r="G28" s="218"/>
      <c r="H28" s="218"/>
      <c r="I28" s="218"/>
      <c r="J28" s="218"/>
      <c r="K28" s="218"/>
      <c r="L28" s="218"/>
      <c r="M28" s="215"/>
      <c r="N28" s="215"/>
      <c r="O28" s="215"/>
      <c r="P28" s="215"/>
    </row>
    <row r="29" spans="1:16" x14ac:dyDescent="0.3">
      <c r="A29" s="225">
        <v>0.6</v>
      </c>
      <c r="B29" t="s">
        <v>267</v>
      </c>
      <c r="C29" s="226">
        <v>33</v>
      </c>
      <c r="D29" s="212" t="s">
        <v>263</v>
      </c>
      <c r="E29" s="218">
        <v>19.8</v>
      </c>
      <c r="F29" s="218"/>
      <c r="G29" s="218"/>
      <c r="H29" s="218"/>
      <c r="I29" s="218"/>
      <c r="J29" s="218"/>
      <c r="K29" s="218"/>
      <c r="L29" s="218"/>
      <c r="M29" s="215"/>
      <c r="N29" s="215"/>
      <c r="O29" s="215"/>
      <c r="P29" s="215"/>
    </row>
    <row r="30" spans="1:16" x14ac:dyDescent="0.3">
      <c r="A30" s="225">
        <v>0.7</v>
      </c>
      <c r="B30" t="s">
        <v>267</v>
      </c>
      <c r="C30" s="226">
        <v>34</v>
      </c>
      <c r="D30" s="212" t="s">
        <v>263</v>
      </c>
      <c r="E30" s="218">
        <v>23.8</v>
      </c>
      <c r="F30" s="218"/>
      <c r="G30" s="218"/>
      <c r="H30" s="218"/>
      <c r="I30" s="218"/>
      <c r="J30" s="218"/>
      <c r="K30" s="218"/>
      <c r="L30" s="218"/>
      <c r="M30" s="215"/>
      <c r="N30" s="215"/>
      <c r="O30" s="215"/>
      <c r="P30" s="215"/>
    </row>
    <row r="31" spans="1:16" x14ac:dyDescent="0.3">
      <c r="A31" s="225">
        <v>0.79</v>
      </c>
      <c r="B31" t="s">
        <v>267</v>
      </c>
      <c r="C31" s="226">
        <v>33</v>
      </c>
      <c r="D31" s="212" t="s">
        <v>263</v>
      </c>
      <c r="E31" s="218">
        <v>26.86</v>
      </c>
      <c r="F31" s="218"/>
      <c r="G31" s="218"/>
      <c r="H31" s="218"/>
      <c r="I31" s="218"/>
      <c r="J31" s="218"/>
      <c r="K31" s="218"/>
      <c r="L31" s="218"/>
      <c r="M31" s="215"/>
      <c r="N31" s="215"/>
      <c r="O31" s="215"/>
      <c r="P31" s="215"/>
    </row>
    <row r="32" spans="1:16" x14ac:dyDescent="0.3">
      <c r="C32" s="219" t="s">
        <v>268</v>
      </c>
      <c r="D32" s="215" t="s">
        <v>263</v>
      </c>
      <c r="E32" s="222">
        <f>SUM(E26:E31)</f>
        <v>100.61999999999999</v>
      </c>
      <c r="F32" s="222" t="s">
        <v>21</v>
      </c>
      <c r="G32" s="218"/>
      <c r="H32" s="218"/>
      <c r="I32" s="218"/>
      <c r="J32" s="218"/>
      <c r="K32" s="218"/>
      <c r="L32" s="218"/>
      <c r="M32" s="215"/>
      <c r="N32" s="215"/>
      <c r="O32" s="215"/>
      <c r="P32" s="215"/>
    </row>
    <row r="33" spans="1:16" x14ac:dyDescent="0.3">
      <c r="A33" s="219"/>
      <c r="B33" s="215"/>
      <c r="C33" s="215"/>
      <c r="D33" s="215"/>
      <c r="E33" s="218"/>
      <c r="F33" s="218"/>
      <c r="G33" s="218"/>
      <c r="H33" s="218"/>
      <c r="I33" s="218"/>
      <c r="J33" s="218"/>
      <c r="K33" s="218"/>
      <c r="L33" s="218"/>
      <c r="M33" s="215"/>
      <c r="N33" s="215"/>
      <c r="O33" s="215"/>
      <c r="P33" s="215"/>
    </row>
    <row r="34" spans="1:16" ht="31.2" customHeight="1" x14ac:dyDescent="0.3">
      <c r="A34" s="264" t="s">
        <v>283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</row>
    <row r="35" spans="1:16" x14ac:dyDescent="0.3">
      <c r="A35" s="219"/>
      <c r="B35" s="215"/>
      <c r="C35" s="215"/>
      <c r="D35" s="215"/>
      <c r="E35" s="218"/>
      <c r="F35" s="218"/>
      <c r="G35" s="218"/>
      <c r="H35" s="218"/>
      <c r="I35" s="218"/>
      <c r="J35" s="218"/>
      <c r="K35" s="218"/>
      <c r="L35" s="218"/>
      <c r="M35" s="215"/>
      <c r="N35" s="215"/>
      <c r="O35" s="215"/>
      <c r="P35" s="215"/>
    </row>
    <row r="36" spans="1:16" x14ac:dyDescent="0.3">
      <c r="A36" s="219" t="s">
        <v>264</v>
      </c>
      <c r="B36" s="215" t="s">
        <v>263</v>
      </c>
      <c r="C36" s="218">
        <v>10</v>
      </c>
      <c r="D36" s="218" t="s">
        <v>269</v>
      </c>
      <c r="E36" s="218"/>
      <c r="F36" s="218"/>
      <c r="G36" s="218"/>
      <c r="H36" s="218"/>
      <c r="I36" s="218"/>
      <c r="J36" s="218"/>
      <c r="K36" s="218"/>
      <c r="L36" s="218"/>
      <c r="M36" s="215"/>
      <c r="N36" s="215"/>
      <c r="O36" s="215"/>
      <c r="P36" s="215"/>
    </row>
    <row r="37" spans="1:16" x14ac:dyDescent="0.3">
      <c r="A37" s="219"/>
      <c r="B37" s="215"/>
      <c r="C37" s="215"/>
      <c r="D37" s="215"/>
      <c r="E37" s="218"/>
      <c r="F37" s="218"/>
      <c r="G37" s="218"/>
      <c r="H37" s="218"/>
      <c r="I37" s="218"/>
      <c r="J37" s="218"/>
      <c r="K37" s="218"/>
      <c r="L37" s="218"/>
      <c r="M37" s="215"/>
      <c r="N37" s="215"/>
      <c r="O37" s="215"/>
      <c r="P37" s="215"/>
    </row>
    <row r="38" spans="1:16" x14ac:dyDescent="0.3">
      <c r="A38" s="218"/>
      <c r="B38" s="214"/>
      <c r="C38" s="218"/>
      <c r="D38" s="214"/>
      <c r="E38" s="215"/>
      <c r="F38" s="135"/>
      <c r="G38" s="218"/>
      <c r="H38" s="209"/>
      <c r="I38" s="227"/>
      <c r="J38" s="215"/>
      <c r="K38" s="215"/>
      <c r="L38" s="228"/>
      <c r="M38" s="229"/>
      <c r="N38" s="229"/>
      <c r="O38" s="217"/>
      <c r="P38" s="217"/>
    </row>
    <row r="39" spans="1:16" x14ac:dyDescent="0.3">
      <c r="A39" s="232" t="s">
        <v>273</v>
      </c>
      <c r="B39" s="233"/>
      <c r="C39" s="233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5"/>
    </row>
    <row r="40" spans="1:16" x14ac:dyDescent="0.3">
      <c r="A40" s="214"/>
      <c r="B40" s="214"/>
      <c r="C40" s="137"/>
      <c r="D40" s="71"/>
      <c r="E40" s="218"/>
      <c r="F40" s="71"/>
      <c r="G40" s="236"/>
      <c r="H40" s="184"/>
      <c r="M40" s="237"/>
      <c r="N40" s="237"/>
      <c r="O40" s="184"/>
      <c r="P40" s="210"/>
    </row>
    <row r="41" spans="1:16" x14ac:dyDescent="0.3">
      <c r="A41" s="265" t="s">
        <v>284</v>
      </c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</row>
    <row r="42" spans="1:16" x14ac:dyDescent="0.3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</row>
    <row r="43" spans="1:16" x14ac:dyDescent="0.3">
      <c r="A43" s="239" t="s">
        <v>274</v>
      </c>
      <c r="B43" s="214" t="s">
        <v>263</v>
      </c>
      <c r="C43" s="218">
        <v>27.75</v>
      </c>
      <c r="D43" s="218" t="s">
        <v>267</v>
      </c>
      <c r="E43" s="226">
        <v>2</v>
      </c>
      <c r="F43" s="226" t="s">
        <v>263</v>
      </c>
      <c r="G43" s="226">
        <f>C43*E43</f>
        <v>55.5</v>
      </c>
      <c r="H43" s="209"/>
      <c r="I43" s="213"/>
      <c r="J43" s="214"/>
      <c r="K43" s="215"/>
      <c r="L43" s="214"/>
      <c r="M43" s="216"/>
      <c r="N43" s="217"/>
      <c r="O43" s="217"/>
      <c r="P43" s="217"/>
    </row>
    <row r="44" spans="1:16" x14ac:dyDescent="0.3">
      <c r="A44" s="239" t="s">
        <v>275</v>
      </c>
      <c r="B44" s="214" t="s">
        <v>263</v>
      </c>
      <c r="C44" s="218">
        <v>47.43</v>
      </c>
      <c r="D44" s="218" t="s">
        <v>267</v>
      </c>
      <c r="E44" s="226">
        <v>2</v>
      </c>
      <c r="F44" s="226" t="s">
        <v>263</v>
      </c>
      <c r="G44" s="226">
        <f>C44*E44</f>
        <v>94.86</v>
      </c>
      <c r="H44" s="209"/>
      <c r="I44" s="213"/>
      <c r="J44" s="214"/>
      <c r="K44" s="215"/>
      <c r="L44" s="214"/>
      <c r="M44" s="216"/>
      <c r="N44" s="217"/>
      <c r="O44" s="217"/>
      <c r="P44" s="217"/>
    </row>
    <row r="45" spans="1:16" x14ac:dyDescent="0.3">
      <c r="A45" s="239" t="s">
        <v>276</v>
      </c>
      <c r="B45" s="214" t="s">
        <v>263</v>
      </c>
      <c r="C45" s="218">
        <v>0.2</v>
      </c>
      <c r="D45" s="218"/>
      <c r="E45" s="226"/>
      <c r="F45" s="226"/>
      <c r="G45" s="226"/>
      <c r="H45" s="209"/>
      <c r="I45" s="213"/>
      <c r="J45" s="214"/>
      <c r="K45" s="215"/>
      <c r="L45" s="214"/>
      <c r="M45" s="216"/>
      <c r="N45" s="217"/>
      <c r="O45" s="217"/>
      <c r="P45" s="217"/>
    </row>
    <row r="46" spans="1:16" x14ac:dyDescent="0.3">
      <c r="A46" s="239"/>
      <c r="B46" s="214"/>
      <c r="C46" s="218"/>
      <c r="D46" s="218"/>
      <c r="E46" s="226"/>
      <c r="F46" s="226"/>
      <c r="G46" s="226"/>
      <c r="H46" s="209"/>
      <c r="I46" s="213"/>
      <c r="J46" s="214"/>
      <c r="K46" s="215"/>
      <c r="L46" s="214"/>
      <c r="M46" s="216"/>
      <c r="N46" s="217"/>
      <c r="O46" s="217"/>
      <c r="P46" s="217"/>
    </row>
    <row r="47" spans="1:16" x14ac:dyDescent="0.3">
      <c r="A47" s="239"/>
      <c r="B47" s="214"/>
      <c r="C47" s="218"/>
      <c r="D47" s="226"/>
      <c r="E47" s="226"/>
      <c r="F47" s="226"/>
      <c r="G47" s="226"/>
      <c r="H47" s="209"/>
      <c r="I47" s="213"/>
      <c r="J47" s="214"/>
      <c r="K47" s="215"/>
      <c r="L47" s="214"/>
      <c r="M47" s="216"/>
      <c r="N47" s="217"/>
      <c r="O47" s="217"/>
      <c r="P47" s="217"/>
    </row>
    <row r="48" spans="1:16" x14ac:dyDescent="0.3">
      <c r="A48" s="239" t="s">
        <v>268</v>
      </c>
      <c r="B48" s="214" t="s">
        <v>263</v>
      </c>
      <c r="C48" s="218">
        <f>G43</f>
        <v>55.5</v>
      </c>
      <c r="D48" t="s">
        <v>272</v>
      </c>
      <c r="E48" s="218">
        <f>G44</f>
        <v>94.86</v>
      </c>
      <c r="F48" s="218" t="s">
        <v>263</v>
      </c>
      <c r="G48" s="218">
        <f>C48+E48</f>
        <v>150.36000000000001</v>
      </c>
      <c r="H48" s="209" t="s">
        <v>267</v>
      </c>
      <c r="I48" s="240">
        <f>C45</f>
        <v>0.2</v>
      </c>
      <c r="J48" s="214" t="s">
        <v>263</v>
      </c>
      <c r="K48" s="241">
        <f>G48*I48</f>
        <v>30.072000000000003</v>
      </c>
      <c r="L48" s="241" t="s">
        <v>48</v>
      </c>
      <c r="N48" s="217"/>
      <c r="O48" s="217"/>
      <c r="P48" s="217"/>
    </row>
    <row r="49" spans="1:16" x14ac:dyDescent="0.3">
      <c r="A49" s="238"/>
      <c r="B49" s="214"/>
      <c r="C49" s="218"/>
      <c r="D49" s="218"/>
      <c r="E49" s="218"/>
      <c r="F49" s="218"/>
      <c r="G49" s="218"/>
      <c r="H49" s="209"/>
      <c r="I49" s="213"/>
      <c r="J49" s="214"/>
      <c r="K49" s="215"/>
      <c r="L49" s="214"/>
      <c r="M49" s="216"/>
      <c r="N49" s="217"/>
      <c r="O49" s="217"/>
      <c r="P49" s="217"/>
    </row>
    <row r="50" spans="1:16" x14ac:dyDescent="0.3">
      <c r="A50" s="239"/>
      <c r="B50" s="214"/>
      <c r="C50" s="218"/>
      <c r="D50" s="218"/>
      <c r="E50" s="218"/>
      <c r="F50" s="218"/>
      <c r="G50" s="218"/>
      <c r="H50" s="209"/>
      <c r="I50" s="213"/>
      <c r="J50" s="214"/>
      <c r="K50" s="215"/>
      <c r="L50" s="214"/>
      <c r="M50" s="216"/>
      <c r="N50" s="217"/>
      <c r="O50" s="217"/>
      <c r="P50" s="217"/>
    </row>
    <row r="51" spans="1:16" x14ac:dyDescent="0.3">
      <c r="A51" s="218" t="s">
        <v>277</v>
      </c>
      <c r="B51" s="214" t="s">
        <v>263</v>
      </c>
      <c r="C51" s="221">
        <f>K48</f>
        <v>30.072000000000003</v>
      </c>
      <c r="D51" s="221" t="s">
        <v>48</v>
      </c>
      <c r="E51" s="218"/>
      <c r="F51" s="218"/>
      <c r="G51" s="218"/>
      <c r="H51" s="209"/>
      <c r="I51" s="213"/>
      <c r="J51" s="214"/>
      <c r="K51" s="215"/>
      <c r="L51" s="214"/>
      <c r="M51" s="216"/>
      <c r="N51" s="217"/>
      <c r="O51" s="217"/>
      <c r="P51" s="217"/>
    </row>
  </sheetData>
  <mergeCells count="9">
    <mergeCell ref="A34:P34"/>
    <mergeCell ref="A41:P41"/>
    <mergeCell ref="A20:P20"/>
    <mergeCell ref="A24:F24"/>
    <mergeCell ref="A1:P1"/>
    <mergeCell ref="A2:P2"/>
    <mergeCell ref="A3:G3"/>
    <mergeCell ref="A8:C8"/>
    <mergeCell ref="A12:P12"/>
  </mergeCells>
  <phoneticPr fontId="3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"/>
  <sheetViews>
    <sheetView view="pageBreakPreview" zoomScaleSheetLayoutView="100" workbookViewId="0">
      <selection activeCell="K29" sqref="K29"/>
    </sheetView>
  </sheetViews>
  <sheetFormatPr defaultRowHeight="14.4" x14ac:dyDescent="0.3"/>
  <cols>
    <col min="1" max="1" width="7.44140625" customWidth="1"/>
    <col min="2" max="2" width="29.33203125" customWidth="1"/>
    <col min="3" max="3" width="15.5546875" customWidth="1"/>
    <col min="4" max="4" width="11.44140625" customWidth="1"/>
    <col min="5" max="5" width="4.6640625" customWidth="1"/>
    <col min="6" max="7" width="14.6640625" customWidth="1"/>
    <col min="8" max="8" width="17.88671875" customWidth="1"/>
    <col min="9" max="9" width="14.5546875" customWidth="1"/>
    <col min="10" max="10" width="15.88671875" customWidth="1"/>
    <col min="11" max="11" width="16.44140625" customWidth="1"/>
  </cols>
  <sheetData>
    <row r="1" spans="1:11" s="1" customFormat="1" ht="24.9" customHeight="1" x14ac:dyDescent="0.2">
      <c r="A1" s="327" t="s">
        <v>41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s="1" customFormat="1" ht="15" customHeight="1" x14ac:dyDescent="0.2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s="1" customFormat="1" ht="15" customHeight="1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s="1" customFormat="1" ht="15" customHeight="1" x14ac:dyDescent="0.2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s="1" customFormat="1" ht="18" customHeight="1" x14ac:dyDescent="0.2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11" s="16" customFormat="1" ht="18" customHeight="1" x14ac:dyDescent="0.3">
      <c r="A6" s="331" t="s">
        <v>22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1" s="1" customFormat="1" ht="15" customHeight="1" x14ac:dyDescent="0.2">
      <c r="A7" s="330" t="str">
        <f>ORÇAMENTO!A8</f>
        <v xml:space="preserve"> REFORMA E MELHORIAS DO CAMPO BOM DE BOLA I E CONSTRUÇÃO DE MURO DE CONTENÇÃO  - BAIRRO RECANTO DOS POETAS, LARANJA DA TERRA/ES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1:11" s="1" customFormat="1" ht="31.5" customHeight="1" x14ac:dyDescent="0.2">
      <c r="A8" s="330"/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spans="1:11" s="1" customFormat="1" ht="15" customHeight="1" x14ac:dyDescent="0.2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spans="1:11" s="26" customFormat="1" ht="26.25" customHeight="1" x14ac:dyDescent="0.25">
      <c r="A10" s="163" t="s">
        <v>0</v>
      </c>
      <c r="B10" s="164" t="s">
        <v>15</v>
      </c>
      <c r="C10" s="164" t="s">
        <v>23</v>
      </c>
      <c r="D10" s="164" t="s">
        <v>26</v>
      </c>
      <c r="E10" s="165"/>
      <c r="F10" s="164" t="s">
        <v>9</v>
      </c>
      <c r="G10" s="164" t="s">
        <v>10</v>
      </c>
      <c r="H10" s="164" t="s">
        <v>24</v>
      </c>
      <c r="I10" s="166" t="s">
        <v>25</v>
      </c>
      <c r="J10" s="166" t="s">
        <v>222</v>
      </c>
      <c r="K10" s="166" t="s">
        <v>223</v>
      </c>
    </row>
    <row r="11" spans="1:11" s="26" customFormat="1" ht="15" customHeight="1" x14ac:dyDescent="0.25">
      <c r="A11" s="45"/>
      <c r="B11" s="25"/>
      <c r="C11" s="25"/>
      <c r="D11" s="25"/>
      <c r="E11" s="24"/>
      <c r="F11" s="25"/>
      <c r="G11" s="25"/>
      <c r="H11" s="25"/>
      <c r="I11" s="167"/>
      <c r="J11" s="175"/>
      <c r="K11" s="174"/>
    </row>
    <row r="12" spans="1:11" s="1" customFormat="1" ht="15" customHeight="1" x14ac:dyDescent="0.2">
      <c r="A12" s="33">
        <v>1</v>
      </c>
      <c r="B12" s="14" t="str">
        <f>ORÇAMENTO!D14</f>
        <v>SERVIÇOS PRELIMINARES</v>
      </c>
      <c r="C12" s="27">
        <f>ORÇAMENTO!H19</f>
        <v>9967.5299999999988</v>
      </c>
      <c r="D12" s="29">
        <f>(C12/C23)*100</f>
        <v>1.2305592592592591</v>
      </c>
      <c r="E12" s="15"/>
      <c r="F12" s="27">
        <f>C12</f>
        <v>9967.5299999999988</v>
      </c>
      <c r="G12" s="27"/>
      <c r="H12" s="15"/>
      <c r="I12" s="168"/>
      <c r="J12" s="170"/>
      <c r="K12" s="149"/>
    </row>
    <row r="13" spans="1:11" s="1" customFormat="1" ht="15" customHeight="1" x14ac:dyDescent="0.2">
      <c r="A13" s="33">
        <v>2</v>
      </c>
      <c r="B13" s="14" t="str">
        <f>ORÇAMENTO!D21</f>
        <v>DEMOLIÇÕES E RETIRADAS</v>
      </c>
      <c r="C13" s="27">
        <f>ORÇAMENTO!H27</f>
        <v>32761.9</v>
      </c>
      <c r="D13" s="29">
        <f>(C13/C23)*100</f>
        <v>4.0446790123456786</v>
      </c>
      <c r="E13" s="15"/>
      <c r="F13" s="15">
        <f>C13</f>
        <v>32761.9</v>
      </c>
      <c r="G13" s="15"/>
      <c r="H13" s="15"/>
      <c r="I13" s="168"/>
      <c r="J13" s="170"/>
      <c r="K13" s="149"/>
    </row>
    <row r="14" spans="1:11" s="1" customFormat="1" ht="15" customHeight="1" x14ac:dyDescent="0.2">
      <c r="A14" s="33">
        <v>3</v>
      </c>
      <c r="B14" s="14" t="str">
        <f>ORÇAMENTO!D29</f>
        <v>MURO DE CONTENÇÃO</v>
      </c>
      <c r="C14" s="27">
        <f>ORÇAMENTO!H37</f>
        <v>149752.28999999998</v>
      </c>
      <c r="D14" s="29">
        <f>(C14/C23)*100</f>
        <v>18.487937037037032</v>
      </c>
      <c r="E14" s="15"/>
      <c r="F14" s="15"/>
      <c r="G14" s="15">
        <f>C14</f>
        <v>149752.28999999998</v>
      </c>
      <c r="H14" s="15"/>
      <c r="I14" s="168"/>
      <c r="J14" s="170"/>
      <c r="K14" s="149"/>
    </row>
    <row r="15" spans="1:11" s="1" customFormat="1" ht="15" customHeight="1" x14ac:dyDescent="0.2">
      <c r="A15" s="33">
        <v>4</v>
      </c>
      <c r="B15" s="14" t="str">
        <f>ORÇAMENTO!D39</f>
        <v>ALAMBRADO</v>
      </c>
      <c r="C15" s="27">
        <f>ORÇAMENTO!H49</f>
        <v>271608</v>
      </c>
      <c r="D15" s="29">
        <f>(C15/C23)*100</f>
        <v>33.531851851851854</v>
      </c>
      <c r="E15" s="15"/>
      <c r="F15" s="15"/>
      <c r="G15" s="15"/>
      <c r="H15" s="15">
        <f>C15</f>
        <v>271608</v>
      </c>
      <c r="I15" s="168"/>
      <c r="J15" s="170"/>
      <c r="K15" s="149"/>
    </row>
    <row r="16" spans="1:11" s="1" customFormat="1" ht="15" customHeight="1" x14ac:dyDescent="0.2">
      <c r="A16" s="33">
        <v>5</v>
      </c>
      <c r="B16" s="14" t="str">
        <f>ORÇAMENTO!D51</f>
        <v>GRAMADO</v>
      </c>
      <c r="C16" s="27">
        <f>ORÇAMENTO!H54</f>
        <v>194935.41999999998</v>
      </c>
      <c r="D16" s="29">
        <f>(C16/C23)*100</f>
        <v>24.066101234567899</v>
      </c>
      <c r="E16" s="15"/>
      <c r="F16" s="15"/>
      <c r="G16" s="15"/>
      <c r="H16" s="15"/>
      <c r="I16" s="168">
        <f>C16</f>
        <v>194935.41999999998</v>
      </c>
      <c r="J16" s="170"/>
      <c r="K16" s="149"/>
    </row>
    <row r="17" spans="1:11" s="1" customFormat="1" ht="15" customHeight="1" x14ac:dyDescent="0.2">
      <c r="A17" s="141">
        <v>6</v>
      </c>
      <c r="B17" s="158" t="str">
        <f>ORÇAMENTO!D56</f>
        <v>PAVIMENTAÇÃO</v>
      </c>
      <c r="C17" s="142">
        <f>ORÇAMENTO!H60</f>
        <v>86314.17</v>
      </c>
      <c r="D17" s="143">
        <f>(C17/C23)*100</f>
        <v>10.656070370370371</v>
      </c>
      <c r="E17" s="144"/>
      <c r="F17" s="144"/>
      <c r="G17" s="144"/>
      <c r="H17" s="144"/>
      <c r="I17" s="169"/>
      <c r="J17" s="176">
        <f>C17</f>
        <v>86314.17</v>
      </c>
      <c r="K17" s="149"/>
    </row>
    <row r="18" spans="1:11" s="1" customFormat="1" ht="15" customHeight="1" x14ac:dyDescent="0.2">
      <c r="A18" s="150">
        <v>7</v>
      </c>
      <c r="B18" s="159" t="str">
        <f>ORÇAMENTO!D62</f>
        <v>PAISAGISMO</v>
      </c>
      <c r="C18" s="154">
        <f>ORÇAMENTO!H71</f>
        <v>54021.54</v>
      </c>
      <c r="D18" s="29">
        <f>(C18/C23)*100</f>
        <v>6.6693259259259259</v>
      </c>
      <c r="E18" s="149"/>
      <c r="F18" s="149"/>
      <c r="G18" s="149"/>
      <c r="H18" s="149"/>
      <c r="I18" s="170"/>
      <c r="J18" s="170"/>
      <c r="K18" s="177">
        <f>C18</f>
        <v>54021.54</v>
      </c>
    </row>
    <row r="19" spans="1:11" s="1" customFormat="1" ht="15" customHeight="1" x14ac:dyDescent="0.2">
      <c r="A19" s="151">
        <v>8</v>
      </c>
      <c r="B19" s="160" t="str">
        <f>ORÇAMENTO!D73</f>
        <v>VESTIÁRIO</v>
      </c>
      <c r="C19" s="155">
        <f>ORÇAMENTO!H77</f>
        <v>8028.92</v>
      </c>
      <c r="D19" s="161">
        <f>(C19/C23)*100</f>
        <v>0.99122469135802471</v>
      </c>
      <c r="E19" s="152"/>
      <c r="F19" s="152"/>
      <c r="G19" s="152"/>
      <c r="H19" s="152"/>
      <c r="I19" s="153"/>
      <c r="J19" s="170"/>
      <c r="K19" s="149">
        <f>C19</f>
        <v>8028.92</v>
      </c>
    </row>
    <row r="20" spans="1:11" s="1" customFormat="1" ht="15" customHeight="1" x14ac:dyDescent="0.2">
      <c r="A20" s="145">
        <v>9</v>
      </c>
      <c r="B20" s="157" t="str">
        <f>ORÇAMENTO!D78</f>
        <v>SERVIÇOS FINAIS</v>
      </c>
      <c r="C20" s="156">
        <f>ORÇAMENTO!H82</f>
        <v>2610.23</v>
      </c>
      <c r="D20" s="29">
        <f>(C20/C23)*100</f>
        <v>0.3222506172839506</v>
      </c>
      <c r="E20" s="152"/>
      <c r="F20" s="152"/>
      <c r="G20" s="152"/>
      <c r="H20" s="152"/>
      <c r="I20" s="153"/>
      <c r="J20" s="170"/>
      <c r="K20" s="177">
        <f>C20</f>
        <v>2610.23</v>
      </c>
    </row>
    <row r="21" spans="1:11" s="1" customFormat="1" ht="15" customHeight="1" x14ac:dyDescent="0.2">
      <c r="A21" s="149"/>
      <c r="B21" s="149"/>
      <c r="C21" s="146"/>
      <c r="D21" s="147"/>
      <c r="E21" s="148"/>
      <c r="F21" s="148"/>
      <c r="G21" s="148"/>
      <c r="H21" s="148"/>
      <c r="I21" s="171"/>
      <c r="J21" s="170"/>
      <c r="K21" s="149"/>
    </row>
    <row r="22" spans="1:11" s="1" customFormat="1" ht="15" customHeight="1" x14ac:dyDescent="0.25">
      <c r="A22" s="334" t="s">
        <v>27</v>
      </c>
      <c r="B22" s="335"/>
      <c r="C22" s="27"/>
      <c r="D22" s="12"/>
      <c r="E22" s="15"/>
      <c r="F22" s="28">
        <f>SUM(F12:F13)</f>
        <v>42729.43</v>
      </c>
      <c r="G22" s="28">
        <f>G14</f>
        <v>149752.28999999998</v>
      </c>
      <c r="H22" s="42">
        <f>H15</f>
        <v>271608</v>
      </c>
      <c r="I22" s="172">
        <f>I16</f>
        <v>194935.41999999998</v>
      </c>
      <c r="J22" s="172">
        <f>J17</f>
        <v>86314.17</v>
      </c>
      <c r="K22" s="172">
        <f>SUM(K18:K20)</f>
        <v>64660.69</v>
      </c>
    </row>
    <row r="23" spans="1:11" s="1" customFormat="1" ht="15" customHeight="1" thickBot="1" x14ac:dyDescent="0.25">
      <c r="A23" s="332" t="s">
        <v>23</v>
      </c>
      <c r="B23" s="333"/>
      <c r="C23" s="46">
        <f>SUM(C12:C22)</f>
        <v>810000</v>
      </c>
      <c r="D23" s="47">
        <f>SUM(D12:D22)</f>
        <v>100.00000000000001</v>
      </c>
      <c r="E23" s="48"/>
      <c r="F23" s="46">
        <f>F22</f>
        <v>42729.43</v>
      </c>
      <c r="G23" s="46">
        <f>F23+G22</f>
        <v>192481.71999999997</v>
      </c>
      <c r="H23" s="49">
        <f>G23+H22</f>
        <v>464089.72</v>
      </c>
      <c r="I23" s="173">
        <f>H23+I22</f>
        <v>659025.1399999999</v>
      </c>
      <c r="J23" s="173">
        <f>I23+J22</f>
        <v>745339.30999999994</v>
      </c>
      <c r="K23" s="173">
        <f>J23+K22</f>
        <v>810000</v>
      </c>
    </row>
    <row r="24" spans="1:11" s="1" customFormat="1" ht="15" customHeight="1" x14ac:dyDescent="0.2">
      <c r="A24" s="3"/>
      <c r="B24" s="2"/>
      <c r="C24" s="5"/>
      <c r="D24" s="5"/>
      <c r="E24" s="4"/>
      <c r="F24" s="4"/>
      <c r="G24" s="4"/>
      <c r="H24" s="4"/>
      <c r="I24" s="6"/>
    </row>
    <row r="25" spans="1:11" s="1" customFormat="1" ht="15" customHeight="1" x14ac:dyDescent="0.2">
      <c r="A25" s="3"/>
      <c r="B25" s="2"/>
      <c r="C25" s="5"/>
      <c r="D25" s="5"/>
      <c r="E25" s="4"/>
      <c r="F25" s="4"/>
      <c r="G25" s="4"/>
      <c r="H25" s="4"/>
      <c r="I25" s="6"/>
    </row>
    <row r="26" spans="1:11" s="1" customFormat="1" ht="15" customHeight="1" x14ac:dyDescent="0.2">
      <c r="B26" s="307" t="s">
        <v>242</v>
      </c>
      <c r="C26" s="307"/>
      <c r="D26" s="307"/>
      <c r="E26" s="307"/>
      <c r="F26" s="99"/>
      <c r="G26" s="99"/>
      <c r="H26" s="100"/>
      <c r="I26" s="101"/>
    </row>
    <row r="27" spans="1:11" s="1" customFormat="1" ht="15" customHeight="1" x14ac:dyDescent="0.2">
      <c r="A27" s="9"/>
      <c r="B27" s="102"/>
      <c r="C27" s="102"/>
      <c r="D27" s="102"/>
      <c r="E27" s="102"/>
      <c r="F27" s="336" t="s">
        <v>156</v>
      </c>
      <c r="G27" s="336"/>
      <c r="H27" s="336"/>
      <c r="I27" s="336"/>
    </row>
    <row r="28" spans="1:11" s="1" customFormat="1" ht="15" customHeight="1" x14ac:dyDescent="0.25">
      <c r="A28" s="3"/>
      <c r="B28" s="103"/>
      <c r="C28" s="103"/>
      <c r="D28" s="103"/>
      <c r="E28" s="104"/>
      <c r="F28" s="328" t="s">
        <v>157</v>
      </c>
      <c r="G28" s="328"/>
      <c r="H28" s="328"/>
      <c r="I28" s="328"/>
    </row>
    <row r="29" spans="1:11" s="1" customFormat="1" ht="15" customHeight="1" x14ac:dyDescent="0.25">
      <c r="A29" s="3"/>
      <c r="B29" s="103"/>
      <c r="C29" s="103"/>
      <c r="D29" s="103"/>
      <c r="E29" s="104"/>
      <c r="F29" s="328" t="s">
        <v>158</v>
      </c>
      <c r="G29" s="328"/>
      <c r="H29" s="328"/>
      <c r="I29" s="328"/>
    </row>
    <row r="30" spans="1:11" s="1" customFormat="1" ht="15" customHeight="1" x14ac:dyDescent="0.2">
      <c r="A30" s="3"/>
      <c r="B30" s="2"/>
      <c r="C30" s="5"/>
      <c r="D30" s="5"/>
      <c r="E30" s="4"/>
      <c r="F30" s="4"/>
      <c r="G30" s="4"/>
      <c r="H30" s="4"/>
      <c r="I30" s="6"/>
    </row>
  </sheetData>
  <mergeCells count="10">
    <mergeCell ref="A1:K5"/>
    <mergeCell ref="F28:I28"/>
    <mergeCell ref="F29:I29"/>
    <mergeCell ref="A9:K9"/>
    <mergeCell ref="A7:K8"/>
    <mergeCell ref="A6:K6"/>
    <mergeCell ref="A23:B23"/>
    <mergeCell ref="A22:B22"/>
    <mergeCell ref="B26:E26"/>
    <mergeCell ref="F27:I27"/>
  </mergeCells>
  <phoneticPr fontId="35" type="noConversion"/>
  <pageMargins left="0.59055118110236227" right="0.39370078740157483" top="0.59055118110236227" bottom="0.59055118110236227" header="0.31496062992125984" footer="0.31496062992125984"/>
  <pageSetup paperSize="9"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11AD-3301-43B1-8B5E-3221C426A85A}">
  <sheetPr>
    <pageSetUpPr fitToPage="1"/>
  </sheetPr>
  <dimension ref="A1:H48"/>
  <sheetViews>
    <sheetView topLeftCell="A7" workbookViewId="0">
      <selection activeCell="A45" sqref="A45:D45"/>
    </sheetView>
  </sheetViews>
  <sheetFormatPr defaultRowHeight="14.4" x14ac:dyDescent="0.3"/>
  <cols>
    <col min="3" max="3" width="10.33203125" customWidth="1"/>
    <col min="4" max="4" width="49.33203125" customWidth="1"/>
    <col min="6" max="6" width="16.33203125" customWidth="1"/>
    <col min="7" max="7" width="18.88671875" customWidth="1"/>
  </cols>
  <sheetData>
    <row r="1" spans="1:8" x14ac:dyDescent="0.3">
      <c r="A1" s="340"/>
      <c r="B1" s="341"/>
      <c r="C1" s="344" t="s">
        <v>8</v>
      </c>
      <c r="D1" s="344"/>
      <c r="E1" s="344"/>
      <c r="F1" s="344"/>
      <c r="G1" s="344"/>
      <c r="H1" s="344"/>
    </row>
    <row r="2" spans="1:8" x14ac:dyDescent="0.3">
      <c r="A2" s="342"/>
      <c r="B2" s="343"/>
      <c r="C2" s="344"/>
      <c r="D2" s="344"/>
      <c r="E2" s="344"/>
      <c r="F2" s="344"/>
      <c r="G2" s="344"/>
      <c r="H2" s="344"/>
    </row>
    <row r="3" spans="1:8" x14ac:dyDescent="0.3">
      <c r="A3" s="342"/>
      <c r="B3" s="343"/>
      <c r="C3" s="345" t="s">
        <v>11</v>
      </c>
      <c r="D3" s="345"/>
      <c r="E3" s="345"/>
      <c r="F3" s="345"/>
      <c r="G3" s="345"/>
      <c r="H3" s="345"/>
    </row>
    <row r="4" spans="1:8" x14ac:dyDescent="0.3">
      <c r="A4" s="342"/>
      <c r="B4" s="343"/>
      <c r="C4" s="345"/>
      <c r="D4" s="345"/>
      <c r="E4" s="345"/>
      <c r="F4" s="345"/>
      <c r="G4" s="345"/>
      <c r="H4" s="345"/>
    </row>
    <row r="5" spans="1:8" x14ac:dyDescent="0.3">
      <c r="A5" s="342"/>
      <c r="B5" s="343"/>
      <c r="C5" s="346" t="s">
        <v>12</v>
      </c>
      <c r="D5" s="346"/>
      <c r="E5" s="346"/>
      <c r="F5" s="346"/>
      <c r="G5" s="346"/>
      <c r="H5" s="346"/>
    </row>
    <row r="6" spans="1:8" x14ac:dyDescent="0.3">
      <c r="A6" s="347"/>
      <c r="B6" s="348"/>
      <c r="C6" s="348"/>
      <c r="D6" s="348"/>
      <c r="E6" s="348"/>
      <c r="F6" s="348"/>
      <c r="G6" s="348"/>
      <c r="H6" s="349"/>
    </row>
    <row r="7" spans="1:8" x14ac:dyDescent="0.3">
      <c r="A7" s="350" t="s">
        <v>50</v>
      </c>
      <c r="B7" s="351"/>
      <c r="C7" s="351"/>
      <c r="D7" s="351"/>
      <c r="E7" s="351"/>
      <c r="F7" s="351"/>
      <c r="G7" s="351"/>
      <c r="H7" s="352"/>
    </row>
    <row r="8" spans="1:8" x14ac:dyDescent="0.3">
      <c r="A8" s="353" t="s">
        <v>49</v>
      </c>
      <c r="B8" s="354"/>
      <c r="C8" s="354"/>
      <c r="D8" s="354"/>
      <c r="E8" s="354"/>
      <c r="F8" s="354"/>
      <c r="G8" s="354"/>
      <c r="H8" s="355"/>
    </row>
    <row r="9" spans="1:8" x14ac:dyDescent="0.3">
      <c r="A9" s="356" t="s">
        <v>239</v>
      </c>
      <c r="B9" s="357"/>
      <c r="C9" s="357"/>
      <c r="D9" s="357"/>
      <c r="E9" s="357"/>
      <c r="F9" s="357"/>
      <c r="G9" s="357"/>
      <c r="H9" s="358"/>
    </row>
    <row r="10" spans="1:8" x14ac:dyDescent="0.3">
      <c r="A10" s="359" t="s">
        <v>51</v>
      </c>
      <c r="B10" s="360"/>
      <c r="C10" s="60" t="s">
        <v>104</v>
      </c>
      <c r="D10" s="73">
        <v>100600</v>
      </c>
      <c r="E10" s="361" t="s">
        <v>52</v>
      </c>
      <c r="F10" s="362"/>
      <c r="G10" s="363"/>
      <c r="H10" s="74">
        <v>1.5727</v>
      </c>
    </row>
    <row r="11" spans="1:8" ht="29.25" customHeight="1" x14ac:dyDescent="0.3">
      <c r="A11" s="45" t="s">
        <v>53</v>
      </c>
      <c r="B11" s="364" t="s">
        <v>145</v>
      </c>
      <c r="C11" s="364"/>
      <c r="D11" s="364"/>
      <c r="E11" s="364"/>
      <c r="F11" s="364"/>
      <c r="G11" s="61" t="s">
        <v>54</v>
      </c>
      <c r="H11" s="75" t="s">
        <v>146</v>
      </c>
    </row>
    <row r="12" spans="1:8" x14ac:dyDescent="0.3">
      <c r="A12" s="337" t="s">
        <v>55</v>
      </c>
      <c r="B12" s="338"/>
      <c r="C12" s="338"/>
      <c r="D12" s="338"/>
      <c r="E12" s="338"/>
      <c r="F12" s="338"/>
      <c r="G12" s="338"/>
      <c r="H12" s="339"/>
    </row>
    <row r="13" spans="1:8" x14ac:dyDescent="0.3">
      <c r="A13" s="76" t="s">
        <v>56</v>
      </c>
      <c r="B13" s="77" t="s">
        <v>57</v>
      </c>
      <c r="C13" s="77" t="s">
        <v>58</v>
      </c>
      <c r="D13" s="77" t="s">
        <v>59</v>
      </c>
      <c r="E13" s="77" t="s">
        <v>60</v>
      </c>
      <c r="F13" s="77" t="s">
        <v>61</v>
      </c>
      <c r="G13" s="77" t="s">
        <v>62</v>
      </c>
      <c r="H13" s="78" t="s">
        <v>63</v>
      </c>
    </row>
    <row r="14" spans="1:8" x14ac:dyDescent="0.3">
      <c r="A14" s="79" t="s">
        <v>64</v>
      </c>
      <c r="B14" s="63">
        <v>10146</v>
      </c>
      <c r="C14" s="65" t="s">
        <v>36</v>
      </c>
      <c r="D14" s="80" t="s">
        <v>67</v>
      </c>
      <c r="E14" s="81" t="s">
        <v>65</v>
      </c>
      <c r="F14" s="81">
        <v>16.88</v>
      </c>
      <c r="G14" s="81">
        <v>1.3180000000000001</v>
      </c>
      <c r="H14" s="64">
        <f>F14*G14</f>
        <v>22.24784</v>
      </c>
    </row>
    <row r="15" spans="1:8" x14ac:dyDescent="0.3">
      <c r="A15" s="79" t="s">
        <v>66</v>
      </c>
      <c r="B15" s="63">
        <v>10139</v>
      </c>
      <c r="C15" s="65" t="s">
        <v>36</v>
      </c>
      <c r="D15" t="s">
        <v>147</v>
      </c>
      <c r="E15" s="81" t="s">
        <v>65</v>
      </c>
      <c r="F15" s="81">
        <v>22.74</v>
      </c>
      <c r="G15" s="81">
        <v>4.2839999999999998</v>
      </c>
      <c r="H15" s="64">
        <f>F15*G15</f>
        <v>97.418159999999986</v>
      </c>
    </row>
    <row r="16" spans="1:8" x14ac:dyDescent="0.3">
      <c r="A16" s="368" t="s">
        <v>68</v>
      </c>
      <c r="B16" s="369"/>
      <c r="C16" s="369"/>
      <c r="D16" s="369"/>
      <c r="E16" s="369"/>
      <c r="F16" s="370">
        <f>SUM(H14:H15)</f>
        <v>119.66599999999998</v>
      </c>
      <c r="G16" s="370"/>
      <c r="H16" s="371"/>
    </row>
    <row r="17" spans="1:8" x14ac:dyDescent="0.3">
      <c r="A17" s="372" t="s">
        <v>148</v>
      </c>
      <c r="B17" s="373"/>
      <c r="C17" s="373"/>
      <c r="D17" s="373"/>
      <c r="E17" s="373"/>
      <c r="F17" s="373"/>
      <c r="G17" s="373"/>
      <c r="H17" s="374"/>
    </row>
    <row r="18" spans="1:8" x14ac:dyDescent="0.3">
      <c r="A18" s="84" t="s">
        <v>56</v>
      </c>
      <c r="B18" s="77" t="s">
        <v>57</v>
      </c>
      <c r="C18" s="77" t="s">
        <v>58</v>
      </c>
      <c r="D18" s="82" t="s">
        <v>59</v>
      </c>
      <c r="E18" s="82" t="s">
        <v>60</v>
      </c>
      <c r="F18" s="82" t="s">
        <v>61</v>
      </c>
      <c r="G18" s="82" t="s">
        <v>62</v>
      </c>
      <c r="H18" s="83" t="s">
        <v>63</v>
      </c>
    </row>
    <row r="19" spans="1:8" x14ac:dyDescent="0.3">
      <c r="A19" s="85"/>
      <c r="B19" s="86"/>
      <c r="C19" s="87"/>
      <c r="D19" s="88"/>
      <c r="E19" s="89"/>
      <c r="F19" s="90"/>
      <c r="G19" s="91"/>
      <c r="H19" s="83">
        <f>F19*G19</f>
        <v>0</v>
      </c>
    </row>
    <row r="20" spans="1:8" x14ac:dyDescent="0.3">
      <c r="A20" s="84"/>
      <c r="B20" s="89"/>
      <c r="C20" s="89"/>
      <c r="D20" s="89"/>
      <c r="E20" s="89"/>
      <c r="F20" s="89"/>
      <c r="G20" s="89"/>
      <c r="H20" s="83">
        <f>F20*G20</f>
        <v>0</v>
      </c>
    </row>
    <row r="21" spans="1:8" x14ac:dyDescent="0.3">
      <c r="A21" s="368" t="s">
        <v>69</v>
      </c>
      <c r="B21" s="369"/>
      <c r="C21" s="369"/>
      <c r="D21" s="369"/>
      <c r="E21" s="369"/>
      <c r="F21" s="370">
        <f>SUM(H19:H20)</f>
        <v>0</v>
      </c>
      <c r="G21" s="370"/>
      <c r="H21" s="371"/>
    </row>
    <row r="22" spans="1:8" x14ac:dyDescent="0.3">
      <c r="A22" s="372" t="s">
        <v>149</v>
      </c>
      <c r="B22" s="373"/>
      <c r="C22" s="373"/>
      <c r="D22" s="373"/>
      <c r="E22" s="373"/>
      <c r="F22" s="373"/>
      <c r="G22" s="373"/>
      <c r="H22" s="374"/>
    </row>
    <row r="23" spans="1:8" x14ac:dyDescent="0.3">
      <c r="A23" s="84" t="s">
        <v>56</v>
      </c>
      <c r="B23" s="77" t="s">
        <v>57</v>
      </c>
      <c r="C23" s="77" t="s">
        <v>58</v>
      </c>
      <c r="D23" s="82" t="s">
        <v>59</v>
      </c>
      <c r="E23" s="82" t="s">
        <v>60</v>
      </c>
      <c r="F23" s="82" t="s">
        <v>61</v>
      </c>
      <c r="G23" s="82" t="s">
        <v>62</v>
      </c>
      <c r="H23" s="83" t="s">
        <v>63</v>
      </c>
    </row>
    <row r="24" spans="1:8" ht="79.2" x14ac:dyDescent="0.3">
      <c r="A24" s="79" t="s">
        <v>89</v>
      </c>
      <c r="B24" s="92">
        <v>5928</v>
      </c>
      <c r="C24" s="65" t="s">
        <v>104</v>
      </c>
      <c r="D24" s="115" t="s">
        <v>150</v>
      </c>
      <c r="E24" s="66" t="s">
        <v>151</v>
      </c>
      <c r="F24" s="66">
        <v>267.14999999999998</v>
      </c>
      <c r="G24" s="94">
        <v>7.5999999999999998E-2</v>
      </c>
      <c r="H24" s="64">
        <f>F24*G24</f>
        <v>20.303399999999996</v>
      </c>
    </row>
    <row r="25" spans="1:8" ht="26.4" x14ac:dyDescent="0.3">
      <c r="A25" s="79" t="s">
        <v>70</v>
      </c>
      <c r="B25" s="92">
        <v>5033</v>
      </c>
      <c r="C25" s="65" t="s">
        <v>104</v>
      </c>
      <c r="D25" s="93" t="s">
        <v>152</v>
      </c>
      <c r="E25" s="66" t="s">
        <v>60</v>
      </c>
      <c r="F25" s="66">
        <v>794</v>
      </c>
      <c r="G25" s="94">
        <v>1</v>
      </c>
      <c r="H25" s="64">
        <f>F25*G25</f>
        <v>794</v>
      </c>
    </row>
    <row r="26" spans="1:8" x14ac:dyDescent="0.3">
      <c r="A26" s="79"/>
      <c r="B26" s="95"/>
      <c r="C26" s="87"/>
      <c r="D26" s="96"/>
      <c r="E26" s="89"/>
      <c r="F26" s="89"/>
      <c r="G26" s="97"/>
      <c r="H26" s="64"/>
    </row>
    <row r="27" spans="1:8" x14ac:dyDescent="0.3">
      <c r="A27" s="79"/>
      <c r="B27" s="95"/>
      <c r="C27" s="87"/>
      <c r="D27" s="96"/>
      <c r="E27" s="89"/>
      <c r="F27" s="89"/>
      <c r="G27" s="97"/>
      <c r="H27" s="64"/>
    </row>
    <row r="28" spans="1:8" x14ac:dyDescent="0.3">
      <c r="A28" s="368" t="s">
        <v>71</v>
      </c>
      <c r="B28" s="369"/>
      <c r="C28" s="369"/>
      <c r="D28" s="369"/>
      <c r="E28" s="369"/>
      <c r="F28" s="370">
        <f>SUM(H24:H25)</f>
        <v>814.30340000000001</v>
      </c>
      <c r="G28" s="370"/>
      <c r="H28" s="371"/>
    </row>
    <row r="29" spans="1:8" x14ac:dyDescent="0.3">
      <c r="A29" s="365" t="s">
        <v>153</v>
      </c>
      <c r="B29" s="366"/>
      <c r="C29" s="366"/>
      <c r="D29" s="366"/>
      <c r="E29" s="366"/>
      <c r="F29" s="366"/>
      <c r="G29" s="366"/>
      <c r="H29" s="367"/>
    </row>
    <row r="30" spans="1:8" x14ac:dyDescent="0.3">
      <c r="A30" s="84" t="s">
        <v>56</v>
      </c>
      <c r="B30" s="77" t="s">
        <v>57</v>
      </c>
      <c r="C30" s="77" t="s">
        <v>58</v>
      </c>
      <c r="D30" s="82" t="s">
        <v>59</v>
      </c>
      <c r="E30" s="82" t="s">
        <v>60</v>
      </c>
      <c r="F30" s="82" t="s">
        <v>61</v>
      </c>
      <c r="G30" s="82" t="s">
        <v>62</v>
      </c>
      <c r="H30" s="83" t="s">
        <v>63</v>
      </c>
    </row>
    <row r="31" spans="1:8" x14ac:dyDescent="0.3">
      <c r="A31" s="84"/>
      <c r="B31" s="89"/>
      <c r="C31" s="89"/>
      <c r="D31" s="89"/>
      <c r="E31" s="89"/>
      <c r="F31" s="89"/>
      <c r="G31" s="89"/>
      <c r="H31" s="83">
        <f>F31*G31</f>
        <v>0</v>
      </c>
    </row>
    <row r="32" spans="1:8" x14ac:dyDescent="0.3">
      <c r="A32" s="84"/>
      <c r="B32" s="89"/>
      <c r="C32" s="89"/>
      <c r="D32" s="89"/>
      <c r="E32" s="89"/>
      <c r="F32" s="89"/>
      <c r="G32" s="89"/>
      <c r="H32" s="83">
        <f>F32*G32</f>
        <v>0</v>
      </c>
    </row>
    <row r="33" spans="1:8" x14ac:dyDescent="0.3">
      <c r="A33" s="368" t="s">
        <v>72</v>
      </c>
      <c r="B33" s="369"/>
      <c r="C33" s="369"/>
      <c r="D33" s="369"/>
      <c r="E33" s="369"/>
      <c r="F33" s="370">
        <f>SUM(H31:H32)</f>
        <v>0</v>
      </c>
      <c r="G33" s="370"/>
      <c r="H33" s="371"/>
    </row>
    <row r="34" spans="1:8" x14ac:dyDescent="0.3">
      <c r="A34" s="365" t="s">
        <v>73</v>
      </c>
      <c r="B34" s="366"/>
      <c r="C34" s="366"/>
      <c r="D34" s="366"/>
      <c r="E34" s="366"/>
      <c r="F34" s="366"/>
      <c r="G34" s="366"/>
      <c r="H34" s="367"/>
    </row>
    <row r="35" spans="1:8" x14ac:dyDescent="0.3">
      <c r="A35" s="84" t="s">
        <v>56</v>
      </c>
      <c r="B35" s="370" t="s">
        <v>74</v>
      </c>
      <c r="C35" s="370"/>
      <c r="D35" s="370"/>
      <c r="E35" s="375" t="s">
        <v>63</v>
      </c>
      <c r="F35" s="375"/>
      <c r="G35" s="375"/>
      <c r="H35" s="83"/>
    </row>
    <row r="36" spans="1:8" x14ac:dyDescent="0.3">
      <c r="A36" s="84" t="s">
        <v>75</v>
      </c>
      <c r="B36" s="370" t="s">
        <v>76</v>
      </c>
      <c r="C36" s="370"/>
      <c r="D36" s="370"/>
      <c r="E36" s="375" t="s">
        <v>77</v>
      </c>
      <c r="F36" s="375"/>
      <c r="G36" s="375"/>
      <c r="H36" s="83">
        <f>F16</f>
        <v>119.66599999999998</v>
      </c>
    </row>
    <row r="37" spans="1:8" x14ac:dyDescent="0.3">
      <c r="A37" s="84" t="s">
        <v>78</v>
      </c>
      <c r="B37" s="370" t="s">
        <v>79</v>
      </c>
      <c r="C37" s="370"/>
      <c r="D37" s="370"/>
      <c r="E37" s="376">
        <f>H10</f>
        <v>1.5727</v>
      </c>
      <c r="F37" s="376"/>
      <c r="G37" s="376"/>
      <c r="H37" s="83"/>
    </row>
    <row r="38" spans="1:8" x14ac:dyDescent="0.3">
      <c r="A38" s="84" t="s">
        <v>80</v>
      </c>
      <c r="B38" s="370" t="s">
        <v>81</v>
      </c>
      <c r="C38" s="370"/>
      <c r="D38" s="370"/>
      <c r="E38" s="377" t="s">
        <v>82</v>
      </c>
      <c r="F38" s="377"/>
      <c r="G38" s="377"/>
      <c r="H38" s="83">
        <f>F21</f>
        <v>0</v>
      </c>
    </row>
    <row r="39" spans="1:8" x14ac:dyDescent="0.3">
      <c r="A39" s="84" t="s">
        <v>83</v>
      </c>
      <c r="B39" s="370" t="s">
        <v>84</v>
      </c>
      <c r="C39" s="370"/>
      <c r="D39" s="370"/>
      <c r="E39" s="377" t="s">
        <v>85</v>
      </c>
      <c r="F39" s="377"/>
      <c r="G39" s="377"/>
      <c r="H39" s="83">
        <f>F28</f>
        <v>814.30340000000001</v>
      </c>
    </row>
    <row r="40" spans="1:8" x14ac:dyDescent="0.3">
      <c r="A40" s="84" t="s">
        <v>86</v>
      </c>
      <c r="B40" s="370" t="s">
        <v>154</v>
      </c>
      <c r="C40" s="370"/>
      <c r="D40" s="370"/>
      <c r="E40" s="377" t="s">
        <v>87</v>
      </c>
      <c r="F40" s="377"/>
      <c r="G40" s="377"/>
      <c r="H40" s="83">
        <f>F33</f>
        <v>0</v>
      </c>
    </row>
    <row r="41" spans="1:8" x14ac:dyDescent="0.3">
      <c r="A41" s="84"/>
      <c r="B41" s="370"/>
      <c r="C41" s="370"/>
      <c r="D41" s="370"/>
      <c r="E41" s="373" t="s">
        <v>88</v>
      </c>
      <c r="F41" s="373"/>
      <c r="G41" s="373"/>
      <c r="H41" s="67">
        <f>ROUND(SUM(H38+H36+H39+H40),2)</f>
        <v>933.97</v>
      </c>
    </row>
    <row r="42" spans="1:8" x14ac:dyDescent="0.3">
      <c r="A42" s="98"/>
      <c r="B42" s="379"/>
      <c r="C42" s="379"/>
      <c r="D42" s="379"/>
      <c r="E42" s="380" t="s">
        <v>155</v>
      </c>
      <c r="F42" s="380"/>
      <c r="G42" s="380"/>
      <c r="H42" s="68">
        <f>H41</f>
        <v>933.97</v>
      </c>
    </row>
    <row r="43" spans="1:8" ht="15" thickBot="1" x14ac:dyDescent="0.35">
      <c r="A43" s="381"/>
      <c r="B43" s="382"/>
      <c r="C43" s="382"/>
      <c r="D43" s="382"/>
      <c r="E43" s="382"/>
      <c r="F43" s="382"/>
      <c r="G43" s="382"/>
      <c r="H43" s="383"/>
    </row>
    <row r="45" spans="1:8" ht="15.6" x14ac:dyDescent="0.3">
      <c r="A45" s="307" t="s">
        <v>242</v>
      </c>
      <c r="B45" s="307"/>
      <c r="C45" s="307"/>
      <c r="D45" s="307"/>
      <c r="E45" s="99"/>
      <c r="F45" s="99"/>
      <c r="G45" s="100"/>
      <c r="H45" s="101"/>
    </row>
    <row r="46" spans="1:8" x14ac:dyDescent="0.3">
      <c r="A46" s="102"/>
      <c r="B46" s="102"/>
      <c r="C46" s="102"/>
      <c r="D46" s="102"/>
      <c r="E46" s="336" t="s">
        <v>156</v>
      </c>
      <c r="F46" s="336"/>
      <c r="G46" s="336"/>
      <c r="H46" s="336"/>
    </row>
    <row r="47" spans="1:8" x14ac:dyDescent="0.3">
      <c r="A47" s="103"/>
      <c r="B47" s="103"/>
      <c r="C47" s="103"/>
      <c r="D47" s="104"/>
      <c r="E47" s="378" t="s">
        <v>157</v>
      </c>
      <c r="F47" s="378"/>
      <c r="G47" s="378"/>
      <c r="H47" s="378"/>
    </row>
    <row r="48" spans="1:8" x14ac:dyDescent="0.3">
      <c r="A48" s="103"/>
      <c r="B48" s="103"/>
      <c r="C48" s="103"/>
      <c r="D48" s="104"/>
      <c r="E48" s="378" t="s">
        <v>158</v>
      </c>
      <c r="F48" s="378"/>
      <c r="G48" s="378"/>
      <c r="H48" s="378"/>
    </row>
  </sheetData>
  <mergeCells count="45">
    <mergeCell ref="E46:H46"/>
    <mergeCell ref="E47:H47"/>
    <mergeCell ref="E48:H48"/>
    <mergeCell ref="B41:D41"/>
    <mergeCell ref="E41:G41"/>
    <mergeCell ref="B42:D42"/>
    <mergeCell ref="E42:G42"/>
    <mergeCell ref="A43:H43"/>
    <mergeCell ref="A45:D45"/>
    <mergeCell ref="B38:D38"/>
    <mergeCell ref="E38:G38"/>
    <mergeCell ref="B39:D39"/>
    <mergeCell ref="E39:G39"/>
    <mergeCell ref="B40:D40"/>
    <mergeCell ref="E40:G40"/>
    <mergeCell ref="B35:D35"/>
    <mergeCell ref="E35:G35"/>
    <mergeCell ref="B36:D36"/>
    <mergeCell ref="E36:G36"/>
    <mergeCell ref="B37:D37"/>
    <mergeCell ref="E37:G37"/>
    <mergeCell ref="A34:H34"/>
    <mergeCell ref="A16:E16"/>
    <mergeCell ref="F16:H16"/>
    <mergeCell ref="A17:H17"/>
    <mergeCell ref="A21:E21"/>
    <mergeCell ref="F21:H21"/>
    <mergeCell ref="A22:H22"/>
    <mergeCell ref="A28:E28"/>
    <mergeCell ref="F28:H28"/>
    <mergeCell ref="A29:H29"/>
    <mergeCell ref="A33:E33"/>
    <mergeCell ref="F33:H33"/>
    <mergeCell ref="A12:H12"/>
    <mergeCell ref="A1:B5"/>
    <mergeCell ref="C1:H2"/>
    <mergeCell ref="C3:H4"/>
    <mergeCell ref="C5:H5"/>
    <mergeCell ref="A6:H6"/>
    <mergeCell ref="A7:H7"/>
    <mergeCell ref="A8:H8"/>
    <mergeCell ref="A9:H9"/>
    <mergeCell ref="A10:B10"/>
    <mergeCell ref="E10:G10"/>
    <mergeCell ref="B11:F11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550A-BE77-4B31-AAAB-D6F8A68D74B2}">
  <sheetPr>
    <pageSetUpPr fitToPage="1"/>
  </sheetPr>
  <dimension ref="A1:H47"/>
  <sheetViews>
    <sheetView topLeftCell="A4" workbookViewId="0">
      <selection activeCell="D48" sqref="D48"/>
    </sheetView>
  </sheetViews>
  <sheetFormatPr defaultRowHeight="14.4" x14ac:dyDescent="0.3"/>
  <cols>
    <col min="3" max="3" width="10.44140625" customWidth="1"/>
    <col min="4" max="4" width="28.109375" customWidth="1"/>
    <col min="6" max="6" width="16" customWidth="1"/>
    <col min="7" max="7" width="16.109375" customWidth="1"/>
  </cols>
  <sheetData>
    <row r="1" spans="1:8" x14ac:dyDescent="0.3">
      <c r="A1" s="340"/>
      <c r="B1" s="341"/>
      <c r="C1" s="344" t="s">
        <v>8</v>
      </c>
      <c r="D1" s="344"/>
      <c r="E1" s="344"/>
      <c r="F1" s="344"/>
      <c r="G1" s="344"/>
      <c r="H1" s="344"/>
    </row>
    <row r="2" spans="1:8" x14ac:dyDescent="0.3">
      <c r="A2" s="342"/>
      <c r="B2" s="343"/>
      <c r="C2" s="344"/>
      <c r="D2" s="344"/>
      <c r="E2" s="344"/>
      <c r="F2" s="344"/>
      <c r="G2" s="344"/>
      <c r="H2" s="344"/>
    </row>
    <row r="3" spans="1:8" x14ac:dyDescent="0.3">
      <c r="A3" s="342"/>
      <c r="B3" s="343"/>
      <c r="C3" s="345" t="s">
        <v>11</v>
      </c>
      <c r="D3" s="345"/>
      <c r="E3" s="345"/>
      <c r="F3" s="345"/>
      <c r="G3" s="345"/>
      <c r="H3" s="345"/>
    </row>
    <row r="4" spans="1:8" x14ac:dyDescent="0.3">
      <c r="A4" s="342"/>
      <c r="B4" s="343"/>
      <c r="C4" s="345"/>
      <c r="D4" s="345"/>
      <c r="E4" s="345"/>
      <c r="F4" s="345"/>
      <c r="G4" s="345"/>
      <c r="H4" s="345"/>
    </row>
    <row r="5" spans="1:8" x14ac:dyDescent="0.3">
      <c r="A5" s="342"/>
      <c r="B5" s="343"/>
      <c r="C5" s="346" t="s">
        <v>12</v>
      </c>
      <c r="D5" s="346"/>
      <c r="E5" s="346"/>
      <c r="F5" s="346"/>
      <c r="G5" s="346"/>
      <c r="H5" s="346"/>
    </row>
    <row r="6" spans="1:8" x14ac:dyDescent="0.3">
      <c r="A6" s="347"/>
      <c r="B6" s="348"/>
      <c r="C6" s="348"/>
      <c r="D6" s="348"/>
      <c r="E6" s="348"/>
      <c r="F6" s="348"/>
      <c r="G6" s="348"/>
      <c r="H6" s="349"/>
    </row>
    <row r="7" spans="1:8" x14ac:dyDescent="0.3">
      <c r="A7" s="350" t="s">
        <v>50</v>
      </c>
      <c r="B7" s="351"/>
      <c r="C7" s="351"/>
      <c r="D7" s="351"/>
      <c r="E7" s="351"/>
      <c r="F7" s="351"/>
      <c r="G7" s="351"/>
      <c r="H7" s="352"/>
    </row>
    <row r="8" spans="1:8" x14ac:dyDescent="0.3">
      <c r="A8" s="353" t="s">
        <v>144</v>
      </c>
      <c r="B8" s="354"/>
      <c r="C8" s="354"/>
      <c r="D8" s="354"/>
      <c r="E8" s="354"/>
      <c r="F8" s="354"/>
      <c r="G8" s="354"/>
      <c r="H8" s="355"/>
    </row>
    <row r="9" spans="1:8" x14ac:dyDescent="0.3">
      <c r="A9" s="356" t="s">
        <v>239</v>
      </c>
      <c r="B9" s="357"/>
      <c r="C9" s="357"/>
      <c r="D9" s="357"/>
      <c r="E9" s="357"/>
      <c r="F9" s="357"/>
      <c r="G9" s="357"/>
      <c r="H9" s="358"/>
    </row>
    <row r="10" spans="1:8" x14ac:dyDescent="0.3">
      <c r="A10" s="359" t="s">
        <v>51</v>
      </c>
      <c r="B10" s="360"/>
      <c r="C10" s="105"/>
      <c r="D10" s="106" t="s">
        <v>159</v>
      </c>
      <c r="E10" s="361" t="s">
        <v>52</v>
      </c>
      <c r="F10" s="362"/>
      <c r="G10" s="363"/>
      <c r="H10" s="107">
        <v>1.5727</v>
      </c>
    </row>
    <row r="11" spans="1:8" ht="28.5" customHeight="1" x14ac:dyDescent="0.3">
      <c r="A11" s="45" t="s">
        <v>53</v>
      </c>
      <c r="B11" s="364" t="s">
        <v>160</v>
      </c>
      <c r="C11" s="364"/>
      <c r="D11" s="364"/>
      <c r="E11" s="364"/>
      <c r="F11" s="364"/>
      <c r="G11" s="61" t="s">
        <v>54</v>
      </c>
      <c r="H11" s="62" t="s">
        <v>161</v>
      </c>
    </row>
    <row r="12" spans="1:8" x14ac:dyDescent="0.3">
      <c r="A12" s="337" t="s">
        <v>162</v>
      </c>
      <c r="B12" s="338"/>
      <c r="C12" s="338"/>
      <c r="D12" s="338"/>
      <c r="E12" s="338"/>
      <c r="F12" s="338"/>
      <c r="G12" s="338"/>
      <c r="H12" s="339"/>
    </row>
    <row r="13" spans="1:8" x14ac:dyDescent="0.3">
      <c r="A13" s="76" t="s">
        <v>56</v>
      </c>
      <c r="B13" s="77" t="s">
        <v>57</v>
      </c>
      <c r="C13" s="77" t="s">
        <v>58</v>
      </c>
      <c r="D13" s="77" t="s">
        <v>59</v>
      </c>
      <c r="E13" s="77" t="s">
        <v>60</v>
      </c>
      <c r="F13" s="77" t="s">
        <v>61</v>
      </c>
      <c r="G13" s="77" t="s">
        <v>62</v>
      </c>
      <c r="H13" s="78" t="s">
        <v>63</v>
      </c>
    </row>
    <row r="14" spans="1:8" x14ac:dyDescent="0.3">
      <c r="A14" s="76"/>
      <c r="B14" s="77"/>
      <c r="C14" s="77"/>
      <c r="D14" s="77"/>
      <c r="E14" s="77"/>
      <c r="F14" s="77"/>
      <c r="G14" s="77"/>
      <c r="H14" s="78"/>
    </row>
    <row r="15" spans="1:8" x14ac:dyDescent="0.3">
      <c r="A15" s="368" t="s">
        <v>68</v>
      </c>
      <c r="B15" s="369"/>
      <c r="C15" s="369"/>
      <c r="D15" s="369"/>
      <c r="E15" s="369"/>
      <c r="F15" s="370">
        <v>0</v>
      </c>
      <c r="G15" s="370"/>
      <c r="H15" s="371"/>
    </row>
    <row r="16" spans="1:8" x14ac:dyDescent="0.3">
      <c r="A16" s="384" t="s">
        <v>148</v>
      </c>
      <c r="B16" s="385"/>
      <c r="C16" s="385"/>
      <c r="D16" s="385"/>
      <c r="E16" s="385"/>
      <c r="F16" s="385"/>
      <c r="G16" s="385"/>
      <c r="H16" s="386"/>
    </row>
    <row r="17" spans="1:8" x14ac:dyDescent="0.3">
      <c r="A17" s="84" t="s">
        <v>56</v>
      </c>
      <c r="B17" s="77" t="s">
        <v>57</v>
      </c>
      <c r="C17" s="77" t="s">
        <v>58</v>
      </c>
      <c r="D17" s="82" t="s">
        <v>59</v>
      </c>
      <c r="E17" s="82" t="s">
        <v>60</v>
      </c>
      <c r="F17" s="82" t="s">
        <v>61</v>
      </c>
      <c r="G17" s="82" t="s">
        <v>62</v>
      </c>
      <c r="H17" s="83" t="s">
        <v>63</v>
      </c>
    </row>
    <row r="18" spans="1:8" x14ac:dyDescent="0.3">
      <c r="A18" s="85"/>
      <c r="B18" s="86"/>
      <c r="C18" s="87"/>
      <c r="D18" s="88"/>
      <c r="E18" s="89"/>
      <c r="F18" s="90"/>
      <c r="G18" s="91"/>
      <c r="H18" s="83">
        <f>F18*G18</f>
        <v>0</v>
      </c>
    </row>
    <row r="19" spans="1:8" x14ac:dyDescent="0.3">
      <c r="A19" s="84"/>
      <c r="B19" s="89"/>
      <c r="C19" s="89"/>
      <c r="D19" s="89"/>
      <c r="E19" s="89"/>
      <c r="F19" s="89"/>
      <c r="G19" s="89"/>
      <c r="H19" s="83">
        <f>F19*G19</f>
        <v>0</v>
      </c>
    </row>
    <row r="20" spans="1:8" x14ac:dyDescent="0.3">
      <c r="A20" s="368" t="s">
        <v>69</v>
      </c>
      <c r="B20" s="369"/>
      <c r="C20" s="369"/>
      <c r="D20" s="369"/>
      <c r="E20" s="369"/>
      <c r="F20" s="370">
        <f>SUM(H18:H19)</f>
        <v>0</v>
      </c>
      <c r="G20" s="370"/>
      <c r="H20" s="371"/>
    </row>
    <row r="21" spans="1:8" x14ac:dyDescent="0.3">
      <c r="A21" s="372" t="s">
        <v>149</v>
      </c>
      <c r="B21" s="373"/>
      <c r="C21" s="373"/>
      <c r="D21" s="373"/>
      <c r="E21" s="373"/>
      <c r="F21" s="373"/>
      <c r="G21" s="373"/>
      <c r="H21" s="374"/>
    </row>
    <row r="22" spans="1:8" x14ac:dyDescent="0.3">
      <c r="A22" s="84" t="s">
        <v>56</v>
      </c>
      <c r="B22" s="77" t="s">
        <v>57</v>
      </c>
      <c r="C22" s="77" t="s">
        <v>58</v>
      </c>
      <c r="D22" s="82" t="s">
        <v>59</v>
      </c>
      <c r="E22" s="82" t="s">
        <v>60</v>
      </c>
      <c r="F22" s="82" t="s">
        <v>61</v>
      </c>
      <c r="G22" s="82" t="s">
        <v>62</v>
      </c>
      <c r="H22" s="83" t="s">
        <v>63</v>
      </c>
    </row>
    <row r="23" spans="1:8" x14ac:dyDescent="0.3">
      <c r="A23" s="368" t="s">
        <v>71</v>
      </c>
      <c r="B23" s="369"/>
      <c r="C23" s="369"/>
      <c r="D23" s="369"/>
      <c r="E23" s="369"/>
      <c r="F23" s="370"/>
      <c r="G23" s="370"/>
      <c r="H23" s="371"/>
    </row>
    <row r="24" spans="1:8" x14ac:dyDescent="0.3">
      <c r="A24" s="365" t="s">
        <v>153</v>
      </c>
      <c r="B24" s="366"/>
      <c r="C24" s="366"/>
      <c r="D24" s="366"/>
      <c r="E24" s="366"/>
      <c r="F24" s="366"/>
      <c r="G24" s="366"/>
      <c r="H24" s="367"/>
    </row>
    <row r="25" spans="1:8" x14ac:dyDescent="0.3">
      <c r="A25" s="84" t="s">
        <v>56</v>
      </c>
      <c r="B25" s="77" t="s">
        <v>57</v>
      </c>
      <c r="C25" s="77" t="s">
        <v>58</v>
      </c>
      <c r="D25" s="82" t="s">
        <v>59</v>
      </c>
      <c r="E25" s="82" t="s">
        <v>60</v>
      </c>
      <c r="F25" s="82" t="s">
        <v>61</v>
      </c>
      <c r="G25" s="82" t="s">
        <v>62</v>
      </c>
      <c r="H25" s="83" t="s">
        <v>63</v>
      </c>
    </row>
    <row r="26" spans="1:8" ht="39.6" x14ac:dyDescent="0.3">
      <c r="A26" s="108" t="s">
        <v>64</v>
      </c>
      <c r="B26" s="77">
        <v>30101</v>
      </c>
      <c r="C26" s="65" t="s">
        <v>36</v>
      </c>
      <c r="D26" s="116" t="s">
        <v>102</v>
      </c>
      <c r="E26" s="77" t="s">
        <v>48</v>
      </c>
      <c r="F26" s="110">
        <v>54.86</v>
      </c>
      <c r="G26" s="111">
        <v>2</v>
      </c>
      <c r="H26" s="112">
        <f t="shared" ref="H26:H27" si="0">F26*G26</f>
        <v>109.72</v>
      </c>
    </row>
    <row r="27" spans="1:8" ht="53.4" x14ac:dyDescent="0.3">
      <c r="A27" s="108" t="s">
        <v>66</v>
      </c>
      <c r="B27" s="113">
        <v>40237</v>
      </c>
      <c r="C27" s="113" t="s">
        <v>36</v>
      </c>
      <c r="D27" s="109" t="s">
        <v>103</v>
      </c>
      <c r="E27" s="77" t="s">
        <v>48</v>
      </c>
      <c r="F27" s="114">
        <v>727.43</v>
      </c>
      <c r="G27" s="111">
        <v>1.6</v>
      </c>
      <c r="H27" s="112">
        <f t="shared" si="0"/>
        <v>1163.8879999999999</v>
      </c>
    </row>
    <row r="28" spans="1:8" ht="39.6" x14ac:dyDescent="0.3">
      <c r="A28" s="108" t="s">
        <v>89</v>
      </c>
      <c r="B28" s="77">
        <v>30201</v>
      </c>
      <c r="C28" s="65" t="s">
        <v>36</v>
      </c>
      <c r="D28" s="116" t="s">
        <v>163</v>
      </c>
      <c r="E28" s="77" t="s">
        <v>48</v>
      </c>
      <c r="F28" s="110">
        <v>59.08</v>
      </c>
      <c r="G28" s="110">
        <v>0.4</v>
      </c>
      <c r="H28" s="112">
        <f>F28*G28</f>
        <v>23.632000000000001</v>
      </c>
    </row>
    <row r="29" spans="1:8" ht="40.200000000000003" x14ac:dyDescent="0.3">
      <c r="A29" s="108" t="s">
        <v>70</v>
      </c>
      <c r="B29" s="77">
        <v>141218</v>
      </c>
      <c r="C29" s="65" t="s">
        <v>36</v>
      </c>
      <c r="D29" s="109" t="s">
        <v>164</v>
      </c>
      <c r="E29" s="77" t="s">
        <v>21</v>
      </c>
      <c r="F29" s="110">
        <v>205.41</v>
      </c>
      <c r="G29" s="110">
        <v>14.2</v>
      </c>
      <c r="H29" s="112">
        <f t="shared" ref="H29:H30" si="1">F29*G29</f>
        <v>2916.8219999999997</v>
      </c>
    </row>
    <row r="30" spans="1:8" ht="79.2" x14ac:dyDescent="0.3">
      <c r="A30" s="108" t="s">
        <v>165</v>
      </c>
      <c r="B30" s="77">
        <v>190417</v>
      </c>
      <c r="C30" s="65" t="s">
        <v>36</v>
      </c>
      <c r="D30" s="116" t="s">
        <v>166</v>
      </c>
      <c r="E30" s="77" t="s">
        <v>2</v>
      </c>
      <c r="F30" s="110">
        <v>46.48</v>
      </c>
      <c r="G30" s="110">
        <v>3.83</v>
      </c>
      <c r="H30" s="112">
        <f t="shared" si="1"/>
        <v>178.01839999999999</v>
      </c>
    </row>
    <row r="31" spans="1:8" x14ac:dyDescent="0.3">
      <c r="A31" s="368" t="s">
        <v>72</v>
      </c>
      <c r="B31" s="369"/>
      <c r="C31" s="369"/>
      <c r="D31" s="369"/>
      <c r="E31" s="369"/>
      <c r="F31" s="370">
        <f>SUM(H26:H30)</f>
        <v>4392.0803999999998</v>
      </c>
      <c r="G31" s="370"/>
      <c r="H31" s="371"/>
    </row>
    <row r="32" spans="1:8" x14ac:dyDescent="0.3">
      <c r="A32" s="365" t="s">
        <v>73</v>
      </c>
      <c r="B32" s="366"/>
      <c r="C32" s="366"/>
      <c r="D32" s="366"/>
      <c r="E32" s="366"/>
      <c r="F32" s="366"/>
      <c r="G32" s="366"/>
      <c r="H32" s="367"/>
    </row>
    <row r="33" spans="1:8" x14ac:dyDescent="0.3">
      <c r="A33" s="84" t="s">
        <v>56</v>
      </c>
      <c r="B33" s="370" t="s">
        <v>74</v>
      </c>
      <c r="C33" s="370"/>
      <c r="D33" s="370"/>
      <c r="E33" s="375" t="s">
        <v>63</v>
      </c>
      <c r="F33" s="375"/>
      <c r="G33" s="375"/>
      <c r="H33" s="83"/>
    </row>
    <row r="34" spans="1:8" x14ac:dyDescent="0.3">
      <c r="A34" s="84" t="s">
        <v>75</v>
      </c>
      <c r="B34" s="370" t="s">
        <v>76</v>
      </c>
      <c r="C34" s="370"/>
      <c r="D34" s="370"/>
      <c r="E34" s="375" t="s">
        <v>77</v>
      </c>
      <c r="F34" s="375"/>
      <c r="G34" s="375"/>
      <c r="H34" s="83">
        <f>F15</f>
        <v>0</v>
      </c>
    </row>
    <row r="35" spans="1:8" x14ac:dyDescent="0.3">
      <c r="A35" s="84" t="s">
        <v>78</v>
      </c>
      <c r="B35" s="370" t="s">
        <v>79</v>
      </c>
      <c r="C35" s="370"/>
      <c r="D35" s="370"/>
      <c r="E35" s="376">
        <f>H10</f>
        <v>1.5727</v>
      </c>
      <c r="F35" s="376"/>
      <c r="G35" s="376"/>
      <c r="H35" s="83"/>
    </row>
    <row r="36" spans="1:8" x14ac:dyDescent="0.3">
      <c r="A36" s="84" t="s">
        <v>80</v>
      </c>
      <c r="B36" s="370" t="s">
        <v>81</v>
      </c>
      <c r="C36" s="370"/>
      <c r="D36" s="370"/>
      <c r="E36" s="377" t="s">
        <v>82</v>
      </c>
      <c r="F36" s="377"/>
      <c r="G36" s="377"/>
      <c r="H36" s="83">
        <f>F20</f>
        <v>0</v>
      </c>
    </row>
    <row r="37" spans="1:8" x14ac:dyDescent="0.3">
      <c r="A37" s="84" t="s">
        <v>83</v>
      </c>
      <c r="B37" s="370" t="s">
        <v>84</v>
      </c>
      <c r="C37" s="370"/>
      <c r="D37" s="370"/>
      <c r="E37" s="377" t="s">
        <v>85</v>
      </c>
      <c r="F37" s="377"/>
      <c r="G37" s="377"/>
      <c r="H37" s="83">
        <f>F23</f>
        <v>0</v>
      </c>
    </row>
    <row r="38" spans="1:8" x14ac:dyDescent="0.3">
      <c r="A38" s="84" t="s">
        <v>86</v>
      </c>
      <c r="B38" s="370" t="s">
        <v>154</v>
      </c>
      <c r="C38" s="370"/>
      <c r="D38" s="370"/>
      <c r="E38" s="377" t="s">
        <v>87</v>
      </c>
      <c r="F38" s="377"/>
      <c r="G38" s="377"/>
      <c r="H38" s="83">
        <f>F31</f>
        <v>4392.0803999999998</v>
      </c>
    </row>
    <row r="39" spans="1:8" x14ac:dyDescent="0.3">
      <c r="A39" s="84"/>
      <c r="B39" s="370"/>
      <c r="C39" s="370"/>
      <c r="D39" s="370"/>
      <c r="E39" s="373" t="s">
        <v>88</v>
      </c>
      <c r="F39" s="373"/>
      <c r="G39" s="373"/>
      <c r="H39" s="67">
        <f>ROUND(SUM(H36+H34+H37+H38),2)</f>
        <v>4392.08</v>
      </c>
    </row>
    <row r="40" spans="1:8" x14ac:dyDescent="0.3">
      <c r="A40" s="98"/>
      <c r="B40" s="379"/>
      <c r="C40" s="379"/>
      <c r="D40" s="379"/>
      <c r="E40" s="380" t="s">
        <v>155</v>
      </c>
      <c r="F40" s="380"/>
      <c r="G40" s="380"/>
      <c r="H40" s="68">
        <f>H39</f>
        <v>4392.08</v>
      </c>
    </row>
    <row r="41" spans="1:8" ht="15" thickBot="1" x14ac:dyDescent="0.35">
      <c r="A41" s="381"/>
      <c r="B41" s="382"/>
      <c r="C41" s="382"/>
      <c r="D41" s="382"/>
      <c r="E41" s="382"/>
      <c r="F41" s="382"/>
      <c r="G41" s="382"/>
      <c r="H41" s="383"/>
    </row>
    <row r="44" spans="1:8" ht="15.6" x14ac:dyDescent="0.3">
      <c r="A44" s="307" t="s">
        <v>242</v>
      </c>
      <c r="B44" s="307"/>
      <c r="C44" s="307"/>
      <c r="D44" s="307"/>
      <c r="E44" s="99"/>
      <c r="F44" s="99"/>
      <c r="G44" s="100"/>
      <c r="H44" s="101"/>
    </row>
    <row r="45" spans="1:8" x14ac:dyDescent="0.3">
      <c r="A45" s="102"/>
      <c r="B45" s="102"/>
      <c r="C45" s="102"/>
      <c r="D45" s="102"/>
      <c r="E45" s="336" t="s">
        <v>156</v>
      </c>
      <c r="F45" s="336"/>
      <c r="G45" s="336"/>
      <c r="H45" s="336"/>
    </row>
    <row r="46" spans="1:8" x14ac:dyDescent="0.3">
      <c r="A46" s="103"/>
      <c r="B46" s="103"/>
      <c r="C46" s="103"/>
      <c r="D46" s="104"/>
      <c r="E46" s="328" t="s">
        <v>157</v>
      </c>
      <c r="F46" s="328"/>
      <c r="G46" s="328"/>
      <c r="H46" s="328"/>
    </row>
    <row r="47" spans="1:8" x14ac:dyDescent="0.3">
      <c r="A47" s="103"/>
      <c r="B47" s="103"/>
      <c r="C47" s="103"/>
      <c r="D47" s="104"/>
      <c r="E47" s="328" t="s">
        <v>158</v>
      </c>
      <c r="F47" s="328"/>
      <c r="G47" s="328"/>
      <c r="H47" s="328"/>
    </row>
  </sheetData>
  <mergeCells count="45">
    <mergeCell ref="E45:H45"/>
    <mergeCell ref="E46:H46"/>
    <mergeCell ref="E47:H47"/>
    <mergeCell ref="B39:D39"/>
    <mergeCell ref="E39:G39"/>
    <mergeCell ref="B40:D40"/>
    <mergeCell ref="E40:G40"/>
    <mergeCell ref="A41:H41"/>
    <mergeCell ref="A44:D44"/>
    <mergeCell ref="B36:D36"/>
    <mergeCell ref="E36:G36"/>
    <mergeCell ref="B37:D37"/>
    <mergeCell ref="E37:G37"/>
    <mergeCell ref="B38:D38"/>
    <mergeCell ref="E38:G38"/>
    <mergeCell ref="B33:D33"/>
    <mergeCell ref="E33:G33"/>
    <mergeCell ref="B34:D34"/>
    <mergeCell ref="E34:G34"/>
    <mergeCell ref="B35:D35"/>
    <mergeCell ref="E35:G35"/>
    <mergeCell ref="A32:H32"/>
    <mergeCell ref="A15:E15"/>
    <mergeCell ref="F15:H15"/>
    <mergeCell ref="A16:H16"/>
    <mergeCell ref="A20:E20"/>
    <mergeCell ref="F20:H20"/>
    <mergeCell ref="A21:H21"/>
    <mergeCell ref="A23:E23"/>
    <mergeCell ref="F23:H23"/>
    <mergeCell ref="A24:H24"/>
    <mergeCell ref="A31:E31"/>
    <mergeCell ref="F31:H31"/>
    <mergeCell ref="A12:H12"/>
    <mergeCell ref="A1:B5"/>
    <mergeCell ref="C1:H2"/>
    <mergeCell ref="C3:H4"/>
    <mergeCell ref="C5:H5"/>
    <mergeCell ref="A6:H6"/>
    <mergeCell ref="A7:H7"/>
    <mergeCell ref="A8:H8"/>
    <mergeCell ref="A9:H9"/>
    <mergeCell ref="A10:B10"/>
    <mergeCell ref="E10:G10"/>
    <mergeCell ref="B11:F11"/>
  </mergeCells>
  <pageMargins left="0.511811024" right="0.511811024" top="0.78740157499999996" bottom="0.78740157499999996" header="0.31496062000000002" footer="0.31496062000000002"/>
  <pageSetup paperSize="9" scale="8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E388-DACD-4550-9978-E9F64B850968}">
  <sheetPr>
    <pageSetUpPr fitToPage="1"/>
  </sheetPr>
  <dimension ref="A1:I47"/>
  <sheetViews>
    <sheetView topLeftCell="A4" workbookViewId="0">
      <selection activeCell="B11" sqref="B11:F11"/>
    </sheetView>
  </sheetViews>
  <sheetFormatPr defaultRowHeight="14.4" x14ac:dyDescent="0.3"/>
  <cols>
    <col min="3" max="3" width="10.6640625" customWidth="1"/>
    <col min="4" max="4" width="43" customWidth="1"/>
    <col min="6" max="6" width="17.44140625" customWidth="1"/>
    <col min="7" max="7" width="16.44140625" customWidth="1"/>
  </cols>
  <sheetData>
    <row r="1" spans="1:8" x14ac:dyDescent="0.3">
      <c r="A1" s="340"/>
      <c r="B1" s="341"/>
      <c r="C1" s="387" t="s">
        <v>8</v>
      </c>
      <c r="D1" s="388"/>
      <c r="E1" s="388"/>
      <c r="F1" s="388"/>
      <c r="G1" s="391"/>
      <c r="H1" s="392"/>
    </row>
    <row r="2" spans="1:8" x14ac:dyDescent="0.3">
      <c r="A2" s="342"/>
      <c r="B2" s="343"/>
      <c r="C2" s="389"/>
      <c r="D2" s="390"/>
      <c r="E2" s="390"/>
      <c r="F2" s="390"/>
      <c r="G2" s="393"/>
      <c r="H2" s="394"/>
    </row>
    <row r="3" spans="1:8" x14ac:dyDescent="0.3">
      <c r="A3" s="342"/>
      <c r="B3" s="343"/>
      <c r="C3" s="395" t="s">
        <v>11</v>
      </c>
      <c r="D3" s="396"/>
      <c r="E3" s="396"/>
      <c r="F3" s="396"/>
      <c r="G3" s="399"/>
      <c r="H3" s="400"/>
    </row>
    <row r="4" spans="1:8" x14ac:dyDescent="0.3">
      <c r="A4" s="342"/>
      <c r="B4" s="343"/>
      <c r="C4" s="397"/>
      <c r="D4" s="398"/>
      <c r="E4" s="398"/>
      <c r="F4" s="398"/>
      <c r="G4" s="401"/>
      <c r="H4" s="402"/>
    </row>
    <row r="5" spans="1:8" x14ac:dyDescent="0.3">
      <c r="A5" s="342"/>
      <c r="B5" s="343"/>
      <c r="C5" s="403" t="s">
        <v>12</v>
      </c>
      <c r="D5" s="404"/>
      <c r="E5" s="404"/>
      <c r="F5" s="404"/>
      <c r="G5" s="401"/>
      <c r="H5" s="402"/>
    </row>
    <row r="6" spans="1:8" x14ac:dyDescent="0.3">
      <c r="A6" s="347"/>
      <c r="B6" s="348"/>
      <c r="C6" s="348"/>
      <c r="D6" s="348"/>
      <c r="E6" s="348"/>
      <c r="F6" s="348"/>
      <c r="G6" s="348"/>
      <c r="H6" s="349"/>
    </row>
    <row r="7" spans="1:8" x14ac:dyDescent="0.3">
      <c r="A7" s="350" t="s">
        <v>50</v>
      </c>
      <c r="B7" s="351"/>
      <c r="C7" s="351"/>
      <c r="D7" s="351"/>
      <c r="E7" s="351"/>
      <c r="F7" s="351"/>
      <c r="G7" s="351"/>
      <c r="H7" s="352"/>
    </row>
    <row r="8" spans="1:8" x14ac:dyDescent="0.3">
      <c r="A8" s="353" t="s">
        <v>178</v>
      </c>
      <c r="B8" s="354"/>
      <c r="C8" s="354"/>
      <c r="D8" s="354"/>
      <c r="E8" s="354"/>
      <c r="F8" s="354"/>
      <c r="G8" s="354"/>
      <c r="H8" s="355"/>
    </row>
    <row r="9" spans="1:8" x14ac:dyDescent="0.3">
      <c r="A9" s="405" t="s">
        <v>240</v>
      </c>
      <c r="B9" s="406"/>
      <c r="C9" s="406"/>
      <c r="D9" s="406"/>
      <c r="E9" s="406"/>
      <c r="F9" s="406"/>
      <c r="G9" s="406"/>
      <c r="H9" s="407"/>
    </row>
    <row r="10" spans="1:8" x14ac:dyDescent="0.3">
      <c r="A10" s="359" t="s">
        <v>51</v>
      </c>
      <c r="B10" s="360"/>
      <c r="C10" s="105" t="s">
        <v>159</v>
      </c>
      <c r="D10" s="106"/>
      <c r="E10" s="361" t="s">
        <v>52</v>
      </c>
      <c r="F10" s="362"/>
      <c r="G10" s="363"/>
      <c r="H10" s="107">
        <v>1.5727</v>
      </c>
    </row>
    <row r="11" spans="1:8" x14ac:dyDescent="0.3">
      <c r="A11" s="45" t="s">
        <v>53</v>
      </c>
      <c r="B11" s="408" t="s">
        <v>250</v>
      </c>
      <c r="C11" s="408"/>
      <c r="D11" s="408"/>
      <c r="E11" s="408"/>
      <c r="F11" s="408"/>
      <c r="G11" s="61" t="s">
        <v>54</v>
      </c>
      <c r="H11" s="75" t="s">
        <v>2</v>
      </c>
    </row>
    <row r="12" spans="1:8" x14ac:dyDescent="0.3">
      <c r="A12" s="337" t="s">
        <v>55</v>
      </c>
      <c r="B12" s="338"/>
      <c r="C12" s="338"/>
      <c r="D12" s="338"/>
      <c r="E12" s="338"/>
      <c r="F12" s="338"/>
      <c r="G12" s="338"/>
      <c r="H12" s="339"/>
    </row>
    <row r="13" spans="1:8" x14ac:dyDescent="0.3">
      <c r="A13" s="76" t="s">
        <v>56</v>
      </c>
      <c r="B13" s="77" t="s">
        <v>57</v>
      </c>
      <c r="C13" s="77" t="s">
        <v>58</v>
      </c>
      <c r="D13" s="77" t="s">
        <v>59</v>
      </c>
      <c r="E13" s="77" t="s">
        <v>60</v>
      </c>
      <c r="F13" s="77" t="s">
        <v>61</v>
      </c>
      <c r="G13" s="77" t="s">
        <v>62</v>
      </c>
      <c r="H13" s="78" t="s">
        <v>63</v>
      </c>
    </row>
    <row r="14" spans="1:8" x14ac:dyDescent="0.3">
      <c r="A14" s="79" t="s">
        <v>64</v>
      </c>
      <c r="B14" s="117">
        <v>10101</v>
      </c>
      <c r="C14" s="87" t="s">
        <v>179</v>
      </c>
      <c r="D14" s="118" t="s">
        <v>180</v>
      </c>
      <c r="E14" s="81" t="s">
        <v>65</v>
      </c>
      <c r="F14" s="119">
        <v>19.190000000000001</v>
      </c>
      <c r="G14" s="81">
        <v>0.25</v>
      </c>
      <c r="H14" s="64">
        <f>F14*G14</f>
        <v>4.7975000000000003</v>
      </c>
    </row>
    <row r="15" spans="1:8" x14ac:dyDescent="0.3">
      <c r="A15" s="79" t="s">
        <v>66</v>
      </c>
      <c r="B15" s="117">
        <v>10139</v>
      </c>
      <c r="C15" s="87" t="s">
        <v>179</v>
      </c>
      <c r="D15" s="118" t="s">
        <v>181</v>
      </c>
      <c r="E15" s="81" t="s">
        <v>65</v>
      </c>
      <c r="F15" s="119">
        <v>22.74</v>
      </c>
      <c r="G15" s="81">
        <v>0.25</v>
      </c>
      <c r="H15" s="64">
        <f>F15*G15</f>
        <v>5.6849999999999996</v>
      </c>
    </row>
    <row r="16" spans="1:8" x14ac:dyDescent="0.3">
      <c r="A16" s="368" t="s">
        <v>68</v>
      </c>
      <c r="B16" s="369"/>
      <c r="C16" s="369"/>
      <c r="D16" s="369"/>
      <c r="E16" s="369"/>
      <c r="F16" s="370">
        <f>SUM(H14:H15)</f>
        <v>10.4825</v>
      </c>
      <c r="G16" s="370"/>
      <c r="H16" s="371"/>
    </row>
    <row r="17" spans="1:8" x14ac:dyDescent="0.3">
      <c r="A17" s="372" t="s">
        <v>148</v>
      </c>
      <c r="B17" s="373"/>
      <c r="C17" s="373"/>
      <c r="D17" s="373"/>
      <c r="E17" s="373"/>
      <c r="F17" s="373"/>
      <c r="G17" s="373"/>
      <c r="H17" s="374"/>
    </row>
    <row r="18" spans="1:8" x14ac:dyDescent="0.3">
      <c r="A18" s="84" t="s">
        <v>56</v>
      </c>
      <c r="B18" s="77" t="s">
        <v>57</v>
      </c>
      <c r="C18" s="77" t="s">
        <v>58</v>
      </c>
      <c r="D18" s="82" t="s">
        <v>59</v>
      </c>
      <c r="E18" s="82" t="s">
        <v>60</v>
      </c>
      <c r="F18" s="82" t="s">
        <v>61</v>
      </c>
      <c r="G18" s="82" t="s">
        <v>62</v>
      </c>
      <c r="H18" s="83" t="s">
        <v>63</v>
      </c>
    </row>
    <row r="19" spans="1:8" x14ac:dyDescent="0.3">
      <c r="A19" s="85"/>
      <c r="B19" s="86"/>
      <c r="C19" s="87"/>
      <c r="D19" s="88"/>
      <c r="E19" s="89"/>
      <c r="F19" s="90"/>
      <c r="G19" s="91"/>
      <c r="H19" s="83">
        <f>F19*G19</f>
        <v>0</v>
      </c>
    </row>
    <row r="20" spans="1:8" x14ac:dyDescent="0.3">
      <c r="A20" s="84"/>
      <c r="B20" s="89"/>
      <c r="C20" s="89"/>
      <c r="D20" s="89"/>
      <c r="E20" s="89"/>
      <c r="F20" s="89"/>
      <c r="G20" s="89"/>
      <c r="H20" s="83">
        <f>F20*G20</f>
        <v>0</v>
      </c>
    </row>
    <row r="21" spans="1:8" x14ac:dyDescent="0.3">
      <c r="A21" s="368" t="s">
        <v>69</v>
      </c>
      <c r="B21" s="369"/>
      <c r="C21" s="369"/>
      <c r="D21" s="369"/>
      <c r="E21" s="369"/>
      <c r="F21" s="370">
        <f>SUM(H19:H20)</f>
        <v>0</v>
      </c>
      <c r="G21" s="370"/>
      <c r="H21" s="371"/>
    </row>
    <row r="22" spans="1:8" x14ac:dyDescent="0.3">
      <c r="A22" s="372" t="s">
        <v>149</v>
      </c>
      <c r="B22" s="373"/>
      <c r="C22" s="373"/>
      <c r="D22" s="373"/>
      <c r="E22" s="373"/>
      <c r="F22" s="373"/>
      <c r="G22" s="373"/>
      <c r="H22" s="374"/>
    </row>
    <row r="23" spans="1:8" x14ac:dyDescent="0.3">
      <c r="A23" s="84" t="s">
        <v>56</v>
      </c>
      <c r="B23" s="77" t="s">
        <v>57</v>
      </c>
      <c r="C23" s="77" t="s">
        <v>58</v>
      </c>
      <c r="D23" s="82" t="s">
        <v>59</v>
      </c>
      <c r="E23" s="82" t="s">
        <v>60</v>
      </c>
      <c r="F23" s="82" t="s">
        <v>61</v>
      </c>
      <c r="G23" s="82" t="s">
        <v>62</v>
      </c>
      <c r="H23" s="83" t="s">
        <v>63</v>
      </c>
    </row>
    <row r="24" spans="1:8" x14ac:dyDescent="0.3">
      <c r="A24" s="85" t="s">
        <v>64</v>
      </c>
      <c r="B24" s="95" t="s">
        <v>206</v>
      </c>
      <c r="C24" s="89" t="s">
        <v>182</v>
      </c>
      <c r="D24" s="120" t="s">
        <v>248</v>
      </c>
      <c r="E24" s="89" t="s">
        <v>2</v>
      </c>
      <c r="F24" s="89">
        <v>108.83</v>
      </c>
      <c r="G24" s="97">
        <v>1</v>
      </c>
      <c r="H24" s="64">
        <f>F24*G24</f>
        <v>108.83</v>
      </c>
    </row>
    <row r="25" spans="1:8" ht="26.4" x14ac:dyDescent="0.3">
      <c r="A25" s="85" t="s">
        <v>66</v>
      </c>
      <c r="B25" s="95">
        <v>131</v>
      </c>
      <c r="C25" s="89" t="s">
        <v>104</v>
      </c>
      <c r="D25" s="120" t="s">
        <v>183</v>
      </c>
      <c r="E25" s="89" t="s">
        <v>184</v>
      </c>
      <c r="F25" s="89">
        <v>40.94</v>
      </c>
      <c r="G25" s="97">
        <v>0.6</v>
      </c>
      <c r="H25" s="64">
        <f>F25*G25</f>
        <v>24.563999999999997</v>
      </c>
    </row>
    <row r="26" spans="1:8" x14ac:dyDescent="0.3">
      <c r="A26" s="368" t="s">
        <v>71</v>
      </c>
      <c r="B26" s="369"/>
      <c r="C26" s="369"/>
      <c r="D26" s="369"/>
      <c r="E26" s="369"/>
      <c r="F26" s="370">
        <f>SUM(H24:H25)</f>
        <v>133.39400000000001</v>
      </c>
      <c r="G26" s="370"/>
      <c r="H26" s="371"/>
    </row>
    <row r="27" spans="1:8" x14ac:dyDescent="0.3">
      <c r="A27" s="365" t="s">
        <v>153</v>
      </c>
      <c r="B27" s="366"/>
      <c r="C27" s="366"/>
      <c r="D27" s="366"/>
      <c r="E27" s="366"/>
      <c r="F27" s="366"/>
      <c r="G27" s="366"/>
      <c r="H27" s="367"/>
    </row>
    <row r="28" spans="1:8" x14ac:dyDescent="0.3">
      <c r="A28" s="84" t="s">
        <v>56</v>
      </c>
      <c r="B28" s="77" t="s">
        <v>57</v>
      </c>
      <c r="C28" s="77" t="s">
        <v>58</v>
      </c>
      <c r="D28" s="82" t="s">
        <v>59</v>
      </c>
      <c r="E28" s="82" t="s">
        <v>60</v>
      </c>
      <c r="F28" s="82" t="s">
        <v>61</v>
      </c>
      <c r="G28" s="82" t="s">
        <v>62</v>
      </c>
      <c r="H28" s="83" t="s">
        <v>63</v>
      </c>
    </row>
    <row r="29" spans="1:8" x14ac:dyDescent="0.3">
      <c r="A29" s="84"/>
      <c r="B29" s="89"/>
      <c r="C29" s="89"/>
      <c r="D29" s="89"/>
      <c r="E29" s="89"/>
      <c r="F29" s="89"/>
      <c r="G29" s="89"/>
      <c r="H29" s="83">
        <f>F29*G29</f>
        <v>0</v>
      </c>
    </row>
    <row r="30" spans="1:8" x14ac:dyDescent="0.3">
      <c r="A30" s="84"/>
      <c r="B30" s="89"/>
      <c r="C30" s="89"/>
      <c r="D30" s="89"/>
      <c r="E30" s="89"/>
      <c r="F30" s="89"/>
      <c r="G30" s="89"/>
      <c r="H30" s="83">
        <f>F30*G30</f>
        <v>0</v>
      </c>
    </row>
    <row r="31" spans="1:8" x14ac:dyDescent="0.3">
      <c r="A31" s="368" t="s">
        <v>72</v>
      </c>
      <c r="B31" s="369"/>
      <c r="C31" s="369"/>
      <c r="D31" s="369"/>
      <c r="E31" s="369"/>
      <c r="F31" s="370">
        <f>SUM(H29:H30)</f>
        <v>0</v>
      </c>
      <c r="G31" s="370"/>
      <c r="H31" s="371"/>
    </row>
    <row r="32" spans="1:8" x14ac:dyDescent="0.3">
      <c r="A32" s="365" t="s">
        <v>73</v>
      </c>
      <c r="B32" s="366"/>
      <c r="C32" s="366"/>
      <c r="D32" s="366"/>
      <c r="E32" s="366"/>
      <c r="F32" s="366"/>
      <c r="G32" s="366"/>
      <c r="H32" s="367"/>
    </row>
    <row r="33" spans="1:9" x14ac:dyDescent="0.3">
      <c r="A33" s="84" t="s">
        <v>56</v>
      </c>
      <c r="B33" s="370" t="s">
        <v>74</v>
      </c>
      <c r="C33" s="370"/>
      <c r="D33" s="370"/>
      <c r="E33" s="375" t="s">
        <v>63</v>
      </c>
      <c r="F33" s="375"/>
      <c r="G33" s="375"/>
      <c r="H33" s="83"/>
    </row>
    <row r="34" spans="1:9" x14ac:dyDescent="0.3">
      <c r="A34" s="84" t="s">
        <v>75</v>
      </c>
      <c r="B34" s="370" t="s">
        <v>76</v>
      </c>
      <c r="C34" s="370"/>
      <c r="D34" s="370"/>
      <c r="E34" s="375" t="s">
        <v>77</v>
      </c>
      <c r="F34" s="375"/>
      <c r="G34" s="375"/>
      <c r="H34" s="83">
        <f>F16</f>
        <v>10.4825</v>
      </c>
    </row>
    <row r="35" spans="1:9" x14ac:dyDescent="0.3">
      <c r="A35" s="84" t="s">
        <v>78</v>
      </c>
      <c r="B35" s="370" t="s">
        <v>79</v>
      </c>
      <c r="C35" s="370"/>
      <c r="D35" s="370"/>
      <c r="E35" s="376">
        <f>H10</f>
        <v>1.5727</v>
      </c>
      <c r="F35" s="376"/>
      <c r="G35" s="376"/>
      <c r="H35" s="83"/>
    </row>
    <row r="36" spans="1:9" x14ac:dyDescent="0.3">
      <c r="A36" s="84" t="s">
        <v>80</v>
      </c>
      <c r="B36" s="370" t="s">
        <v>81</v>
      </c>
      <c r="C36" s="370"/>
      <c r="D36" s="370"/>
      <c r="E36" s="377" t="s">
        <v>82</v>
      </c>
      <c r="F36" s="377"/>
      <c r="G36" s="377"/>
      <c r="H36" s="83">
        <f>F21</f>
        <v>0</v>
      </c>
    </row>
    <row r="37" spans="1:9" x14ac:dyDescent="0.3">
      <c r="A37" s="84" t="s">
        <v>83</v>
      </c>
      <c r="B37" s="370" t="s">
        <v>84</v>
      </c>
      <c r="C37" s="370"/>
      <c r="D37" s="370"/>
      <c r="E37" s="377" t="s">
        <v>85</v>
      </c>
      <c r="F37" s="377"/>
      <c r="G37" s="377"/>
      <c r="H37" s="83">
        <f>F26</f>
        <v>133.39400000000001</v>
      </c>
    </row>
    <row r="38" spans="1:9" x14ac:dyDescent="0.3">
      <c r="A38" s="84" t="s">
        <v>86</v>
      </c>
      <c r="B38" s="370" t="s">
        <v>154</v>
      </c>
      <c r="C38" s="370"/>
      <c r="D38" s="370"/>
      <c r="E38" s="377" t="s">
        <v>87</v>
      </c>
      <c r="F38" s="377"/>
      <c r="G38" s="377"/>
      <c r="H38" s="83">
        <f>F31</f>
        <v>0</v>
      </c>
    </row>
    <row r="39" spans="1:9" x14ac:dyDescent="0.3">
      <c r="A39" s="84"/>
      <c r="B39" s="370"/>
      <c r="C39" s="370"/>
      <c r="D39" s="370"/>
      <c r="E39" s="373" t="s">
        <v>88</v>
      </c>
      <c r="F39" s="373"/>
      <c r="G39" s="373"/>
      <c r="H39" s="67">
        <f>H34+H37</f>
        <v>143.87649999999999</v>
      </c>
    </row>
    <row r="40" spans="1:9" x14ac:dyDescent="0.3">
      <c r="A40" s="98"/>
      <c r="B40" s="379"/>
      <c r="C40" s="379"/>
      <c r="D40" s="379"/>
      <c r="E40" s="380" t="s">
        <v>155</v>
      </c>
      <c r="F40" s="380"/>
      <c r="G40" s="380"/>
      <c r="H40" s="68">
        <f>H39</f>
        <v>143.87649999999999</v>
      </c>
    </row>
    <row r="41" spans="1:9" ht="15" thickBot="1" x14ac:dyDescent="0.35">
      <c r="A41" s="381"/>
      <c r="B41" s="382"/>
      <c r="C41" s="382"/>
      <c r="D41" s="382"/>
      <c r="E41" s="382"/>
      <c r="F41" s="382"/>
      <c r="G41" s="382"/>
      <c r="H41" s="383"/>
    </row>
    <row r="44" spans="1:9" x14ac:dyDescent="0.3">
      <c r="A44" s="411" t="s">
        <v>242</v>
      </c>
      <c r="B44" s="411"/>
      <c r="C44" s="411"/>
      <c r="D44" s="411"/>
      <c r="E44" s="121"/>
      <c r="F44" s="121"/>
      <c r="G44" s="121"/>
      <c r="H44" s="121"/>
    </row>
    <row r="45" spans="1:9" x14ac:dyDescent="0.3">
      <c r="A45" s="3"/>
      <c r="B45" s="3"/>
      <c r="C45" s="3"/>
      <c r="D45" s="2"/>
      <c r="E45" s="409" t="s">
        <v>157</v>
      </c>
      <c r="F45" s="409"/>
      <c r="G45" s="409"/>
      <c r="H45" s="409"/>
      <c r="I45" s="139"/>
    </row>
    <row r="46" spans="1:9" x14ac:dyDescent="0.3">
      <c r="A46" s="3"/>
      <c r="B46" s="3"/>
      <c r="C46" s="3"/>
      <c r="D46" s="2"/>
      <c r="E46" s="410" t="s">
        <v>143</v>
      </c>
      <c r="F46" s="410"/>
      <c r="G46" s="410"/>
      <c r="H46" s="410"/>
    </row>
    <row r="47" spans="1:9" x14ac:dyDescent="0.3">
      <c r="A47" s="3"/>
      <c r="B47" s="3"/>
      <c r="C47" s="3"/>
      <c r="D47" s="2"/>
      <c r="E47" s="410" t="s">
        <v>202</v>
      </c>
      <c r="F47" s="410"/>
      <c r="G47" s="410"/>
      <c r="H47" s="410"/>
    </row>
  </sheetData>
  <mergeCells count="48">
    <mergeCell ref="E45:H45"/>
    <mergeCell ref="E46:H46"/>
    <mergeCell ref="E47:H47"/>
    <mergeCell ref="B39:D39"/>
    <mergeCell ref="E39:G39"/>
    <mergeCell ref="B40:D40"/>
    <mergeCell ref="E40:G40"/>
    <mergeCell ref="A41:H41"/>
    <mergeCell ref="A44:D44"/>
    <mergeCell ref="B36:D36"/>
    <mergeCell ref="E36:G36"/>
    <mergeCell ref="B37:D37"/>
    <mergeCell ref="E37:G37"/>
    <mergeCell ref="B38:D38"/>
    <mergeCell ref="E38:G38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A21:E21"/>
    <mergeCell ref="F21:H21"/>
    <mergeCell ref="A6:H6"/>
    <mergeCell ref="A7:H7"/>
    <mergeCell ref="A8:H8"/>
    <mergeCell ref="A9:H9"/>
    <mergeCell ref="A10:B10"/>
    <mergeCell ref="E10:G10"/>
    <mergeCell ref="B11:F11"/>
    <mergeCell ref="A12:H12"/>
    <mergeCell ref="A16:E16"/>
    <mergeCell ref="F16:H16"/>
    <mergeCell ref="A17:H17"/>
    <mergeCell ref="A1:B5"/>
    <mergeCell ref="C1:F2"/>
    <mergeCell ref="G1:H2"/>
    <mergeCell ref="C3:F4"/>
    <mergeCell ref="G3:H4"/>
    <mergeCell ref="C5:F5"/>
    <mergeCell ref="G5:H5"/>
  </mergeCells>
  <pageMargins left="0.511811024" right="0.511811024" top="0.78740157499999996" bottom="0.78740157499999996" header="0.31496062000000002" footer="0.31496062000000002"/>
  <pageSetup paperSize="9"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B5FC-A6B0-4D99-9C10-6B7F9D744070}">
  <sheetPr>
    <pageSetUpPr fitToPage="1"/>
  </sheetPr>
  <dimension ref="A1:H42"/>
  <sheetViews>
    <sheetView topLeftCell="A4" workbookViewId="0">
      <selection activeCell="A17" sqref="A17:H17"/>
    </sheetView>
  </sheetViews>
  <sheetFormatPr defaultRowHeight="14.4" x14ac:dyDescent="0.3"/>
  <cols>
    <col min="4" max="4" width="43.5546875" customWidth="1"/>
    <col min="6" max="6" width="17.109375" customWidth="1"/>
    <col min="7" max="7" width="17" customWidth="1"/>
  </cols>
  <sheetData>
    <row r="1" spans="1:8" x14ac:dyDescent="0.3">
      <c r="A1" s="347"/>
      <c r="B1" s="348"/>
      <c r="C1" s="348"/>
      <c r="D1" s="348"/>
      <c r="E1" s="348"/>
      <c r="F1" s="348"/>
      <c r="G1" s="348"/>
      <c r="H1" s="349"/>
    </row>
    <row r="2" spans="1:8" x14ac:dyDescent="0.3">
      <c r="A2" s="350" t="s">
        <v>50</v>
      </c>
      <c r="B2" s="351"/>
      <c r="C2" s="351"/>
      <c r="D2" s="351"/>
      <c r="E2" s="351"/>
      <c r="F2" s="351"/>
      <c r="G2" s="351"/>
      <c r="H2" s="352"/>
    </row>
    <row r="3" spans="1:8" x14ac:dyDescent="0.3">
      <c r="A3" s="353" t="s">
        <v>211</v>
      </c>
      <c r="B3" s="354"/>
      <c r="C3" s="354"/>
      <c r="D3" s="354"/>
      <c r="E3" s="354"/>
      <c r="F3" s="354"/>
      <c r="G3" s="354"/>
      <c r="H3" s="355"/>
    </row>
    <row r="4" spans="1:8" x14ac:dyDescent="0.3">
      <c r="A4" s="405" t="s">
        <v>240</v>
      </c>
      <c r="B4" s="406"/>
      <c r="C4" s="406"/>
      <c r="D4" s="406"/>
      <c r="E4" s="406"/>
      <c r="F4" s="406"/>
      <c r="G4" s="406"/>
      <c r="H4" s="407"/>
    </row>
    <row r="5" spans="1:8" x14ac:dyDescent="0.3">
      <c r="A5" s="359" t="s">
        <v>51</v>
      </c>
      <c r="B5" s="360"/>
      <c r="C5" s="105" t="s">
        <v>159</v>
      </c>
      <c r="D5" s="106"/>
      <c r="E5" s="361" t="s">
        <v>52</v>
      </c>
      <c r="F5" s="362"/>
      <c r="G5" s="363"/>
      <c r="H5" s="107">
        <v>1.5727</v>
      </c>
    </row>
    <row r="6" spans="1:8" x14ac:dyDescent="0.3">
      <c r="A6" s="45" t="s">
        <v>53</v>
      </c>
      <c r="B6" s="408" t="s">
        <v>249</v>
      </c>
      <c r="C6" s="408"/>
      <c r="D6" s="408"/>
      <c r="E6" s="408"/>
      <c r="F6" s="408"/>
      <c r="G6" s="61" t="s">
        <v>54</v>
      </c>
      <c r="H6" s="75" t="s">
        <v>2</v>
      </c>
    </row>
    <row r="7" spans="1:8" x14ac:dyDescent="0.3">
      <c r="A7" s="337" t="s">
        <v>55</v>
      </c>
      <c r="B7" s="338"/>
      <c r="C7" s="338"/>
      <c r="D7" s="338"/>
      <c r="E7" s="338"/>
      <c r="F7" s="338"/>
      <c r="G7" s="338"/>
      <c r="H7" s="339"/>
    </row>
    <row r="8" spans="1:8" x14ac:dyDescent="0.3">
      <c r="A8" s="76" t="s">
        <v>56</v>
      </c>
      <c r="B8" s="77" t="s">
        <v>57</v>
      </c>
      <c r="C8" s="77" t="s">
        <v>58</v>
      </c>
      <c r="D8" s="77" t="s">
        <v>59</v>
      </c>
      <c r="E8" s="77" t="s">
        <v>60</v>
      </c>
      <c r="F8" s="77" t="s">
        <v>61</v>
      </c>
      <c r="G8" s="77" t="s">
        <v>62</v>
      </c>
      <c r="H8" s="78" t="s">
        <v>63</v>
      </c>
    </row>
    <row r="9" spans="1:8" x14ac:dyDescent="0.3">
      <c r="A9" s="79" t="s">
        <v>64</v>
      </c>
      <c r="B9" s="117">
        <v>10101</v>
      </c>
      <c r="C9" s="87" t="s">
        <v>179</v>
      </c>
      <c r="D9" s="118" t="s">
        <v>180</v>
      </c>
      <c r="E9" s="81" t="s">
        <v>65</v>
      </c>
      <c r="F9" s="119">
        <v>19.190000000000001</v>
      </c>
      <c r="G9" s="81">
        <v>0.3</v>
      </c>
      <c r="H9" s="64">
        <f>F9*G9</f>
        <v>5.7570000000000006</v>
      </c>
    </row>
    <row r="10" spans="1:8" x14ac:dyDescent="0.3">
      <c r="A10" s="79" t="s">
        <v>66</v>
      </c>
      <c r="B10" s="117">
        <v>10139</v>
      </c>
      <c r="C10" s="87" t="s">
        <v>179</v>
      </c>
      <c r="D10" s="118" t="s">
        <v>181</v>
      </c>
      <c r="E10" s="81" t="s">
        <v>65</v>
      </c>
      <c r="F10" s="119">
        <v>22.74</v>
      </c>
      <c r="G10" s="81">
        <v>0.3</v>
      </c>
      <c r="H10" s="64">
        <f>F10*G10</f>
        <v>6.8219999999999992</v>
      </c>
    </row>
    <row r="11" spans="1:8" x14ac:dyDescent="0.3">
      <c r="A11" s="368" t="s">
        <v>68</v>
      </c>
      <c r="B11" s="369"/>
      <c r="C11" s="369"/>
      <c r="D11" s="369"/>
      <c r="E11" s="369"/>
      <c r="F11" s="370">
        <f>SUM(H9:H10)</f>
        <v>12.579000000000001</v>
      </c>
      <c r="G11" s="370"/>
      <c r="H11" s="371"/>
    </row>
    <row r="12" spans="1:8" x14ac:dyDescent="0.3">
      <c r="A12" s="372" t="s">
        <v>148</v>
      </c>
      <c r="B12" s="373"/>
      <c r="C12" s="373"/>
      <c r="D12" s="373"/>
      <c r="E12" s="373"/>
      <c r="F12" s="373"/>
      <c r="G12" s="373"/>
      <c r="H12" s="374"/>
    </row>
    <row r="13" spans="1:8" x14ac:dyDescent="0.3">
      <c r="A13" s="84" t="s">
        <v>56</v>
      </c>
      <c r="B13" s="77" t="s">
        <v>57</v>
      </c>
      <c r="C13" s="77" t="s">
        <v>58</v>
      </c>
      <c r="D13" s="82" t="s">
        <v>59</v>
      </c>
      <c r="E13" s="82" t="s">
        <v>60</v>
      </c>
      <c r="F13" s="82" t="s">
        <v>61</v>
      </c>
      <c r="G13" s="82" t="s">
        <v>62</v>
      </c>
      <c r="H13" s="83" t="s">
        <v>63</v>
      </c>
    </row>
    <row r="14" spans="1:8" x14ac:dyDescent="0.3">
      <c r="A14" s="85"/>
      <c r="B14" s="86"/>
      <c r="C14" s="87"/>
      <c r="D14" s="88"/>
      <c r="E14" s="89"/>
      <c r="F14" s="90"/>
      <c r="G14" s="91"/>
      <c r="H14" s="83">
        <f>F14*G14</f>
        <v>0</v>
      </c>
    </row>
    <row r="15" spans="1:8" x14ac:dyDescent="0.3">
      <c r="A15" s="84"/>
      <c r="B15" s="89"/>
      <c r="C15" s="89"/>
      <c r="D15" s="89"/>
      <c r="E15" s="89"/>
      <c r="F15" s="89"/>
      <c r="G15" s="89"/>
      <c r="H15" s="83">
        <f>F15*G15</f>
        <v>0</v>
      </c>
    </row>
    <row r="16" spans="1:8" x14ac:dyDescent="0.3">
      <c r="A16" s="368" t="s">
        <v>69</v>
      </c>
      <c r="B16" s="369"/>
      <c r="C16" s="369"/>
      <c r="D16" s="369"/>
      <c r="E16" s="369"/>
      <c r="F16" s="370">
        <f>SUM(H14:H15)</f>
        <v>0</v>
      </c>
      <c r="G16" s="370"/>
      <c r="H16" s="371"/>
    </row>
    <row r="17" spans="1:8" x14ac:dyDescent="0.3">
      <c r="A17" s="372" t="s">
        <v>149</v>
      </c>
      <c r="B17" s="373"/>
      <c r="C17" s="373"/>
      <c r="D17" s="373"/>
      <c r="E17" s="373"/>
      <c r="F17" s="373"/>
      <c r="G17" s="373"/>
      <c r="H17" s="374"/>
    </row>
    <row r="18" spans="1:8" x14ac:dyDescent="0.3">
      <c r="A18" s="84" t="s">
        <v>56</v>
      </c>
      <c r="B18" s="77" t="s">
        <v>57</v>
      </c>
      <c r="C18" s="77" t="s">
        <v>58</v>
      </c>
      <c r="D18" s="82" t="s">
        <v>59</v>
      </c>
      <c r="E18" s="82" t="s">
        <v>60</v>
      </c>
      <c r="F18" s="82" t="s">
        <v>61</v>
      </c>
      <c r="G18" s="82" t="s">
        <v>62</v>
      </c>
      <c r="H18" s="83" t="s">
        <v>63</v>
      </c>
    </row>
    <row r="19" spans="1:8" x14ac:dyDescent="0.3">
      <c r="A19" s="85" t="s">
        <v>64</v>
      </c>
      <c r="B19" s="95"/>
      <c r="C19" s="89"/>
      <c r="D19" s="120"/>
      <c r="E19" s="89"/>
      <c r="F19" s="89"/>
      <c r="G19" s="97"/>
      <c r="H19" s="64"/>
    </row>
    <row r="20" spans="1:8" x14ac:dyDescent="0.3">
      <c r="A20" s="85" t="s">
        <v>66</v>
      </c>
      <c r="B20" s="95"/>
      <c r="C20" s="89"/>
      <c r="D20" s="120"/>
      <c r="E20" s="89"/>
      <c r="F20" s="89"/>
      <c r="G20" s="97"/>
      <c r="H20" s="64"/>
    </row>
    <row r="21" spans="1:8" x14ac:dyDescent="0.3">
      <c r="A21" s="368" t="s">
        <v>71</v>
      </c>
      <c r="B21" s="369"/>
      <c r="C21" s="369"/>
      <c r="D21" s="369"/>
      <c r="E21" s="369"/>
      <c r="F21" s="370">
        <f>SUM(H19:H20)</f>
        <v>0</v>
      </c>
      <c r="G21" s="370"/>
      <c r="H21" s="371"/>
    </row>
    <row r="22" spans="1:8" x14ac:dyDescent="0.3">
      <c r="A22" s="365" t="s">
        <v>153</v>
      </c>
      <c r="B22" s="366"/>
      <c r="C22" s="366"/>
      <c r="D22" s="366"/>
      <c r="E22" s="366"/>
      <c r="F22" s="366"/>
      <c r="G22" s="366"/>
      <c r="H22" s="367"/>
    </row>
    <row r="23" spans="1:8" x14ac:dyDescent="0.3">
      <c r="A23" s="84" t="s">
        <v>56</v>
      </c>
      <c r="B23" s="77" t="s">
        <v>57</v>
      </c>
      <c r="C23" s="77" t="s">
        <v>58</v>
      </c>
      <c r="D23" s="82" t="s">
        <v>59</v>
      </c>
      <c r="E23" s="82" t="s">
        <v>60</v>
      </c>
      <c r="F23" s="82" t="s">
        <v>61</v>
      </c>
      <c r="G23" s="82" t="s">
        <v>62</v>
      </c>
      <c r="H23" s="83" t="s">
        <v>63</v>
      </c>
    </row>
    <row r="24" spans="1:8" x14ac:dyDescent="0.3">
      <c r="A24" s="84"/>
      <c r="B24" s="89"/>
      <c r="C24" s="89"/>
      <c r="D24" s="89"/>
      <c r="E24" s="89"/>
      <c r="F24" s="89"/>
      <c r="G24" s="89"/>
      <c r="H24" s="83">
        <f>F24*G24</f>
        <v>0</v>
      </c>
    </row>
    <row r="25" spans="1:8" x14ac:dyDescent="0.3">
      <c r="A25" s="84"/>
      <c r="B25" s="89"/>
      <c r="C25" s="89"/>
      <c r="D25" s="89"/>
      <c r="E25" s="89"/>
      <c r="F25" s="89"/>
      <c r="G25" s="89"/>
      <c r="H25" s="83">
        <f>F25*G25</f>
        <v>0</v>
      </c>
    </row>
    <row r="26" spans="1:8" x14ac:dyDescent="0.3">
      <c r="A26" s="368" t="s">
        <v>72</v>
      </c>
      <c r="B26" s="369"/>
      <c r="C26" s="369"/>
      <c r="D26" s="369"/>
      <c r="E26" s="369"/>
      <c r="F26" s="370">
        <f>SUM(H24:H25)</f>
        <v>0</v>
      </c>
      <c r="G26" s="370"/>
      <c r="H26" s="371"/>
    </row>
    <row r="27" spans="1:8" x14ac:dyDescent="0.3">
      <c r="A27" s="365" t="s">
        <v>73</v>
      </c>
      <c r="B27" s="366"/>
      <c r="C27" s="366"/>
      <c r="D27" s="366"/>
      <c r="E27" s="366"/>
      <c r="F27" s="366"/>
      <c r="G27" s="366"/>
      <c r="H27" s="367"/>
    </row>
    <row r="28" spans="1:8" x14ac:dyDescent="0.3">
      <c r="A28" s="84" t="s">
        <v>56</v>
      </c>
      <c r="B28" s="370" t="s">
        <v>74</v>
      </c>
      <c r="C28" s="370"/>
      <c r="D28" s="370"/>
      <c r="E28" s="375" t="s">
        <v>63</v>
      </c>
      <c r="F28" s="375"/>
      <c r="G28" s="375"/>
      <c r="H28" s="83"/>
    </row>
    <row r="29" spans="1:8" x14ac:dyDescent="0.3">
      <c r="A29" s="84" t="s">
        <v>75</v>
      </c>
      <c r="B29" s="370" t="s">
        <v>76</v>
      </c>
      <c r="C29" s="370"/>
      <c r="D29" s="370"/>
      <c r="E29" s="375" t="s">
        <v>77</v>
      </c>
      <c r="F29" s="375"/>
      <c r="G29" s="375"/>
      <c r="H29" s="83">
        <f>F11</f>
        <v>12.579000000000001</v>
      </c>
    </row>
    <row r="30" spans="1:8" x14ac:dyDescent="0.3">
      <c r="A30" s="84" t="s">
        <v>78</v>
      </c>
      <c r="B30" s="370" t="s">
        <v>79</v>
      </c>
      <c r="C30" s="370"/>
      <c r="D30" s="370"/>
      <c r="E30" s="376">
        <f>H5</f>
        <v>1.5727</v>
      </c>
      <c r="F30" s="376"/>
      <c r="G30" s="376"/>
      <c r="H30" s="83"/>
    </row>
    <row r="31" spans="1:8" x14ac:dyDescent="0.3">
      <c r="A31" s="84" t="s">
        <v>80</v>
      </c>
      <c r="B31" s="370" t="s">
        <v>81</v>
      </c>
      <c r="C31" s="370"/>
      <c r="D31" s="370"/>
      <c r="E31" s="377" t="s">
        <v>82</v>
      </c>
      <c r="F31" s="377"/>
      <c r="G31" s="377"/>
      <c r="H31" s="83">
        <f>F16</f>
        <v>0</v>
      </c>
    </row>
    <row r="32" spans="1:8" x14ac:dyDescent="0.3">
      <c r="A32" s="84" t="s">
        <v>83</v>
      </c>
      <c r="B32" s="370" t="s">
        <v>84</v>
      </c>
      <c r="C32" s="370"/>
      <c r="D32" s="370"/>
      <c r="E32" s="377" t="s">
        <v>85</v>
      </c>
      <c r="F32" s="377"/>
      <c r="G32" s="377"/>
      <c r="H32" s="83">
        <f>F21</f>
        <v>0</v>
      </c>
    </row>
    <row r="33" spans="1:8" x14ac:dyDescent="0.3">
      <c r="A33" s="84" t="s">
        <v>86</v>
      </c>
      <c r="B33" s="370" t="s">
        <v>154</v>
      </c>
      <c r="C33" s="370"/>
      <c r="D33" s="370"/>
      <c r="E33" s="377" t="s">
        <v>87</v>
      </c>
      <c r="F33" s="377"/>
      <c r="G33" s="377"/>
      <c r="H33" s="83">
        <f>F26</f>
        <v>0</v>
      </c>
    </row>
    <row r="34" spans="1:8" x14ac:dyDescent="0.3">
      <c r="A34" s="84"/>
      <c r="B34" s="370"/>
      <c r="C34" s="370"/>
      <c r="D34" s="370"/>
      <c r="E34" s="373" t="s">
        <v>88</v>
      </c>
      <c r="F34" s="373"/>
      <c r="G34" s="373"/>
      <c r="H34" s="67">
        <f>ROUND(SUM(H31+H29+H32+H33),2)</f>
        <v>12.58</v>
      </c>
    </row>
    <row r="35" spans="1:8" x14ac:dyDescent="0.3">
      <c r="A35" s="98"/>
      <c r="B35" s="379"/>
      <c r="C35" s="379"/>
      <c r="D35" s="379"/>
      <c r="E35" s="380" t="s">
        <v>155</v>
      </c>
      <c r="F35" s="380"/>
      <c r="G35" s="380"/>
      <c r="H35" s="68">
        <f>H34</f>
        <v>12.58</v>
      </c>
    </row>
    <row r="36" spans="1:8" ht="15" thickBot="1" x14ac:dyDescent="0.35">
      <c r="A36" s="381"/>
      <c r="B36" s="382"/>
      <c r="C36" s="382"/>
      <c r="D36" s="382"/>
      <c r="E36" s="382"/>
      <c r="F36" s="382"/>
      <c r="G36" s="382"/>
      <c r="H36" s="383"/>
    </row>
    <row r="39" spans="1:8" x14ac:dyDescent="0.3">
      <c r="A39" s="411" t="s">
        <v>242</v>
      </c>
      <c r="B39" s="411"/>
      <c r="C39" s="411"/>
      <c r="D39" s="411"/>
      <c r="E39" s="121"/>
      <c r="F39" s="121"/>
      <c r="G39" s="121"/>
      <c r="H39" s="121"/>
    </row>
    <row r="40" spans="1:8" x14ac:dyDescent="0.3">
      <c r="A40" s="3"/>
      <c r="B40" s="3"/>
      <c r="C40" s="3"/>
      <c r="D40" s="2"/>
      <c r="E40" s="409" t="s">
        <v>157</v>
      </c>
      <c r="F40" s="409"/>
      <c r="G40" s="409"/>
      <c r="H40" s="409"/>
    </row>
    <row r="41" spans="1:8" x14ac:dyDescent="0.3">
      <c r="A41" s="3"/>
      <c r="B41" s="3"/>
      <c r="C41" s="3"/>
      <c r="D41" s="2"/>
      <c r="E41" s="410" t="s">
        <v>143</v>
      </c>
      <c r="F41" s="410"/>
      <c r="G41" s="410"/>
      <c r="H41" s="410"/>
    </row>
    <row r="42" spans="1:8" x14ac:dyDescent="0.3">
      <c r="A42" s="3"/>
      <c r="B42" s="3"/>
      <c r="C42" s="3"/>
      <c r="D42" s="2"/>
      <c r="E42" s="410" t="s">
        <v>202</v>
      </c>
      <c r="F42" s="410"/>
      <c r="G42" s="410"/>
      <c r="H42" s="410"/>
    </row>
  </sheetData>
  <mergeCells count="41">
    <mergeCell ref="A16:E16"/>
    <mergeCell ref="F16:H16"/>
    <mergeCell ref="A1:H1"/>
    <mergeCell ref="A2:H2"/>
    <mergeCell ref="A3:H3"/>
    <mergeCell ref="A4:H4"/>
    <mergeCell ref="A5:B5"/>
    <mergeCell ref="E5:G5"/>
    <mergeCell ref="B6:F6"/>
    <mergeCell ref="A7:H7"/>
    <mergeCell ref="A11:E11"/>
    <mergeCell ref="F11:H11"/>
    <mergeCell ref="A12:H12"/>
    <mergeCell ref="B30:D30"/>
    <mergeCell ref="E30:G30"/>
    <mergeCell ref="A17:H17"/>
    <mergeCell ref="A21:E21"/>
    <mergeCell ref="F21:H21"/>
    <mergeCell ref="A22:H22"/>
    <mergeCell ref="A26:E26"/>
    <mergeCell ref="F26:H26"/>
    <mergeCell ref="A27:H27"/>
    <mergeCell ref="B28:D28"/>
    <mergeCell ref="E28:G28"/>
    <mergeCell ref="B29:D29"/>
    <mergeCell ref="E29:G29"/>
    <mergeCell ref="B31:D31"/>
    <mergeCell ref="E31:G31"/>
    <mergeCell ref="B32:D32"/>
    <mergeCell ref="E32:G32"/>
    <mergeCell ref="B33:D33"/>
    <mergeCell ref="E33:G33"/>
    <mergeCell ref="E40:H40"/>
    <mergeCell ref="E41:H41"/>
    <mergeCell ref="E42:H42"/>
    <mergeCell ref="B34:D34"/>
    <mergeCell ref="E34:G34"/>
    <mergeCell ref="B35:D35"/>
    <mergeCell ref="E35:G35"/>
    <mergeCell ref="A36:H36"/>
    <mergeCell ref="A39:D39"/>
  </mergeCells>
  <pageMargins left="0.511811024" right="0.511811024" top="0.78740157499999996" bottom="0.78740157499999996" header="0.31496062000000002" footer="0.31496062000000002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0AB0-A9DA-43A3-AFD0-C8B1BC546C3F}">
  <sheetPr>
    <pageSetUpPr fitToPage="1"/>
  </sheetPr>
  <dimension ref="A1:K22"/>
  <sheetViews>
    <sheetView topLeftCell="A4" workbookViewId="0">
      <selection activeCell="G23" sqref="G23"/>
    </sheetView>
  </sheetViews>
  <sheetFormatPr defaultRowHeight="14.4" x14ac:dyDescent="0.3"/>
  <cols>
    <col min="2" max="2" width="11.33203125" customWidth="1"/>
    <col min="4" max="4" width="7.88671875" customWidth="1"/>
    <col min="7" max="7" width="23.44140625" customWidth="1"/>
    <col min="8" max="8" width="22.6640625" customWidth="1"/>
    <col min="9" max="9" width="7.44140625" customWidth="1"/>
    <col min="10" max="10" width="12.88671875" customWidth="1"/>
    <col min="11" max="11" width="6.88671875" customWidth="1"/>
  </cols>
  <sheetData>
    <row r="1" spans="1:11" ht="15" customHeight="1" x14ac:dyDescent="0.3">
      <c r="A1" s="420"/>
      <c r="B1" s="421"/>
      <c r="C1" s="421"/>
      <c r="D1" s="387" t="s">
        <v>8</v>
      </c>
      <c r="E1" s="388"/>
      <c r="F1" s="388"/>
      <c r="G1" s="388"/>
      <c r="H1" s="388"/>
      <c r="I1" s="388"/>
      <c r="J1" s="388"/>
      <c r="K1" s="412"/>
    </row>
    <row r="2" spans="1:11" ht="15" customHeight="1" x14ac:dyDescent="0.3">
      <c r="A2" s="422"/>
      <c r="B2" s="344"/>
      <c r="C2" s="344"/>
      <c r="D2" s="389"/>
      <c r="E2" s="390"/>
      <c r="F2" s="390"/>
      <c r="G2" s="390"/>
      <c r="H2" s="390"/>
      <c r="I2" s="390"/>
      <c r="J2" s="390"/>
      <c r="K2" s="413"/>
    </row>
    <row r="3" spans="1:11" x14ac:dyDescent="0.3">
      <c r="A3" s="422"/>
      <c r="B3" s="344"/>
      <c r="C3" s="344"/>
      <c r="D3" s="403" t="s">
        <v>11</v>
      </c>
      <c r="E3" s="404"/>
      <c r="F3" s="404"/>
      <c r="G3" s="404"/>
      <c r="H3" s="404"/>
      <c r="I3" s="404"/>
      <c r="J3" s="404"/>
      <c r="K3" s="436"/>
    </row>
    <row r="4" spans="1:11" x14ac:dyDescent="0.3">
      <c r="A4" s="422"/>
      <c r="B4" s="344"/>
      <c r="C4" s="344"/>
      <c r="D4" s="403" t="s">
        <v>12</v>
      </c>
      <c r="E4" s="404"/>
      <c r="F4" s="404"/>
      <c r="G4" s="404"/>
      <c r="H4" s="404"/>
      <c r="I4" s="404"/>
      <c r="J4" s="404"/>
      <c r="K4" s="436"/>
    </row>
    <row r="5" spans="1:11" ht="17.399999999999999" x14ac:dyDescent="0.3">
      <c r="A5" s="422"/>
      <c r="B5" s="344"/>
      <c r="C5" s="344"/>
      <c r="D5" s="344"/>
      <c r="E5" s="344"/>
      <c r="F5" s="344"/>
      <c r="G5" s="344"/>
      <c r="H5" s="423"/>
      <c r="I5" s="424"/>
      <c r="J5" s="425"/>
      <c r="K5" s="426"/>
    </row>
    <row r="6" spans="1:11" ht="17.399999999999999" x14ac:dyDescent="0.3">
      <c r="A6" s="422" t="s">
        <v>201</v>
      </c>
      <c r="B6" s="344"/>
      <c r="C6" s="344"/>
      <c r="D6" s="344"/>
      <c r="E6" s="344"/>
      <c r="F6" s="344"/>
      <c r="G6" s="344"/>
      <c r="H6" s="344"/>
      <c r="I6" s="344"/>
      <c r="J6" s="344"/>
      <c r="K6" s="427"/>
    </row>
    <row r="7" spans="1:11" x14ac:dyDescent="0.3">
      <c r="A7" s="428"/>
      <c r="B7" s="429"/>
      <c r="C7" s="429"/>
      <c r="D7" s="429"/>
      <c r="E7" s="429"/>
      <c r="F7" s="429"/>
      <c r="G7" s="429"/>
      <c r="H7" s="429"/>
      <c r="I7" s="429"/>
      <c r="J7" s="429"/>
      <c r="K7" s="125"/>
    </row>
    <row r="8" spans="1:11" x14ac:dyDescent="0.3">
      <c r="A8" s="430" t="s">
        <v>241</v>
      </c>
      <c r="B8" s="431"/>
      <c r="C8" s="431"/>
      <c r="D8" s="431"/>
      <c r="E8" s="431"/>
      <c r="F8" s="431"/>
      <c r="G8" s="431"/>
      <c r="H8" s="431"/>
      <c r="I8" s="431"/>
      <c r="J8" s="431"/>
      <c r="K8" s="125"/>
    </row>
    <row r="9" spans="1:11" x14ac:dyDescent="0.3">
      <c r="A9" s="124"/>
      <c r="B9" s="70"/>
      <c r="C9" s="69"/>
      <c r="D9" s="69"/>
      <c r="E9" s="69"/>
      <c r="I9" s="69"/>
      <c r="J9" s="69"/>
      <c r="K9" s="125"/>
    </row>
    <row r="10" spans="1:11" x14ac:dyDescent="0.3">
      <c r="A10" s="126" t="s">
        <v>57</v>
      </c>
      <c r="B10" s="127" t="s">
        <v>185</v>
      </c>
      <c r="C10" s="432" t="s">
        <v>186</v>
      </c>
      <c r="D10" s="432"/>
      <c r="E10" s="432"/>
      <c r="F10" s="127" t="s">
        <v>187</v>
      </c>
      <c r="G10" s="127" t="s">
        <v>188</v>
      </c>
      <c r="H10" s="433" t="s">
        <v>189</v>
      </c>
      <c r="I10" s="434"/>
      <c r="J10" s="434"/>
      <c r="K10" s="435"/>
    </row>
    <row r="11" spans="1:11" x14ac:dyDescent="0.3">
      <c r="A11" s="128" t="s">
        <v>207</v>
      </c>
      <c r="B11" s="122" t="s">
        <v>190</v>
      </c>
      <c r="C11" s="414" t="s">
        <v>248</v>
      </c>
      <c r="D11" s="415"/>
      <c r="E11" s="416"/>
      <c r="F11" s="122" t="s">
        <v>2</v>
      </c>
      <c r="G11" s="122">
        <v>3</v>
      </c>
      <c r="H11" s="417">
        <f>ROUND((I14+I15+I16)/3,2)</f>
        <v>108.83</v>
      </c>
      <c r="I11" s="418"/>
      <c r="J11" s="418"/>
      <c r="K11" s="419"/>
    </row>
    <row r="12" spans="1:11" x14ac:dyDescent="0.3">
      <c r="A12" s="124"/>
      <c r="B12" s="70"/>
      <c r="C12" s="69"/>
      <c r="D12" s="69"/>
      <c r="E12" s="69"/>
      <c r="F12" s="69"/>
      <c r="G12" s="69"/>
      <c r="H12" s="69"/>
      <c r="I12" s="69"/>
      <c r="J12" s="69"/>
      <c r="K12" s="125"/>
    </row>
    <row r="13" spans="1:11" x14ac:dyDescent="0.3">
      <c r="A13" s="437" t="s">
        <v>191</v>
      </c>
      <c r="B13" s="438"/>
      <c r="C13" s="438"/>
      <c r="D13" s="438"/>
      <c r="E13" s="438" t="s">
        <v>192</v>
      </c>
      <c r="F13" s="438"/>
      <c r="G13" s="438" t="s">
        <v>193</v>
      </c>
      <c r="H13" s="438"/>
      <c r="I13" s="129" t="s">
        <v>194</v>
      </c>
      <c r="J13" s="129" t="s">
        <v>195</v>
      </c>
      <c r="K13" s="130" t="s">
        <v>196</v>
      </c>
    </row>
    <row r="14" spans="1:11" ht="33.75" customHeight="1" x14ac:dyDescent="0.3">
      <c r="A14" s="439" t="s">
        <v>208</v>
      </c>
      <c r="B14" s="425"/>
      <c r="C14" s="425"/>
      <c r="D14" s="425"/>
      <c r="E14" s="425" t="s">
        <v>209</v>
      </c>
      <c r="F14" s="425"/>
      <c r="G14" s="440" t="s">
        <v>210</v>
      </c>
      <c r="H14" s="441"/>
      <c r="I14" s="111">
        <v>37</v>
      </c>
      <c r="J14" s="122" t="s">
        <v>197</v>
      </c>
      <c r="K14" s="131"/>
    </row>
    <row r="15" spans="1:11" ht="33.75" customHeight="1" x14ac:dyDescent="0.3">
      <c r="A15" s="439" t="s">
        <v>224</v>
      </c>
      <c r="B15" s="425"/>
      <c r="C15" s="425"/>
      <c r="D15" s="425"/>
      <c r="E15" s="425" t="s">
        <v>225</v>
      </c>
      <c r="F15" s="425"/>
      <c r="G15" s="442" t="s">
        <v>226</v>
      </c>
      <c r="H15" s="442"/>
      <c r="I15" s="111">
        <v>152.22999999999999</v>
      </c>
      <c r="J15" s="122" t="s">
        <v>197</v>
      </c>
      <c r="K15" s="123"/>
    </row>
    <row r="16" spans="1:11" ht="31.5" customHeight="1" thickBot="1" x14ac:dyDescent="0.35">
      <c r="A16" s="443" t="s">
        <v>198</v>
      </c>
      <c r="B16" s="444"/>
      <c r="C16" s="444"/>
      <c r="D16" s="444"/>
      <c r="E16" s="445" t="s">
        <v>199</v>
      </c>
      <c r="F16" s="445"/>
      <c r="G16" s="444" t="s">
        <v>200</v>
      </c>
      <c r="H16" s="444"/>
      <c r="I16" s="133">
        <v>137.27000000000001</v>
      </c>
      <c r="J16" s="132" t="s">
        <v>197</v>
      </c>
      <c r="K16" s="134"/>
    </row>
    <row r="17" spans="1:11" x14ac:dyDescent="0.3">
      <c r="A17" s="135"/>
      <c r="B17" s="135"/>
      <c r="C17" s="135"/>
      <c r="D17" s="135"/>
      <c r="E17" s="71"/>
      <c r="F17" s="71"/>
      <c r="G17" s="136"/>
      <c r="H17" s="136"/>
      <c r="I17" s="137"/>
      <c r="J17" s="71"/>
      <c r="K17" s="71"/>
    </row>
    <row r="19" spans="1:11" x14ac:dyDescent="0.3">
      <c r="A19" s="411" t="s">
        <v>242</v>
      </c>
      <c r="B19" s="411"/>
      <c r="C19" s="411"/>
      <c r="D19" s="411"/>
      <c r="G19" s="301"/>
      <c r="H19" s="301"/>
      <c r="I19" s="301"/>
      <c r="J19" s="301"/>
      <c r="K19" s="72"/>
    </row>
    <row r="20" spans="1:11" x14ac:dyDescent="0.3">
      <c r="A20" s="3"/>
      <c r="B20" s="3"/>
      <c r="C20" s="3"/>
      <c r="D20" s="2"/>
      <c r="E20" s="138"/>
      <c r="F20" s="138"/>
      <c r="G20" s="409" t="s">
        <v>157</v>
      </c>
      <c r="H20" s="409"/>
      <c r="I20" s="409"/>
      <c r="J20" s="409"/>
      <c r="K20" s="139"/>
    </row>
    <row r="21" spans="1:11" x14ac:dyDescent="0.3">
      <c r="A21" s="3"/>
      <c r="B21" s="3"/>
      <c r="C21" s="3"/>
      <c r="D21" s="2"/>
      <c r="G21" s="410" t="s">
        <v>143</v>
      </c>
      <c r="H21" s="410"/>
      <c r="I21" s="410"/>
      <c r="J21" s="410"/>
    </row>
    <row r="22" spans="1:11" x14ac:dyDescent="0.3">
      <c r="A22" s="3"/>
      <c r="B22" s="3"/>
      <c r="C22" s="3"/>
      <c r="D22" s="2"/>
      <c r="G22" s="410" t="s">
        <v>202</v>
      </c>
      <c r="H22" s="410"/>
      <c r="I22" s="410"/>
      <c r="J22" s="410"/>
    </row>
  </sheetData>
  <mergeCells count="30">
    <mergeCell ref="A19:D19"/>
    <mergeCell ref="G19:J19"/>
    <mergeCell ref="G20:J20"/>
    <mergeCell ref="G21:J21"/>
    <mergeCell ref="G22:J22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D1:K2"/>
    <mergeCell ref="C11:E11"/>
    <mergeCell ref="H11:K11"/>
    <mergeCell ref="A1:C5"/>
    <mergeCell ref="D5:H5"/>
    <mergeCell ref="I5:K5"/>
    <mergeCell ref="A6:K6"/>
    <mergeCell ref="A7:J7"/>
    <mergeCell ref="A8:J8"/>
    <mergeCell ref="C10:E10"/>
    <mergeCell ref="H10:K10"/>
    <mergeCell ref="D3:K3"/>
    <mergeCell ref="D4:K4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ORÇAMENTO</vt:lpstr>
      <vt:lpstr>MC</vt:lpstr>
      <vt:lpstr>CRONOGRAMA</vt:lpstr>
      <vt:lpstr>COMP-01</vt:lpstr>
      <vt:lpstr>COMP-02</vt:lpstr>
      <vt:lpstr>COMP-03</vt:lpstr>
      <vt:lpstr>COMP-04</vt:lpstr>
      <vt:lpstr>MERCADO 01</vt:lpstr>
      <vt:lpstr>CRONOGRAMA!Area_de_impressao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2026-01-19T16:45:14Z</cp:lastPrinted>
  <dcterms:created xsi:type="dcterms:W3CDTF">2008-07-02T19:34:21Z</dcterms:created>
  <dcterms:modified xsi:type="dcterms:W3CDTF">2026-04-01T11:16:18Z</dcterms:modified>
</cp:coreProperties>
</file>