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dições de obras\ROTIV\3ª MEDIÇÃO\"/>
    </mc:Choice>
  </mc:AlternateContent>
  <xr:revisionPtr revIDLastSave="0" documentId="13_ncr:1_{ABE33D1F-1C36-46F3-841A-CB0A6B73C28A}" xr6:coauthVersionLast="47" xr6:coauthVersionMax="47" xr10:uidLastSave="{00000000-0000-0000-0000-000000000000}"/>
  <bookViews>
    <workbookView xWindow="-108" yWindow="-108" windowWidth="23256" windowHeight="12456" tabRatio="697" xr2:uid="{00000000-000D-0000-FFFF-FFFF00000000}"/>
  </bookViews>
  <sheets>
    <sheet name="ORÇAMENTO" sheetId="1" r:id="rId1"/>
    <sheet name="MC" sheetId="28" r:id="rId2"/>
    <sheet name="CRONOG" sheetId="3" r:id="rId3"/>
    <sheet name="COMP 01" sheetId="16" r:id="rId4"/>
    <sheet name="COMP 02" sheetId="15" r:id="rId5"/>
    <sheet name="COMP 03" sheetId="18" r:id="rId6"/>
    <sheet name="COMP 04" sheetId="19" r:id="rId7"/>
    <sheet name="COMP 05" sheetId="21" r:id="rId8"/>
    <sheet name="COMP 06" sheetId="22" r:id="rId9"/>
    <sheet name="COMP 07" sheetId="27" r:id="rId10"/>
    <sheet name="MERCADO 01" sheetId="17" r:id="rId11"/>
    <sheet name="MERCADO 02" sheetId="20" r:id="rId12"/>
    <sheet name="MERCADO 03" sheetId="23" r:id="rId13"/>
    <sheet name="MERCADO 04" sheetId="24" r:id="rId14"/>
    <sheet name="MERCADO 05" sheetId="26" r:id="rId15"/>
    <sheet name="Mercado" sheetId="4" state="hidden" r:id="rId16"/>
  </sheets>
  <definedNames>
    <definedName name="_xlnm.Print_Area" localSheetId="3">'COMP 01'!$A$1:$I$43</definedName>
    <definedName name="_xlnm.Print_Area" localSheetId="4">'COMP 02'!$A$1:$I$51</definedName>
    <definedName name="_xlnm.Print_Area" localSheetId="5">'COMP 03'!$A$1:$I$46</definedName>
    <definedName name="_xlnm.Print_Area" localSheetId="2">CRONOG!$A$1:$K$38</definedName>
    <definedName name="_xlnm.Print_Area" localSheetId="15">Mercado!$A$1:$J$23</definedName>
    <definedName name="_xlnm.Print_Area" localSheetId="10">'MERCADO 01'!$A$1:$K$21</definedName>
    <definedName name="_xlnm.Print_Area" localSheetId="0">ORÇAMENTO!$A$1:$O$189</definedName>
  </definedNames>
  <calcPr calcId="181029"/>
</workbook>
</file>

<file path=xl/calcChain.xml><?xml version="1.0" encoding="utf-8"?>
<calcChain xmlns="http://schemas.openxmlformats.org/spreadsheetml/2006/main">
  <c r="S76" i="1" l="1"/>
  <c r="S75" i="1"/>
  <c r="G15" i="28" l="1"/>
  <c r="I76" i="28"/>
  <c r="I75" i="28"/>
  <c r="I77" i="28" s="1"/>
  <c r="E79" i="28" s="1"/>
  <c r="K71" i="28"/>
  <c r="I71" i="28"/>
  <c r="M71" i="28" s="1"/>
  <c r="C79" i="28" s="1"/>
  <c r="G79" i="28" s="1"/>
  <c r="I64" i="28"/>
  <c r="I63" i="28"/>
  <c r="I65" i="28" s="1"/>
  <c r="E67" i="28" s="1"/>
  <c r="K59" i="28"/>
  <c r="I59" i="28"/>
  <c r="M59" i="28" s="1"/>
  <c r="C67" i="28" s="1"/>
  <c r="G67" i="28" s="1"/>
  <c r="I52" i="28"/>
  <c r="I51" i="28"/>
  <c r="K47" i="28"/>
  <c r="I47" i="28"/>
  <c r="M47" i="28" s="1"/>
  <c r="C55" i="28" s="1"/>
  <c r="I39" i="28"/>
  <c r="I38" i="28"/>
  <c r="I40" i="28" s="1"/>
  <c r="E42" i="28" s="1"/>
  <c r="K34" i="28"/>
  <c r="I34" i="28"/>
  <c r="M34" i="28" s="1"/>
  <c r="C42" i="28" s="1"/>
  <c r="G42" i="28" s="1"/>
  <c r="I26" i="28"/>
  <c r="I25" i="28"/>
  <c r="I24" i="28"/>
  <c r="I27" i="28" s="1"/>
  <c r="E29" i="28" s="1"/>
  <c r="K18" i="28"/>
  <c r="I18" i="28"/>
  <c r="M18" i="28" s="1"/>
  <c r="C29" i="28" s="1"/>
  <c r="I12" i="28"/>
  <c r="I11" i="28"/>
  <c r="I10" i="28"/>
  <c r="I13" i="28" s="1"/>
  <c r="E15" i="28" s="1"/>
  <c r="K4" i="28"/>
  <c r="I4" i="28"/>
  <c r="M4" i="28" s="1"/>
  <c r="C15" i="28" s="1"/>
  <c r="O179" i="1"/>
  <c r="O178" i="1" s="1"/>
  <c r="O177" i="1"/>
  <c r="O176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59" i="1"/>
  <c r="O154" i="1"/>
  <c r="O155" i="1"/>
  <c r="O156" i="1"/>
  <c r="O157" i="1"/>
  <c r="O153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28" i="1"/>
  <c r="O119" i="1"/>
  <c r="O120" i="1"/>
  <c r="O121" i="1"/>
  <c r="O122" i="1"/>
  <c r="O123" i="1"/>
  <c r="O124" i="1"/>
  <c r="O125" i="1"/>
  <c r="O126" i="1"/>
  <c r="O118" i="1"/>
  <c r="O114" i="1"/>
  <c r="O115" i="1"/>
  <c r="O116" i="1"/>
  <c r="O113" i="1"/>
  <c r="O110" i="1"/>
  <c r="O109" i="1"/>
  <c r="O108" i="1" s="1"/>
  <c r="O101" i="1"/>
  <c r="O102" i="1"/>
  <c r="O103" i="1"/>
  <c r="O104" i="1"/>
  <c r="O105" i="1"/>
  <c r="O106" i="1"/>
  <c r="O107" i="1"/>
  <c r="O100" i="1"/>
  <c r="O88" i="1"/>
  <c r="O89" i="1"/>
  <c r="O90" i="1"/>
  <c r="O91" i="1"/>
  <c r="O92" i="1"/>
  <c r="O93" i="1"/>
  <c r="O94" i="1"/>
  <c r="O95" i="1"/>
  <c r="O96" i="1"/>
  <c r="O97" i="1"/>
  <c r="O98" i="1"/>
  <c r="O87" i="1"/>
  <c r="O83" i="1"/>
  <c r="O80" i="1"/>
  <c r="O81" i="1"/>
  <c r="O82" i="1"/>
  <c r="O79" i="1"/>
  <c r="O74" i="1"/>
  <c r="O75" i="1"/>
  <c r="O76" i="1"/>
  <c r="O77" i="1"/>
  <c r="O73" i="1"/>
  <c r="O65" i="1"/>
  <c r="O66" i="1"/>
  <c r="O67" i="1"/>
  <c r="O68" i="1"/>
  <c r="O69" i="1"/>
  <c r="O70" i="1"/>
  <c r="O71" i="1"/>
  <c r="O58" i="1"/>
  <c r="O59" i="1"/>
  <c r="O60" i="1"/>
  <c r="O61" i="1"/>
  <c r="O62" i="1"/>
  <c r="O63" i="1"/>
  <c r="O64" i="1"/>
  <c r="O57" i="1"/>
  <c r="O56" i="1" s="1"/>
  <c r="O55" i="1"/>
  <c r="O46" i="1"/>
  <c r="O47" i="1"/>
  <c r="O48" i="1"/>
  <c r="O49" i="1"/>
  <c r="O50" i="1"/>
  <c r="O51" i="1"/>
  <c r="O52" i="1"/>
  <c r="O53" i="1"/>
  <c r="O54" i="1"/>
  <c r="O45" i="1"/>
  <c r="O40" i="1"/>
  <c r="O34" i="1"/>
  <c r="O31" i="1" s="1"/>
  <c r="O35" i="1"/>
  <c r="O36" i="1"/>
  <c r="O37" i="1"/>
  <c r="O38" i="1"/>
  <c r="O39" i="1"/>
  <c r="O41" i="1"/>
  <c r="O33" i="1"/>
  <c r="O30" i="1"/>
  <c r="O29" i="1"/>
  <c r="O25" i="1"/>
  <c r="O26" i="1"/>
  <c r="O27" i="1"/>
  <c r="O24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54" i="1"/>
  <c r="P155" i="1"/>
  <c r="P156" i="1"/>
  <c r="P157" i="1"/>
  <c r="P153" i="1"/>
  <c r="P149" i="1"/>
  <c r="P150" i="1"/>
  <c r="P151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28" i="1"/>
  <c r="P119" i="1"/>
  <c r="P120" i="1"/>
  <c r="P121" i="1"/>
  <c r="P122" i="1"/>
  <c r="P123" i="1"/>
  <c r="P124" i="1"/>
  <c r="P125" i="1"/>
  <c r="P126" i="1"/>
  <c r="P118" i="1"/>
  <c r="P115" i="1"/>
  <c r="P116" i="1"/>
  <c r="P113" i="1"/>
  <c r="P110" i="1"/>
  <c r="P109" i="1"/>
  <c r="P101" i="1"/>
  <c r="P102" i="1"/>
  <c r="P103" i="1"/>
  <c r="P104" i="1"/>
  <c r="P105" i="1"/>
  <c r="P106" i="1"/>
  <c r="P107" i="1"/>
  <c r="P100" i="1"/>
  <c r="P88" i="1"/>
  <c r="P89" i="1"/>
  <c r="P90" i="1"/>
  <c r="P91" i="1"/>
  <c r="P92" i="1"/>
  <c r="P93" i="1"/>
  <c r="P94" i="1"/>
  <c r="P95" i="1"/>
  <c r="P96" i="1"/>
  <c r="P97" i="1"/>
  <c r="P98" i="1"/>
  <c r="P87" i="1"/>
  <c r="P80" i="1"/>
  <c r="P81" i="1"/>
  <c r="P82" i="1"/>
  <c r="P83" i="1"/>
  <c r="P79" i="1"/>
  <c r="P74" i="1"/>
  <c r="P75" i="1"/>
  <c r="P76" i="1"/>
  <c r="P77" i="1"/>
  <c r="P73" i="1"/>
  <c r="P58" i="1"/>
  <c r="P60" i="1"/>
  <c r="P63" i="1"/>
  <c r="P65" i="1"/>
  <c r="P69" i="1"/>
  <c r="P46" i="1"/>
  <c r="P47" i="1"/>
  <c r="P48" i="1"/>
  <c r="P50" i="1"/>
  <c r="P51" i="1"/>
  <c r="P52" i="1"/>
  <c r="P54" i="1"/>
  <c r="P37" i="1"/>
  <c r="P39" i="1"/>
  <c r="P40" i="1"/>
  <c r="P41" i="1"/>
  <c r="P33" i="1"/>
  <c r="P30" i="1"/>
  <c r="P29" i="1"/>
  <c r="P19" i="1"/>
  <c r="P20" i="1"/>
  <c r="P21" i="1"/>
  <c r="P22" i="1"/>
  <c r="P24" i="1"/>
  <c r="P26" i="1"/>
  <c r="P27" i="1"/>
  <c r="O12" i="1"/>
  <c r="F13" i="3"/>
  <c r="L25" i="1"/>
  <c r="P25" i="1" s="1"/>
  <c r="M83" i="1"/>
  <c r="M82" i="1"/>
  <c r="M81" i="1"/>
  <c r="M80" i="1"/>
  <c r="L114" i="1"/>
  <c r="P114" i="1" s="1"/>
  <c r="M76" i="1"/>
  <c r="M74" i="1"/>
  <c r="M73" i="1"/>
  <c r="L177" i="1"/>
  <c r="P177" i="1" s="1"/>
  <c r="L176" i="1"/>
  <c r="P176" i="1" s="1"/>
  <c r="L159" i="1"/>
  <c r="P159" i="1" s="1"/>
  <c r="L103" i="1"/>
  <c r="L46" i="1"/>
  <c r="L47" i="1"/>
  <c r="L49" i="1"/>
  <c r="P49" i="1" s="1"/>
  <c r="L51" i="1"/>
  <c r="L53" i="1"/>
  <c r="P53" i="1" s="1"/>
  <c r="L55" i="1"/>
  <c r="P55" i="1" s="1"/>
  <c r="L45" i="1"/>
  <c r="P45" i="1" s="1"/>
  <c r="M179" i="1"/>
  <c r="M178" i="1" s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7" i="1"/>
  <c r="M156" i="1"/>
  <c r="M155" i="1"/>
  <c r="M154" i="1"/>
  <c r="M153" i="1"/>
  <c r="M151" i="1"/>
  <c r="M150" i="1"/>
  <c r="M127" i="1" s="1"/>
  <c r="M149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3" i="1"/>
  <c r="M110" i="1"/>
  <c r="M109" i="1"/>
  <c r="M108" i="1" s="1"/>
  <c r="M107" i="1"/>
  <c r="M106" i="1"/>
  <c r="M105" i="1"/>
  <c r="M104" i="1"/>
  <c r="M102" i="1"/>
  <c r="M101" i="1"/>
  <c r="M100" i="1"/>
  <c r="M98" i="1"/>
  <c r="M97" i="1"/>
  <c r="M96" i="1"/>
  <c r="M95" i="1"/>
  <c r="M93" i="1"/>
  <c r="M92" i="1"/>
  <c r="M91" i="1"/>
  <c r="M90" i="1"/>
  <c r="M89" i="1"/>
  <c r="M88" i="1"/>
  <c r="M87" i="1"/>
  <c r="M79" i="1"/>
  <c r="M77" i="1"/>
  <c r="M56" i="1"/>
  <c r="M31" i="1"/>
  <c r="M28" i="1"/>
  <c r="M26" i="1"/>
  <c r="M24" i="1"/>
  <c r="M12" i="1"/>
  <c r="K24" i="1"/>
  <c r="K25" i="1"/>
  <c r="K26" i="1"/>
  <c r="K19" i="1"/>
  <c r="K20" i="1"/>
  <c r="K21" i="1"/>
  <c r="K22" i="1"/>
  <c r="K18" i="1"/>
  <c r="K14" i="1"/>
  <c r="K15" i="1"/>
  <c r="K16" i="1"/>
  <c r="K13" i="1"/>
  <c r="K46" i="1"/>
  <c r="K47" i="1"/>
  <c r="K49" i="1"/>
  <c r="K51" i="1"/>
  <c r="K53" i="1"/>
  <c r="K55" i="1"/>
  <c r="K45" i="1"/>
  <c r="K59" i="1"/>
  <c r="J58" i="1"/>
  <c r="K58" i="1" s="1"/>
  <c r="J59" i="1"/>
  <c r="P59" i="1" s="1"/>
  <c r="J61" i="1"/>
  <c r="P61" i="1" s="1"/>
  <c r="J62" i="1"/>
  <c r="P62" i="1" s="1"/>
  <c r="J64" i="1"/>
  <c r="P64" i="1" s="1"/>
  <c r="J66" i="1"/>
  <c r="P66" i="1" s="1"/>
  <c r="J67" i="1"/>
  <c r="P67" i="1" s="1"/>
  <c r="J68" i="1"/>
  <c r="P68" i="1" s="1"/>
  <c r="J70" i="1"/>
  <c r="P70" i="1" s="1"/>
  <c r="J71" i="1"/>
  <c r="P71" i="1" s="1"/>
  <c r="J57" i="1"/>
  <c r="P57" i="1" s="1"/>
  <c r="J35" i="1"/>
  <c r="P35" i="1" s="1"/>
  <c r="J36" i="1"/>
  <c r="P36" i="1" s="1"/>
  <c r="J38" i="1"/>
  <c r="P38" i="1" s="1"/>
  <c r="J40" i="1"/>
  <c r="J41" i="1"/>
  <c r="J34" i="1"/>
  <c r="P34" i="1" s="1"/>
  <c r="J30" i="1"/>
  <c r="J29" i="1"/>
  <c r="J19" i="1"/>
  <c r="J20" i="1"/>
  <c r="J21" i="1"/>
  <c r="J22" i="1"/>
  <c r="J23" i="1"/>
  <c r="P23" i="1" s="1"/>
  <c r="J18" i="1"/>
  <c r="P18" i="1" s="1"/>
  <c r="J14" i="1"/>
  <c r="P14" i="1" s="1"/>
  <c r="J15" i="1"/>
  <c r="P15" i="1" s="1"/>
  <c r="J16" i="1"/>
  <c r="P16" i="1" s="1"/>
  <c r="J13" i="1"/>
  <c r="P13" i="1" s="1"/>
  <c r="M152" i="1" l="1"/>
  <c r="M84" i="1"/>
  <c r="M72" i="1"/>
  <c r="O42" i="1"/>
  <c r="O17" i="1"/>
  <c r="K23" i="1"/>
  <c r="O28" i="1"/>
  <c r="O152" i="1"/>
  <c r="O175" i="1"/>
  <c r="O111" i="1"/>
  <c r="O158" i="1"/>
  <c r="O72" i="1"/>
  <c r="I53" i="28"/>
  <c r="E55" i="28" s="1"/>
  <c r="G55" i="28"/>
  <c r="G29" i="28"/>
  <c r="C81" i="28" s="1"/>
  <c r="O127" i="1"/>
  <c r="O117" i="1"/>
  <c r="O99" i="1"/>
  <c r="O84" i="1"/>
  <c r="O78" i="1"/>
  <c r="M78" i="1"/>
  <c r="K179" i="1"/>
  <c r="K178" i="1" s="1"/>
  <c r="K177" i="1"/>
  <c r="K176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7" i="1"/>
  <c r="K156" i="1"/>
  <c r="K155" i="1"/>
  <c r="K154" i="1"/>
  <c r="K153" i="1"/>
  <c r="K151" i="1"/>
  <c r="K150" i="1"/>
  <c r="K149" i="1"/>
  <c r="K130" i="1"/>
  <c r="K129" i="1"/>
  <c r="K128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0" i="1"/>
  <c r="K109" i="1"/>
  <c r="K107" i="1"/>
  <c r="K106" i="1"/>
  <c r="K105" i="1"/>
  <c r="K104" i="1"/>
  <c r="K103" i="1"/>
  <c r="K102" i="1"/>
  <c r="K101" i="1"/>
  <c r="K100" i="1"/>
  <c r="K98" i="1"/>
  <c r="K97" i="1"/>
  <c r="K96" i="1"/>
  <c r="K95" i="1"/>
  <c r="K93" i="1"/>
  <c r="K92" i="1"/>
  <c r="K91" i="1"/>
  <c r="K90" i="1"/>
  <c r="K89" i="1"/>
  <c r="K88" i="1"/>
  <c r="K87" i="1"/>
  <c r="K83" i="1"/>
  <c r="K82" i="1"/>
  <c r="K81" i="1"/>
  <c r="K80" i="1"/>
  <c r="K79" i="1"/>
  <c r="K77" i="1"/>
  <c r="K76" i="1"/>
  <c r="K74" i="1"/>
  <c r="K73" i="1"/>
  <c r="K71" i="1"/>
  <c r="K70" i="1"/>
  <c r="K68" i="1"/>
  <c r="K67" i="1"/>
  <c r="K66" i="1"/>
  <c r="K64" i="1"/>
  <c r="K62" i="1"/>
  <c r="K61" i="1"/>
  <c r="K57" i="1"/>
  <c r="K41" i="1"/>
  <c r="K40" i="1"/>
  <c r="K38" i="1"/>
  <c r="K36" i="1"/>
  <c r="K35" i="1"/>
  <c r="K34" i="1"/>
  <c r="K30" i="1"/>
  <c r="K29" i="1"/>
  <c r="I103" i="1"/>
  <c r="M103" i="1" s="1"/>
  <c r="M99" i="1" s="1"/>
  <c r="I13" i="1"/>
  <c r="I174" i="1"/>
  <c r="I170" i="1"/>
  <c r="I171" i="1"/>
  <c r="I172" i="1"/>
  <c r="I173" i="1"/>
  <c r="W72" i="1" l="1"/>
  <c r="O180" i="1"/>
  <c r="K108" i="1"/>
  <c r="K28" i="1"/>
  <c r="K175" i="1"/>
  <c r="K158" i="1"/>
  <c r="K152" i="1"/>
  <c r="K127" i="1"/>
  <c r="K117" i="1"/>
  <c r="K111" i="1"/>
  <c r="K99" i="1"/>
  <c r="K84" i="1"/>
  <c r="K78" i="1"/>
  <c r="K72" i="1"/>
  <c r="K56" i="1"/>
  <c r="K42" i="1"/>
  <c r="K31" i="1"/>
  <c r="B17" i="3"/>
  <c r="B14" i="3"/>
  <c r="I71" i="1"/>
  <c r="I70" i="1"/>
  <c r="I68" i="1"/>
  <c r="I67" i="1"/>
  <c r="I66" i="1"/>
  <c r="I64" i="1"/>
  <c r="I62" i="1"/>
  <c r="I61" i="1"/>
  <c r="I59" i="1"/>
  <c r="I58" i="1"/>
  <c r="I57" i="1"/>
  <c r="I87" i="1"/>
  <c r="I88" i="1"/>
  <c r="I107" i="1"/>
  <c r="I160" i="1"/>
  <c r="I30" i="1"/>
  <c r="I29" i="1"/>
  <c r="I56" i="1" l="1"/>
  <c r="C17" i="3" s="1"/>
  <c r="G17" i="3" s="1"/>
  <c r="H17" i="3" s="1"/>
  <c r="I28" i="1"/>
  <c r="I55" i="1"/>
  <c r="M55" i="1" s="1"/>
  <c r="B28" i="3"/>
  <c r="B22" i="3"/>
  <c r="B16" i="3"/>
  <c r="B15" i="3"/>
  <c r="C14" i="3" l="1"/>
  <c r="E14" i="3" s="1"/>
  <c r="F14" i="3" s="1"/>
  <c r="I159" i="1"/>
  <c r="M159" i="1" s="1"/>
  <c r="M158" i="1" s="1"/>
  <c r="I53" i="1"/>
  <c r="M53" i="1" s="1"/>
  <c r="I51" i="1"/>
  <c r="M51" i="1" s="1"/>
  <c r="I49" i="1"/>
  <c r="M49" i="1" s="1"/>
  <c r="I47" i="1"/>
  <c r="M47" i="1" s="1"/>
  <c r="I46" i="1"/>
  <c r="M46" i="1" s="1"/>
  <c r="I45" i="1"/>
  <c r="M45" i="1" s="1"/>
  <c r="M42" i="1" s="1"/>
  <c r="I41" i="1"/>
  <c r="I40" i="1"/>
  <c r="I38" i="1"/>
  <c r="I36" i="1"/>
  <c r="I35" i="1"/>
  <c r="I34" i="1"/>
  <c r="I42" i="1" l="1"/>
  <c r="C16" i="3" s="1"/>
  <c r="I31" i="1"/>
  <c r="C15" i="3" s="1"/>
  <c r="E15" i="3" l="1"/>
  <c r="F15" i="3" s="1"/>
  <c r="F16" i="3"/>
  <c r="G16" i="3" s="1"/>
  <c r="F16" i="27"/>
  <c r="F26" i="21"/>
  <c r="F16" i="21"/>
  <c r="I43" i="15"/>
  <c r="I44" i="15" s="1"/>
  <c r="F16" i="15"/>
  <c r="F30" i="15"/>
  <c r="F18" i="19"/>
  <c r="I150" i="1"/>
  <c r="E34" i="27"/>
  <c r="H29" i="27"/>
  <c r="H28" i="27"/>
  <c r="F30" i="27" s="1"/>
  <c r="H37" i="27" s="1"/>
  <c r="H24" i="27"/>
  <c r="F25" i="27" s="1"/>
  <c r="H36" i="27" s="1"/>
  <c r="H38" i="27" s="1"/>
  <c r="H20" i="27"/>
  <c r="F21" i="27" s="1"/>
  <c r="H35" i="27" s="1"/>
  <c r="H19" i="27"/>
  <c r="H15" i="27"/>
  <c r="H14" i="27"/>
  <c r="H33" i="27" l="1"/>
  <c r="H39" i="27"/>
  <c r="I169" i="1" l="1"/>
  <c r="H11" i="26"/>
  <c r="H11" i="17"/>
  <c r="H11" i="23"/>
  <c r="H11" i="24"/>
  <c r="I25" i="22"/>
  <c r="E35" i="22"/>
  <c r="I30" i="22"/>
  <c r="I29" i="22"/>
  <c r="F31" i="22" s="1"/>
  <c r="I38" i="22" s="1"/>
  <c r="I24" i="22"/>
  <c r="F26" i="22" s="1"/>
  <c r="I37" i="22" s="1"/>
  <c r="I20" i="22"/>
  <c r="F21" i="22" s="1"/>
  <c r="I36" i="22" s="1"/>
  <c r="I19" i="22"/>
  <c r="F16" i="22"/>
  <c r="I34" i="22" s="1"/>
  <c r="I15" i="22"/>
  <c r="I14" i="22"/>
  <c r="I177" i="1"/>
  <c r="M177" i="1" s="1"/>
  <c r="I176" i="1"/>
  <c r="M176" i="1" s="1"/>
  <c r="M175" i="1" s="1"/>
  <c r="E35" i="21"/>
  <c r="H30" i="21"/>
  <c r="H29" i="21"/>
  <c r="F31" i="21" s="1"/>
  <c r="H38" i="21" s="1"/>
  <c r="H24" i="21"/>
  <c r="H37" i="21" s="1"/>
  <c r="H20" i="21"/>
  <c r="H19" i="21"/>
  <c r="F21" i="21" s="1"/>
  <c r="H36" i="21" s="1"/>
  <c r="H15" i="21"/>
  <c r="H14" i="21"/>
  <c r="H34" i="21" s="1"/>
  <c r="H39" i="21" s="1"/>
  <c r="I175" i="1" l="1"/>
  <c r="C28" i="3" s="1"/>
  <c r="J28" i="3" s="1"/>
  <c r="I39" i="22"/>
  <c r="I40" i="22" s="1"/>
  <c r="H40" i="21"/>
  <c r="I114" i="1" l="1"/>
  <c r="M114" i="1" s="1"/>
  <c r="M111" i="1" s="1"/>
  <c r="I146" i="1" l="1"/>
  <c r="I147" i="1"/>
  <c r="I148" i="1"/>
  <c r="I142" i="1"/>
  <c r="I143" i="1"/>
  <c r="I144" i="1"/>
  <c r="I145" i="1"/>
  <c r="I138" i="1"/>
  <c r="I139" i="1"/>
  <c r="I132" i="1"/>
  <c r="I110" i="1"/>
  <c r="I109" i="1"/>
  <c r="I108" i="1" l="1"/>
  <c r="C22" i="3"/>
  <c r="I21" i="1"/>
  <c r="I20" i="1"/>
  <c r="I19" i="1"/>
  <c r="I124" i="1"/>
  <c r="I89" i="1"/>
  <c r="I90" i="1"/>
  <c r="H31" i="19"/>
  <c r="H30" i="19"/>
  <c r="F32" i="19" s="1"/>
  <c r="H39" i="19" s="1"/>
  <c r="H26" i="19"/>
  <c r="F27" i="19" s="1"/>
  <c r="H38" i="19" s="1"/>
  <c r="H22" i="19"/>
  <c r="H21" i="19"/>
  <c r="F23" i="19" s="1"/>
  <c r="H37" i="19" s="1"/>
  <c r="H17" i="19"/>
  <c r="H16" i="19"/>
  <c r="H15" i="19"/>
  <c r="H14" i="19"/>
  <c r="I96" i="1"/>
  <c r="I97" i="1"/>
  <c r="I98" i="1"/>
  <c r="I95" i="1"/>
  <c r="I22" i="3" l="1"/>
  <c r="H35" i="19"/>
  <c r="H40" i="19" s="1"/>
  <c r="H41" i="19" s="1"/>
  <c r="I15" i="1" l="1"/>
  <c r="I16" i="1"/>
  <c r="B29" i="3" l="1"/>
  <c r="B19" i="3"/>
  <c r="B12" i="3"/>
  <c r="I167" i="1" l="1"/>
  <c r="I157" i="1"/>
  <c r="I151" i="1"/>
  <c r="E34" i="18"/>
  <c r="I29" i="18"/>
  <c r="I28" i="18"/>
  <c r="F30" i="18" s="1"/>
  <c r="I37" i="18" s="1"/>
  <c r="I24" i="18"/>
  <c r="F25" i="18" s="1"/>
  <c r="I36" i="18" s="1"/>
  <c r="I20" i="18"/>
  <c r="I19" i="18"/>
  <c r="I15" i="18"/>
  <c r="I14" i="18"/>
  <c r="F16" i="18" l="1"/>
  <c r="I33" i="18" s="1"/>
  <c r="F21" i="18"/>
  <c r="I35" i="18" s="1"/>
  <c r="I149" i="1"/>
  <c r="I141" i="1"/>
  <c r="I140" i="1"/>
  <c r="I137" i="1"/>
  <c r="I128" i="1"/>
  <c r="I129" i="1"/>
  <c r="I130" i="1"/>
  <c r="I131" i="1"/>
  <c r="I133" i="1"/>
  <c r="I134" i="1"/>
  <c r="I135" i="1"/>
  <c r="I136" i="1"/>
  <c r="I28" i="15"/>
  <c r="I25" i="15"/>
  <c r="I26" i="15"/>
  <c r="I27" i="15"/>
  <c r="I29" i="15"/>
  <c r="I24" i="15"/>
  <c r="I26" i="1"/>
  <c r="E33" i="16"/>
  <c r="I32" i="16"/>
  <c r="I28" i="16"/>
  <c r="I27" i="16"/>
  <c r="I23" i="16"/>
  <c r="I22" i="16"/>
  <c r="I18" i="16"/>
  <c r="I17" i="16"/>
  <c r="I127" i="1" l="1"/>
  <c r="I38" i="18"/>
  <c r="I39" i="18" s="1"/>
  <c r="F29" i="16"/>
  <c r="I36" i="16" s="1"/>
  <c r="F24" i="16"/>
  <c r="I35" i="16" s="1"/>
  <c r="F19" i="16"/>
  <c r="I34" i="16" s="1"/>
  <c r="I37" i="16" l="1"/>
  <c r="I38" i="16" s="1"/>
  <c r="I14" i="15"/>
  <c r="I25" i="1"/>
  <c r="M25" i="1" s="1"/>
  <c r="M17" i="1" s="1"/>
  <c r="M180" i="1" s="1"/>
  <c r="I168" i="1"/>
  <c r="I125" i="1"/>
  <c r="I163" i="1"/>
  <c r="I164" i="1"/>
  <c r="I165" i="1"/>
  <c r="I166" i="1"/>
  <c r="I161" i="1"/>
  <c r="I162" i="1"/>
  <c r="I154" i="1"/>
  <c r="I83" i="1"/>
  <c r="I82" i="1"/>
  <c r="I80" i="1"/>
  <c r="I126" i="1"/>
  <c r="I81" i="1"/>
  <c r="I79" i="1"/>
  <c r="I122" i="1"/>
  <c r="I120" i="1"/>
  <c r="I119" i="1"/>
  <c r="I106" i="1"/>
  <c r="I105" i="1"/>
  <c r="I104" i="1"/>
  <c r="I77" i="1"/>
  <c r="I102" i="1"/>
  <c r="I101" i="1"/>
  <c r="I91" i="1"/>
  <c r="I92" i="1"/>
  <c r="I93" i="1"/>
  <c r="I76" i="1"/>
  <c r="I23" i="1"/>
  <c r="I158" i="1" l="1"/>
  <c r="X159" i="1" s="1"/>
  <c r="I84" i="1"/>
  <c r="I78" i="1"/>
  <c r="B27" i="3"/>
  <c r="I41" i="15"/>
  <c r="E39" i="15"/>
  <c r="I34" i="15"/>
  <c r="I33" i="15"/>
  <c r="I20" i="15"/>
  <c r="I19" i="15"/>
  <c r="I15" i="15"/>
  <c r="C19" i="3" l="1"/>
  <c r="W78" i="1"/>
  <c r="H19" i="3"/>
  <c r="I19" i="3" s="1"/>
  <c r="F21" i="15"/>
  <c r="I40" i="15" s="1"/>
  <c r="F35" i="15"/>
  <c r="I42" i="15" s="1"/>
  <c r="I38" i="15"/>
  <c r="I118" i="1" l="1"/>
  <c r="I14" i="1"/>
  <c r="I12" i="1" l="1"/>
  <c r="K12" i="1"/>
  <c r="I24" i="1"/>
  <c r="I75" i="1" l="1"/>
  <c r="I121" i="1" l="1"/>
  <c r="I155" i="1"/>
  <c r="C25" i="3" l="1"/>
  <c r="J25" i="3" s="1"/>
  <c r="B26" i="3"/>
  <c r="B25" i="3"/>
  <c r="B24" i="3"/>
  <c r="B23" i="3"/>
  <c r="B21" i="3"/>
  <c r="I179" i="1"/>
  <c r="I178" i="1" s="1"/>
  <c r="B20" i="3"/>
  <c r="B18" i="3"/>
  <c r="B13" i="3"/>
  <c r="C29" i="3" l="1"/>
  <c r="K29" i="3" s="1"/>
  <c r="I74" i="1"/>
  <c r="I73" i="1"/>
  <c r="C20" i="3"/>
  <c r="H20" i="3" s="1"/>
  <c r="I20" i="3" s="1"/>
  <c r="I72" i="1" l="1"/>
  <c r="W73" i="1" s="1"/>
  <c r="I156" i="1"/>
  <c r="I115" i="1"/>
  <c r="I116" i="1"/>
  <c r="C18" i="3" l="1"/>
  <c r="I22" i="1"/>
  <c r="I18" i="1"/>
  <c r="K17" i="1" l="1"/>
  <c r="I17" i="1"/>
  <c r="G18" i="3"/>
  <c r="H18" i="3" s="1"/>
  <c r="I100" i="1"/>
  <c r="I99" i="1" s="1"/>
  <c r="V102" i="1" s="1"/>
  <c r="K180" i="1" l="1"/>
  <c r="K197" i="1" s="1"/>
  <c r="W17" i="1"/>
  <c r="W18" i="1" s="1"/>
  <c r="V17" i="1"/>
  <c r="C13" i="3"/>
  <c r="V31" i="1" l="1"/>
  <c r="V28" i="1"/>
  <c r="V99" i="1"/>
  <c r="V78" i="1"/>
  <c r="V56" i="1"/>
  <c r="V72" i="1"/>
  <c r="V42" i="1"/>
  <c r="W158" i="1"/>
  <c r="V158" i="1"/>
  <c r="V175" i="1"/>
  <c r="V111" i="1"/>
  <c r="V12" i="1"/>
  <c r="C21" i="3"/>
  <c r="I21" i="3" s="1"/>
  <c r="J21" i="3" s="1"/>
  <c r="I153" i="1" l="1"/>
  <c r="I152" i="1" s="1"/>
  <c r="I123" i="1"/>
  <c r="I117" i="1" s="1"/>
  <c r="I112" i="1"/>
  <c r="I113" i="1"/>
  <c r="I111" i="1" l="1"/>
  <c r="C24" i="3"/>
  <c r="J24" i="3" s="1"/>
  <c r="C12" i="3"/>
  <c r="C26" i="3"/>
  <c r="K26" i="3" s="1"/>
  <c r="J12" i="4"/>
  <c r="J13" i="4"/>
  <c r="J14" i="4"/>
  <c r="J15" i="4"/>
  <c r="J16" i="4"/>
  <c r="J11" i="4"/>
  <c r="I180" i="1" l="1"/>
  <c r="W113" i="1"/>
  <c r="C23" i="3"/>
  <c r="K23" i="3" s="1"/>
  <c r="K30" i="3" s="1"/>
  <c r="I198" i="1" l="1"/>
  <c r="K199" i="1"/>
  <c r="E13" i="3"/>
  <c r="A8" i="3"/>
  <c r="G30" i="3" l="1"/>
  <c r="E12" i="3"/>
  <c r="E30" i="3" l="1"/>
  <c r="F12" i="3"/>
  <c r="E31" i="3"/>
  <c r="M27" i="3" l="1"/>
  <c r="F30" i="3"/>
  <c r="F31" i="3" s="1"/>
  <c r="G31" i="3" s="1"/>
  <c r="C27" i="3"/>
  <c r="J27" i="3" s="1"/>
  <c r="J30" i="3" s="1"/>
  <c r="C31" i="3" l="1"/>
  <c r="I30" i="3"/>
  <c r="D27" i="3" l="1"/>
  <c r="D14" i="3"/>
  <c r="D17" i="3"/>
  <c r="D16" i="3"/>
  <c r="D15" i="3"/>
  <c r="D28" i="3"/>
  <c r="D22" i="3"/>
  <c r="D19" i="3"/>
  <c r="D18" i="3"/>
  <c r="D13" i="3"/>
  <c r="D12" i="3"/>
  <c r="D26" i="3"/>
  <c r="D21" i="3"/>
  <c r="D20" i="3"/>
  <c r="D23" i="3"/>
  <c r="D24" i="3"/>
  <c r="D29" i="3"/>
  <c r="D25" i="3"/>
  <c r="D31" i="3" l="1"/>
  <c r="H30" i="3"/>
  <c r="H31" i="3" s="1"/>
  <c r="F35" i="3" s="1"/>
  <c r="I31" i="3" l="1"/>
  <c r="J31" i="3" s="1"/>
  <c r="K31" i="3" s="1"/>
</calcChain>
</file>

<file path=xl/sharedStrings.xml><?xml version="1.0" encoding="utf-8"?>
<sst xmlns="http://schemas.openxmlformats.org/spreadsheetml/2006/main" count="1836" uniqueCount="569">
  <si>
    <t>ITEM</t>
  </si>
  <si>
    <t>QUANT.</t>
  </si>
  <si>
    <t>m²</t>
  </si>
  <si>
    <t xml:space="preserve">      </t>
  </si>
  <si>
    <t>1.1</t>
  </si>
  <si>
    <t>FONTE</t>
  </si>
  <si>
    <t>PREFEITURA MUNICIPAL DE LARANJA DA TERRA</t>
  </si>
  <si>
    <t>1º MÊS</t>
  </si>
  <si>
    <t>2º MÊS</t>
  </si>
  <si>
    <t>Av. Luiz Obermüller Filho, n° 85 - Centro - Laranja da Terra/ES - CEP 29.615-000 - Tel.: (27) 3736-1120</t>
  </si>
  <si>
    <t>E-mail: gabinetedoprefeito@laranjadaterra.es.gov.br</t>
  </si>
  <si>
    <t>PLANILHA ORÇAMENTÁRIA</t>
  </si>
  <si>
    <t>CÓDIGO</t>
  </si>
  <si>
    <t>DESCRIÇÃO DOS SERVIÇOS</t>
  </si>
  <si>
    <t>UNID.</t>
  </si>
  <si>
    <t>1.2</t>
  </si>
  <si>
    <t>m</t>
  </si>
  <si>
    <t>CRONOGRAMA FÍSICO-FINANCEIRO</t>
  </si>
  <si>
    <t>VALOR TOTAL</t>
  </si>
  <si>
    <t>3º MÊS</t>
  </si>
  <si>
    <t>4º MÊS</t>
  </si>
  <si>
    <t>%</t>
  </si>
  <si>
    <t>SUB-TOTAL</t>
  </si>
  <si>
    <t>und</t>
  </si>
  <si>
    <t>Torneira pressão cromada diâm. 1/2" para lavatório, marcas de referência Fabrimar, Deca ou Docol</t>
  </si>
  <si>
    <t>5º MÊS</t>
  </si>
  <si>
    <t>6º MÊS</t>
  </si>
  <si>
    <t>Jeann Bulerianm</t>
  </si>
  <si>
    <t>1.0</t>
  </si>
  <si>
    <t>2.0</t>
  </si>
  <si>
    <t>2.1</t>
  </si>
  <si>
    <t>ESQUADRIAS METÁLICAS</t>
  </si>
  <si>
    <t>3.0</t>
  </si>
  <si>
    <t>3.1</t>
  </si>
  <si>
    <t>Porta de abrir tipo veneziana em alumínio anodizado, linha 25, completa, incl. puxador com tranca, caixilho, alizar e contramarco</t>
  </si>
  <si>
    <t>4.0</t>
  </si>
  <si>
    <t>5.0</t>
  </si>
  <si>
    <t>6.0</t>
  </si>
  <si>
    <t>7.0</t>
  </si>
  <si>
    <t>8.0</t>
  </si>
  <si>
    <t>PISOS INTERNOS E EXTERNOS</t>
  </si>
  <si>
    <t>8.1</t>
  </si>
  <si>
    <t>Soleira de granito esp. 2 cm e largura de 15 cm</t>
  </si>
  <si>
    <t>Peitoril de granito cinza polido, 15 cm, esp. 3cm</t>
  </si>
  <si>
    <t>INSTALAÇÕES ELÉTRICAS</t>
  </si>
  <si>
    <t>Regularização de base p/ revestimento cerâmico, com argamassa de cimento e areia no traço 1:5, espessura 3cm</t>
  </si>
  <si>
    <t>10.0</t>
  </si>
  <si>
    <t>Tomada padrão brasileiro linha branca, NBR 14136 2 polos + terra 10A/250V, com placa 4x2"</t>
  </si>
  <si>
    <t>Interruptor de uma tecla simples 10A/250V, com placa 4x2"</t>
  </si>
  <si>
    <t>SERVIÇOS PRELIMINARES</t>
  </si>
  <si>
    <t>4.2</t>
  </si>
  <si>
    <t>MERC-01</t>
  </si>
  <si>
    <t>MERC-02</t>
  </si>
  <si>
    <t>MERC-03</t>
  </si>
  <si>
    <t>MERC-04</t>
  </si>
  <si>
    <t>MERC-05</t>
  </si>
  <si>
    <t>9.0</t>
  </si>
  <si>
    <t>11.0</t>
  </si>
  <si>
    <t>APARELHOS HIDRO-SANITÁRIOS</t>
  </si>
  <si>
    <t>Passeio de cimentado camurçado com argamassa de cimento e areia no traço 1:3 esp. 1.5cm, e lastro de concreto com 8cm de espessura, inclusive preparo de caixa</t>
  </si>
  <si>
    <t>Pintura com tinta acrílica, marcas de referência Suvinil, Coral e Metalatex, inclusive selador acrílico, em paredes e forros, a duas demãos</t>
  </si>
  <si>
    <t>12.0</t>
  </si>
  <si>
    <t>PROJEÇÃO ENGENHARIA E PREMOLDADOS EIRELI</t>
  </si>
  <si>
    <t>Tel.: (27) 99784-7044</t>
  </si>
  <si>
    <t>DESCRIÇÃO</t>
  </si>
  <si>
    <t>Switch gerenciável 48 portas 10/100/1000,
fornecimento e instalação</t>
  </si>
  <si>
    <t>Mini rack parede 19” 8u 420x550x570mm (altura x largura x profundidade), fornecimento e instalação</t>
  </si>
  <si>
    <t>Porteiro eletrônico sem câmera com interfone, fornecimento e instalação</t>
  </si>
  <si>
    <t>Fechadura elétrica de sobrepor para portão, fornecimento e instalação</t>
  </si>
  <si>
    <t>Coifa industrial em aço inox 2,20x1,20 com saída de 300mm, inclusive exaustor; fornecimento e instalação</t>
  </si>
  <si>
    <t>Caixa de descarga acoplada para sobrepor em vaso P.N.E., fornecimento e instalação</t>
  </si>
  <si>
    <t>EMPRESA 01</t>
  </si>
  <si>
    <t>RIZ ENGENHARIA EIRELI ME</t>
  </si>
  <si>
    <t>CNPJ: 23.849.950/0001-90</t>
  </si>
  <si>
    <t>VALOR</t>
  </si>
  <si>
    <t>EMPRESA 02</t>
  </si>
  <si>
    <t>JEANN BULERIANM ME</t>
  </si>
  <si>
    <t>CNPJ: 24.791.851/000168</t>
  </si>
  <si>
    <t>EMPRESA 03</t>
  </si>
  <si>
    <t>TSG CONSTRUTORA LTDA ME</t>
  </si>
  <si>
    <t>CNPJ: 26.955.645/0001-71</t>
  </si>
  <si>
    <t>MERC-06</t>
  </si>
  <si>
    <t>MÉDIA</t>
  </si>
  <si>
    <t>CODIGO</t>
  </si>
  <si>
    <t>QUADRO RESUMO DE EQUIPAMENTOS</t>
  </si>
  <si>
    <t xml:space="preserve">Rua Guilherme Seibel, s/nº, Vila de Lar. da Terra, Lar. Da Terra/ES - CEP: 29615-000 </t>
  </si>
  <si>
    <t>Engenheiro Civil - CREA-ES 040511/D</t>
  </si>
  <si>
    <t>Laranja da Terra/ES, 21 de outubr de 2019.</t>
  </si>
  <si>
    <t>Portão de ferro de abrir em barra chata, chapa e tubo, inclusive chumbamento</t>
  </si>
  <si>
    <t>SINAPI</t>
  </si>
  <si>
    <t>Reboco tipo paulista de argamassa de cimento, cal hidratada CH1 e areia média ou grossa lavada no traço 1:0.5:6, espessura 25 mm</t>
  </si>
  <si>
    <t>Item</t>
  </si>
  <si>
    <t>Demolição de piso cimentado inclusive lastro de concreto</t>
  </si>
  <si>
    <t>Demolição de alvenaria</t>
  </si>
  <si>
    <t>Retirada de grades, gradis, alambrados, cercas e portões</t>
  </si>
  <si>
    <t>Locação de andaime metálico para trabalho em fachada de edifíco (aluguel de 1 m² por 1 mês) inclusive frete, montagem e desmontagem</t>
  </si>
  <si>
    <t>Barracão para depósito de cimento área de 10.90m2, de chapa de compensado 12mm e pontaletes 8x8cm, piso cimentado e cobertura de telhas de fibrocimento de 6mm, inclusive ponto de luz, conf. projeto (1 utilização)</t>
  </si>
  <si>
    <t>Alvenaria de blocos cerâmicos 10 furos 10x20x20cm, assentados c/argamassa de cimento, cal hidratada CH1 e areia traço 1:0,5:8, esp. das juntas 12mm e esp. das paredes s/revestimento, 10cm (bloco comprado na fábrica, posto obra)</t>
  </si>
  <si>
    <t>Janela tipo maxim-ar para vidro em alumínio anodizado natural, linha 25, completa, incl. puxador com tranca, caixilho, alizar e contramarco, exclusive vidro</t>
  </si>
  <si>
    <t>Vidro plano transparente liso, com 4 mm de espessura</t>
  </si>
  <si>
    <t>COBERTURA</t>
  </si>
  <si>
    <t>Cobertura em telha ondulada de alumínio, esp. 0.5mm, inclusive acessórios de fixação</t>
  </si>
  <si>
    <t>Calha em chapa galvanizada com largura de 40 cm</t>
  </si>
  <si>
    <t>Emboço de argamassa de cimento, cal hidratada CH1 e areia lavada traço 1:0.5:6, espessura 20 mm</t>
  </si>
  <si>
    <t>Chapisco de argamassa de cimento e areia média ou grossa lavada, no traço 1:3, espessura 5 mm</t>
  </si>
  <si>
    <t>Lastro de concreto não estrutural, espessura de 6 cm</t>
  </si>
  <si>
    <t>INSTALAÇÕES HIDRO-SANITÁRIAS</t>
  </si>
  <si>
    <t>Eletroduto de PVC rígido roscável, diâm. 1 1/4" (40mm), inclusive conexões</t>
  </si>
  <si>
    <t>Mini-Disjuntor monopolar 10 A, curva C - 5KA 220/127VCA (NBR IEC 60947-2), Ref. Siemens, GE, Schneider ou equivalente</t>
  </si>
  <si>
    <t>Fio de cobre termoplástico, com isolamento para 750V, seção de 1.5 mm2</t>
  </si>
  <si>
    <t>Fio de cobre termoplástico, com isolamento para 750V, seção de 2.5 mm2</t>
  </si>
  <si>
    <t>Fio ou cabo de cobre termoplástico, com isolamento para 750V, seção de 4.0 mm2</t>
  </si>
  <si>
    <t>Fio ou cabo de cobre termoplástico, com isolamento para 750V, seção de 16.0 mm2</t>
  </si>
  <si>
    <t>Lavatório de louça branca com coluna suspensa, linha Vogue Plus Confort para portadores de necessidades especiais, marca de referencia DECA, Celite ou Ideal Standart, inclusive valvula, sifão e engates, exclusive torneira</t>
  </si>
  <si>
    <t>Bacia sanitária de louça branca, com caixa acoplada duplo acionamento, marca de ref. Deca Linha Ravena ou equivalente, inclusive assento plástico e acessórios de fixação</t>
  </si>
  <si>
    <t>Reservatório de polietileno de 1000l, inclusive peça de madeira 6x16cm para apoio, exclusive flanges e torneira de bóia</t>
  </si>
  <si>
    <t>PINTURA</t>
  </si>
  <si>
    <t>Pintura com tinta esmalte sintético, marcas de referência Suvinil, Coral ou Metalatex, a duas demãos, inclusive fundo anticorrosivo a uma demão, em metal</t>
  </si>
  <si>
    <t>Limpeza geral de obras (quadras, praças e jardins)</t>
  </si>
  <si>
    <t>Placa para inauguração de obra em alumínio polido e=4mm, dimensões 40 x 50 cm, gravação em baixo relevo, inclusive pintura e fixação</t>
  </si>
  <si>
    <t>Rede para voleibol com malha grossa, faixas de lona superior e inferior</t>
  </si>
  <si>
    <t>Suporte para tabela de basquete de concreto armado Fck = 15MPa, inclusive forma, armação, lançamento e desforma</t>
  </si>
  <si>
    <t>Trave para futebol de salão de tubo de ferro galvanizado 3", com recuo, removível, dimensões oficiais 3x2m</t>
  </si>
  <si>
    <t>Conjunto de poste de voleibol de tubo de ferro galvanizado 3"e parte móvel de 21/2", inclusive carretilha, furo com tubo de ferro galvanizado de 31/2"e tampão de furo</t>
  </si>
  <si>
    <t>Tabela de basquete de madeira, com aro, inclusive colocação</t>
  </si>
  <si>
    <t>Rede para futebol de salão</t>
  </si>
  <si>
    <t xml:space="preserve"> PREÇO UNIT. S/ BDI</t>
  </si>
  <si>
    <t>5.4</t>
  </si>
  <si>
    <t>_________________________________________________</t>
  </si>
  <si>
    <t>DEMOLIÇÃO/RETIRADAS</t>
  </si>
  <si>
    <t>2.2</t>
  </si>
  <si>
    <t>2.3</t>
  </si>
  <si>
    <t>m³</t>
  </si>
  <si>
    <t>2.4</t>
  </si>
  <si>
    <t>2.5</t>
  </si>
  <si>
    <t>2.6</t>
  </si>
  <si>
    <t>2.7</t>
  </si>
  <si>
    <t>3.2</t>
  </si>
  <si>
    <t>4.4</t>
  </si>
  <si>
    <t>2.8</t>
  </si>
  <si>
    <t>5.1</t>
  </si>
  <si>
    <t>11.1</t>
  </si>
  <si>
    <t>11.2</t>
  </si>
  <si>
    <t>LIMPEZA</t>
  </si>
  <si>
    <t>6.1</t>
  </si>
  <si>
    <t>6.2</t>
  </si>
  <si>
    <t>4.3</t>
  </si>
  <si>
    <t>4.5</t>
  </si>
  <si>
    <t>4.1</t>
  </si>
  <si>
    <t>Und</t>
  </si>
  <si>
    <t>12.1</t>
  </si>
  <si>
    <t>H</t>
  </si>
  <si>
    <t>COMPOSIÇÃO DE CUSTO UNITÁRIO</t>
  </si>
  <si>
    <t>COMP-01</t>
  </si>
  <si>
    <t>Data base:</t>
  </si>
  <si>
    <t>REFERÊNCIA</t>
  </si>
  <si>
    <t>LEIS SOCIAIS:</t>
  </si>
  <si>
    <t>SERVIÇO:</t>
  </si>
  <si>
    <t>UNIDADE:</t>
  </si>
  <si>
    <t>A - Mão de Obra</t>
  </si>
  <si>
    <t>Código</t>
  </si>
  <si>
    <t>Referência</t>
  </si>
  <si>
    <t>Discriminação</t>
  </si>
  <si>
    <t>Unidade</t>
  </si>
  <si>
    <t>Preço por Unidade</t>
  </si>
  <si>
    <t>Fator de Utilização</t>
  </si>
  <si>
    <t>Custo</t>
  </si>
  <si>
    <t>01</t>
  </si>
  <si>
    <t>02</t>
  </si>
  <si>
    <t>A - Custo Total de Mão de Obra:</t>
  </si>
  <si>
    <t>B – Equipamentos</t>
  </si>
  <si>
    <t>B - Custo Total de Equipamentos:</t>
  </si>
  <si>
    <t>C – Materiais</t>
  </si>
  <si>
    <t>03</t>
  </si>
  <si>
    <t>C - Custo Total de Materiais:</t>
  </si>
  <si>
    <t>D – Outros</t>
  </si>
  <si>
    <t>D - Custo Total de Outros:</t>
  </si>
  <si>
    <t>Resumo da Composição do Custo Unitário</t>
  </si>
  <si>
    <t>Descrição</t>
  </si>
  <si>
    <t>A</t>
  </si>
  <si>
    <t>Mão de Obra</t>
  </si>
  <si>
    <t>[transportar subtotal A]</t>
  </si>
  <si>
    <t>A1</t>
  </si>
  <si>
    <t>Encargos Sociais (já incluídos)</t>
  </si>
  <si>
    <t>B</t>
  </si>
  <si>
    <t>Equipamentos</t>
  </si>
  <si>
    <t>[transportar subtotal B]</t>
  </si>
  <si>
    <t>C</t>
  </si>
  <si>
    <t>Materiais</t>
  </si>
  <si>
    <t>[transportar subtotal C]</t>
  </si>
  <si>
    <t>D</t>
  </si>
  <si>
    <t>Outros</t>
  </si>
  <si>
    <t>[transportar subtotal D]</t>
  </si>
  <si>
    <t>Somatório ( A+B+C+D) :</t>
  </si>
  <si>
    <t>Categoria</t>
  </si>
  <si>
    <t>Descrição do Insumo</t>
  </si>
  <si>
    <t>Nº de Preços</t>
  </si>
  <si>
    <t>Preço Médio</t>
  </si>
  <si>
    <t>Mercado</t>
  </si>
  <si>
    <t>Fornecedor</t>
  </si>
  <si>
    <t>CNPJ</t>
  </si>
  <si>
    <t>Contato/Telefone/Email</t>
  </si>
  <si>
    <t>Preço</t>
  </si>
  <si>
    <t>Considerado</t>
  </si>
  <si>
    <t>sim</t>
  </si>
  <si>
    <t>010101</t>
  </si>
  <si>
    <t>010115</t>
  </si>
  <si>
    <t>DER-ES</t>
  </si>
  <si>
    <t>Placa de obra nas dimensões de 2.0 x 4.0 m, padrão DER</t>
  </si>
  <si>
    <t>5.2</t>
  </si>
  <si>
    <t>PAREDES E REVESTIMENTOS</t>
  </si>
  <si>
    <t>Azulejo branco 15 x 15 cm, juntas a prumo, assentado com argamassa de cimento colante, inclusive rejuntamento com cimento branco, marcas de referência Eliane, Cecrisa ouPortobello</t>
  </si>
  <si>
    <t>5.3</t>
  </si>
  <si>
    <t>5.5</t>
  </si>
  <si>
    <t>Lavatório de louça branca com coluna, marcas de referência Deca, Celite ou Ideal Standard, inclusive sifão, válvula e engates cromados, exclusive torneira</t>
  </si>
  <si>
    <t>8.2</t>
  </si>
  <si>
    <t>7.1</t>
  </si>
  <si>
    <t>7.2</t>
  </si>
  <si>
    <t>7.3</t>
  </si>
  <si>
    <t>7.4</t>
  </si>
  <si>
    <t>Trama de aço composta por terças para telhados de até 2 águas para telha ondulada de fibrocimento, metálica, plástica ou termoacústica, incluso transporte vertical.</t>
  </si>
  <si>
    <t>Tubo pvc, série r, água pluvial, dn 100 mm, fornecido e instalado em condutores verticais de águas pluviais</t>
  </si>
  <si>
    <t>Aplicação de tinta epóxi de alta espessura semibrilhante sobre piso de concreto a três demãos, inclusiveselador epóxi a uma demão - Ref. Intergard 2005 e 2001 - Internacional ou equivalente</t>
  </si>
  <si>
    <t>10.1</t>
  </si>
  <si>
    <t>10.2</t>
  </si>
  <si>
    <t>SERVIÇOS COMPLEMENTARES</t>
  </si>
  <si>
    <t>Barra de apoio reta em aço inox 304 p/ portadores de necessidades especiais (NBR 9050), largura 80 cm</t>
  </si>
  <si>
    <t>Bacia sifonada de louça branca sem abertura frontal para portadores dl necessidades especiais, Vogue Plus Conforto - Linha Conforto, mod P510, incl. assento poliester, ref.AP51,marca de ref. Deca ou equivalente, sem abertura frontal</t>
  </si>
  <si>
    <t>CPU</t>
  </si>
  <si>
    <t>AJUDANTE (AJUDANTE PRATICO - SINDUSCON) (LABOR)</t>
  </si>
  <si>
    <t>PINTOR -(OFICIAL - SINDUSCON) (LABOR)</t>
  </si>
  <si>
    <t>010140</t>
  </si>
  <si>
    <t>AGUARRAZ MINERAL (LABOR)</t>
  </si>
  <si>
    <t>COMP-02</t>
  </si>
  <si>
    <t>Fator Ac.</t>
  </si>
  <si>
    <t>04</t>
  </si>
  <si>
    <t>ARAME GALVANIZADO N.14 AWG (LABOR)</t>
  </si>
  <si>
    <t>COMP-03</t>
  </si>
  <si>
    <t>Locacao de andaime metalico tubular de encaixe, tipo de torre,incluso sapatas fixas ou rodizios(incluso montagem e desmontagem).</t>
  </si>
  <si>
    <t xml:space="preserve"> MxMES</t>
  </si>
  <si>
    <t>MONTAGEM E DESMONTAGEM DE ANDAIME TUBULAR TIPO TORRE (EXCLUSIVE ANDAIME E LIMPEZA). AF_11/2017</t>
  </si>
  <si>
    <t>Retirada e substituição de tela losangular de arame fio 12 malha 2" revest. em PVC, em alambrado existente de tubo de ferro, inclusive lixamento e pintura com esmalte sobre fundo anticorrosivo do alambrado existente</t>
  </si>
  <si>
    <t>-</t>
  </si>
  <si>
    <t>0,52 IF</t>
  </si>
  <si>
    <t>l</t>
  </si>
  <si>
    <t>LIXA P/ FERRO Nº 100 K-246 225X275MM - NORTON OU EQUIVALENTE (LABOR)</t>
  </si>
  <si>
    <t>TELA DE ARAME GALV. MALHA # 2" LOSANGULAR - FIO N.12 BWG - REVEST EM PVC (LABOR)</t>
  </si>
  <si>
    <t>ZARCAO (LABOR)</t>
  </si>
  <si>
    <t>05</t>
  </si>
  <si>
    <t>06</t>
  </si>
  <si>
    <t>07</t>
  </si>
  <si>
    <t>08</t>
  </si>
  <si>
    <t>Preço Unitário sem BDI :</t>
  </si>
  <si>
    <t>Preço Unitário sem BDI:</t>
  </si>
  <si>
    <t>PRÓPRIA</t>
  </si>
  <si>
    <t>9.1</t>
  </si>
  <si>
    <t>9.2</t>
  </si>
  <si>
    <t xml:space="preserve">Espelho para caixa estampada 4 x 2" </t>
  </si>
  <si>
    <t>Refletor LED 400w linear de torre</t>
  </si>
  <si>
    <t>Digital LED</t>
  </si>
  <si>
    <t>orcamentodigitalled@gmail.com</t>
  </si>
  <si>
    <t>MAPA DE COTAÇÃO 01</t>
  </si>
  <si>
    <t>Refletor LED 400w linear de torre, fornecimento e instalação</t>
  </si>
  <si>
    <t>ELETRICISTA (OFICIAL - SINDUSCON) (LABOR)</t>
  </si>
  <si>
    <t>merc-01</t>
  </si>
  <si>
    <t>mercado</t>
  </si>
  <si>
    <t>Rede de proteção em nylon malha 10x10 cm para proteção de quadra de esportes</t>
  </si>
  <si>
    <t>Pintura a base de epoxi, marcas de referência Suvinil, Coral ou Novacor, em faixas largura de 8cm para demarcação de quadra de esportes</t>
  </si>
  <si>
    <t>PREÇO TOTAL C/ BDI 31,96%</t>
  </si>
  <si>
    <t>Glícia Helena Krause Corteletti</t>
  </si>
  <si>
    <t>Eng. Civil CREA-ES 040576/D</t>
  </si>
  <si>
    <t>ENG. CIVIL CREA ES-040576/D</t>
  </si>
  <si>
    <t>1.3</t>
  </si>
  <si>
    <t>1.4</t>
  </si>
  <si>
    <t>Rede de água com padrão de entrada d'água diâm. 3/4", conf. espec. CESAN, incl. tubos e conexões para alimentação, distribuição, extravasor e limpeza, cons. o padrão a 25m, conf. projeto (1 utilização)</t>
  </si>
  <si>
    <t>Rede de luz, incl. padrão entrada de energia trifás., cabo de ligação até barracões, quadro de distrib., disj. e chave de força (quando necessário), cons. 20m entre padrão entrada e QDG, conf. projeto (1 utilização)</t>
  </si>
  <si>
    <t>Laranja da Terra/ES, 05 de dezembro de 2023.</t>
  </si>
  <si>
    <t>Eletromil Comercial LTDA</t>
  </si>
  <si>
    <t>28.416.105/0001-45</t>
  </si>
  <si>
    <t>34.626.098/0001-09</t>
  </si>
  <si>
    <t>40.758.972/0001-64</t>
  </si>
  <si>
    <t xml:space="preserve">(21) 2391-5978 -  comercial3@gruporcalampadas.com.br </t>
  </si>
  <si>
    <t>(27) 33571000 - vendas@eletromil.com.br</t>
  </si>
  <si>
    <t>Obs.</t>
  </si>
  <si>
    <t>Construled Comércio e serviços eireli ME</t>
  </si>
  <si>
    <t>ÁGUA FRIA E ESGOTO</t>
  </si>
  <si>
    <t>HIDRÁULICO</t>
  </si>
  <si>
    <t>Tubo de PVC rígido soldável marrom, diâm. 25mm (3/4"), inclusive conexões</t>
  </si>
  <si>
    <t>Registro de pressão com canopla cromada diam. 20mm (3/4"), marcas de referência Fabrimar, Deca ou Docol</t>
  </si>
  <si>
    <t>Registro de gaveta com canopla cromada, diam. 20mm (3/4"), marcas de referência Fabrimar, Deca ou Docol</t>
  </si>
  <si>
    <t>SANITÁRIO</t>
  </si>
  <si>
    <t>Tubo de PVC rígido soldável branco, para esgoto, diâmetro 100mm (4"), inclusive conexões</t>
  </si>
  <si>
    <t>Tubo de PVC rígido soldável branco, para esgoto, diâmetro 50mm (2"), inclusive conexões.</t>
  </si>
  <si>
    <t>Tubo de PVC rígido soldável branco, para esgoto, diâmetro 40mm (1 1/2"), inclusive conexões.</t>
  </si>
  <si>
    <t>DER</t>
  </si>
  <si>
    <t>PEDREIRO - (OFICIAL - SINDUSCON) (LABOR)</t>
  </si>
  <si>
    <t>ENCANADOR - (OFICIAL - SINDUSCON) (LABOR)</t>
  </si>
  <si>
    <t>SERVENTE (AUXILIAR DE OBRAS - SINDUSCON) (LABOR)</t>
  </si>
  <si>
    <t>MERCADO</t>
  </si>
  <si>
    <t>30103.</t>
  </si>
  <si>
    <t>Escavação mecânica em material de 1a. Categoria</t>
  </si>
  <si>
    <t>30201.</t>
  </si>
  <si>
    <t>Reaterro apiloado de cavas de fundação, em camadas de 20 cm</t>
  </si>
  <si>
    <t>Preço Unitário :</t>
  </si>
  <si>
    <t>Obs</t>
  </si>
  <si>
    <t>CONSTRUTORA ANA CLARA EIRELI</t>
  </si>
  <si>
    <t>05.039.314/0002-00</t>
  </si>
  <si>
    <t>(27)3720-1504 - www.grupoanaclara.com.br</t>
  </si>
  <si>
    <t>31.684.798/0001-61</t>
  </si>
  <si>
    <t>(27)3720-1381  - www.grupomattedi.com</t>
  </si>
  <si>
    <t>COMP-04</t>
  </si>
  <si>
    <t>Tubo de PVC rígido soldável marrom, diâm. 20mm (1/2"), inclusive conexões</t>
  </si>
  <si>
    <t>Registro de gaveta bruto diam. 32mm (11/4")</t>
  </si>
  <si>
    <t>Tubo de PVC rigido soldável marrom, diâm. 32mm (1"), inclusive conexões</t>
  </si>
  <si>
    <t>Tubo de PVC rígido soldável marrom, diâm. 40mm (11/4"), inclusive conexões</t>
  </si>
  <si>
    <t>Torneira para jardim de 3/4" marcas de referência Fabrimar, Deca ou Docol</t>
  </si>
  <si>
    <t>Demolição manual de concreto simples (EMOP 05.001.001)</t>
  </si>
  <si>
    <t>Piso quadra poliesp. fck=25MPa, esp.=10 cm, armado c/ tela Q138, concret camada única bombeável c/ brita n. 1, acab. sup. c/ rotoalisador, juntas c/ corte serra diamant. preench. c/ mastique, base 5cm solo brita 30% e resina endur</t>
  </si>
  <si>
    <t>Retirada de poste de aço de 4 a 6 m</t>
  </si>
  <si>
    <t>Demolição de argamassas, de forma manual, sem reaproveitamento. af_09/2023</t>
  </si>
  <si>
    <t>GRANITO E FORRO</t>
  </si>
  <si>
    <t>13.0</t>
  </si>
  <si>
    <t>12.2</t>
  </si>
  <si>
    <t>12.3</t>
  </si>
  <si>
    <t>12.4</t>
  </si>
  <si>
    <t>12.5</t>
  </si>
  <si>
    <t>13.1</t>
  </si>
  <si>
    <t>Forro de gesso acabamento tipo liso</t>
  </si>
  <si>
    <t>Prateleiras em granito cinza andorinha, esp. 2cm</t>
  </si>
  <si>
    <t>Biodigestor com capacidade de 1500l, inclusive peças e conexões.</t>
  </si>
  <si>
    <t>Biodigestor com capacidade de 1500l - inclusive peças e conexões</t>
  </si>
  <si>
    <t>FORTLEV INDÚSTRIA E COMÉRCIO DE PLÁSTICOS LTDA</t>
  </si>
  <si>
    <t>10.921.911/0005-39</t>
  </si>
  <si>
    <t>(27)99943-8522                                  www.fortlev.com.br</t>
  </si>
  <si>
    <t>Fio ou cabo de cobre termoplástico, com isolamento para 750V, seção de 6.0 mm2</t>
  </si>
  <si>
    <t>Quadro de distribuição de energia, de embutir, com 24 divisões modulares, com barramento</t>
  </si>
  <si>
    <t>Mini-Disjuntor bipolar 16 A, curva C - 5KA 220/127VCA (NBR IEC 60947-2), Ref. Siemens, GE, Schneider ou equivalente</t>
  </si>
  <si>
    <t>Mini-Disjuntor bipolar 63 A, curva C - 5KA 220/127VCA (NBR IEC 60947-2), Ref. Siemens, GE, Schneider ou equivalente</t>
  </si>
  <si>
    <t>Mini-Disjuntor tripolar 63 A, curva C - 5KA 220/127VCA (NBR IEC 60947-2), Ref. Siemens, GE, Schneider ou equivalente</t>
  </si>
  <si>
    <t>Eletroduto de PVC rígido roscável, diâm. 1 1/2" (50mm), inclusive conexões</t>
  </si>
  <si>
    <t>Eletroduto de PVC rígido roscável, diâm. 2" (60mm), inclusive conexões</t>
  </si>
  <si>
    <t>Eletroduto flexível corrugado 3/4" , marca de referência TIGRE</t>
  </si>
  <si>
    <t>Eletroduto de PVC rígido roscável, diâm. 3/4" (25mm), inclusive conexões</t>
  </si>
  <si>
    <t>Eletroduto flexível corrugado 1", marca de referência TIGRE</t>
  </si>
  <si>
    <t>Eletroduto PEAD, cor preta, diam. 1.1/4", marca ref. Kanaflex ou equivalente</t>
  </si>
  <si>
    <t>Eletroduto PEAD, cor preta, diam. 3", marca ref. Kanaflex ou equivalente</t>
  </si>
  <si>
    <t>Portão de ferro de correr em barra chata, inclusive chumbamento</t>
  </si>
  <si>
    <t>7.5</t>
  </si>
  <si>
    <t>BEBEDOURO EM ACO INOX, AISI 304 CH18 DIM. 45X275CM, FORNECIMENTO E INSTALAÇÃO</t>
  </si>
  <si>
    <t>BEBEDOURO EM ACO INOX, AISI 304 CH18 DIM. 45X275CM</t>
  </si>
  <si>
    <t>UND</t>
  </si>
  <si>
    <t>FITA DE VEDACAO 18MM X 50M (LABOR)</t>
  </si>
  <si>
    <t>M</t>
  </si>
  <si>
    <t>Laranja da Terra,  09 de janeiro de 2024.</t>
  </si>
  <si>
    <t>COMP-05</t>
  </si>
  <si>
    <t>Bebedouro em aço inox, aisi 304 ch18 dim. 45x275cm, fornecimento e instalação</t>
  </si>
  <si>
    <t>14.0</t>
  </si>
  <si>
    <t>14.1</t>
  </si>
  <si>
    <t>PAVIMENTAÇÃO</t>
  </si>
  <si>
    <t>13.2</t>
  </si>
  <si>
    <t>Meio-fio de concreto pré-moldado com dimensões de 15x12x30x100 cm , rejuntados com argamassa de cimento e areia no traço 1:3</t>
  </si>
  <si>
    <t>Blocos pré-moldados de concreto tipo pavi-s ou equivalente, espessura de 6 cm e resistência a compressão mínima de 35MPa, assentados sobre colchão de pó de pedra na espessura de 10 cm</t>
  </si>
  <si>
    <t xml:space="preserve">Lâmpada de led Globe Base E-27 30W, inclusive plafon em plástico com base E27 </t>
  </si>
  <si>
    <t>merc-03</t>
  </si>
  <si>
    <t>COMP-06</t>
  </si>
  <si>
    <t>SPERANDIO MATERIAL DE CONSTRUÇÃO</t>
  </si>
  <si>
    <t>02.325.297/0001-90</t>
  </si>
  <si>
    <t>(27) 3263-1312                                www.sperandioweb.com</t>
  </si>
  <si>
    <t>ELETROAGORA</t>
  </si>
  <si>
    <t>42.117.685/0001-09</t>
  </si>
  <si>
    <t>Lâmpada de led de sobrepor 24 W, quadrada.</t>
  </si>
  <si>
    <t>CONSTRUTORA ANA CLARA LTDA</t>
  </si>
  <si>
    <t>COMERCIAL MATTEDI</t>
  </si>
  <si>
    <t>Laranja da Terra/ES, 11 de janeiro de 2024.</t>
  </si>
  <si>
    <t>Mudas de Agapanto</t>
  </si>
  <si>
    <t>28.455.047/0002-40</t>
  </si>
  <si>
    <t>(27) 99853-3055 - agrimaisfloricultura@gmail.com</t>
  </si>
  <si>
    <t>AGRIMAIS FLORICULTURA                               - Santa Maria de Jetibá</t>
  </si>
  <si>
    <t>05.980.550/0001-38</t>
  </si>
  <si>
    <t>(27) 99820-4985</t>
  </si>
  <si>
    <t>15.042.376/0001-36</t>
  </si>
  <si>
    <t>(27) 99984-1105</t>
  </si>
  <si>
    <t xml:space="preserve"> PREÇO UNIT. C/ BDI 33,25%</t>
  </si>
  <si>
    <t>(27)3720-1504                   www.grupoanaclara.com.br</t>
  </si>
  <si>
    <t>(27)3441-9798                  www.eletroagora.com.br</t>
  </si>
  <si>
    <t>KAKI MUDAS LTDA -                             Domingos Martins - ES</t>
  </si>
  <si>
    <t>VERDES VALE -                                     Linhares - ES</t>
  </si>
  <si>
    <t>Lâmpada de led de sobrepor 24 W, quadrada</t>
  </si>
  <si>
    <t>COMP-07</t>
  </si>
  <si>
    <t xml:space="preserve">Lâmpada de LED de embutir 24 W, quadrada </t>
  </si>
  <si>
    <t>DATA BASE: OUTUBRO/2023 SEM DESONERAÇÃO - BDI 2ª FAIXA: 33,25% - BDI DIF.: 15,57% - ENCARGOS SOCIAIS: 157,27%</t>
  </si>
  <si>
    <t>4.6</t>
  </si>
  <si>
    <t>Piso cerâmico esmaltado, PEI 5, acabamento semibrilho, dim. 45x45cm, ref. de cor CARGO PLUS WHITE Eliane/equiv. assentado com argamassa de cimento colante, inclusive rejuntamento</t>
  </si>
  <si>
    <t>JB MATERIAL DE CONSTRUÇÃO E IRRIGAÇÃO</t>
  </si>
  <si>
    <t>07.711.642/0001-48</t>
  </si>
  <si>
    <t>(27)3720-1704</t>
  </si>
  <si>
    <t>Lâmpada de led Globe Base E-27 30W, inclusive Plafon em plástico com base E27</t>
  </si>
  <si>
    <t>Laranja da Terra, 12 de janeiro de 2024.</t>
  </si>
  <si>
    <t>Pintura com tinta esmalte sintético Suvinil, Coral ou Metalatex a duas demãos, inclusive fundo anti corrosivo a uma demão, em metal</t>
  </si>
  <si>
    <t>Pintura sobre piso, aplicação manual, com duas demãos de tinta à base de resinas acrílicas, marcas de referência Suvinil, Coral, Sherwin Williams NovaCor, Metalatex ou equivalente</t>
  </si>
  <si>
    <t>Alambrado com tela losangular de arame fio 12, malha 2" revestido em PVC com tubo de ferro galvanizado vertical de 21/2" e horizontal de 1", inclusive portão, pintados com esmalte sobre fundo anti corrosivo</t>
  </si>
  <si>
    <t>TOTAL GERAL C/ BDI 33,25%</t>
  </si>
  <si>
    <t xml:space="preserve"> Locação de andaime metálico tubular de encaixe, tipo de torre, cada painel  com largura de 1 até 1,5 m e altura de *1,00* m, incluindo diagonal, barras de ligação, sapatas ou rodízios e demais itens necessários a montagem (não inclui instalação)</t>
  </si>
  <si>
    <t>Laranja da Terra/ES, 12 de janeiro de 2024</t>
  </si>
  <si>
    <t>ESMALTE SINTETICO BRANCO FOSCO - LINHA PREMIUM (LABOR)</t>
  </si>
  <si>
    <t>Laranja da Terra/ES, 12 de janeiro de 2024.</t>
  </si>
  <si>
    <t>Data Base: Outubro/2023</t>
  </si>
  <si>
    <t>INFRAESTRUTURA</t>
  </si>
  <si>
    <t>Aço</t>
  </si>
  <si>
    <t>Fornecimento, dobragem e colocação em fôrma, de armadura CA-60 B fina, diâmetro de 4.0 a 7.0mm</t>
  </si>
  <si>
    <t>kg</t>
  </si>
  <si>
    <t>Fornecimento, dobragem e colocação em fôrma, de armadura CA-50 A média, diâmetro de 6.3 a 10.0 mm</t>
  </si>
  <si>
    <t>Fornecimento, dobragem e colocação em fôrma, de armadura CA-50 A grossa diâmetro de 12.5 a 25.0 mm (1/2 a 1")</t>
  </si>
  <si>
    <t>Forma</t>
  </si>
  <si>
    <t>Fôrma de tábua de madeira de 2.5x30.0cm, levando-se em conta utilização 3 vezes (incluindo o material, corte, montagem, escoramento e desforma)</t>
  </si>
  <si>
    <t>Concreto</t>
  </si>
  <si>
    <t>Fornecimento, preparo e aplicação de concreto Fck=25 MPa (brita 1 e 2) - (5% de perdas já incluído no custo)</t>
  </si>
  <si>
    <t>Aterro compactado utilizando compactador de placa vibratória com reaproveitamento do material</t>
  </si>
  <si>
    <t>Palco+ Banheiros+ Vestiários+Depósitos</t>
  </si>
  <si>
    <t>SUPRAESTRUTURA</t>
  </si>
  <si>
    <t>Montagem e desmontagem de fôrma de laje maciça, pé-direito simples, em madeira serrada, 1 utilização. Af_09/2020</t>
  </si>
  <si>
    <t>6.3</t>
  </si>
  <si>
    <t>6.4</t>
  </si>
  <si>
    <t>6.5</t>
  </si>
  <si>
    <t>13.3</t>
  </si>
  <si>
    <t>13.4</t>
  </si>
  <si>
    <t>13.5</t>
  </si>
  <si>
    <t>14.2</t>
  </si>
  <si>
    <t>14.3</t>
  </si>
  <si>
    <t>14.4</t>
  </si>
  <si>
    <t>14.5</t>
  </si>
  <si>
    <t>15.0</t>
  </si>
  <si>
    <t>15.2</t>
  </si>
  <si>
    <t>16.0</t>
  </si>
  <si>
    <t>Laje (nível=420 cm)</t>
  </si>
  <si>
    <t>Laje (nível -108 cm - palco)</t>
  </si>
  <si>
    <t>Locação de obra com gabarito de madeira</t>
  </si>
  <si>
    <t>Escavação manual em material de 1a. categoria, até 1.50 m de profundidade</t>
  </si>
  <si>
    <t>SERVIÇOS INICIAIS DA ESTRUTURA</t>
  </si>
  <si>
    <t>5.6</t>
  </si>
  <si>
    <t>5.7</t>
  </si>
  <si>
    <t>8.3</t>
  </si>
  <si>
    <t>8.4</t>
  </si>
  <si>
    <t>8.5</t>
  </si>
  <si>
    <t>13.6</t>
  </si>
  <si>
    <t>13.7</t>
  </si>
  <si>
    <t>13.8</t>
  </si>
  <si>
    <t>13.9</t>
  </si>
  <si>
    <t>15.3</t>
  </si>
  <si>
    <t>15.4</t>
  </si>
  <si>
    <t>15.5</t>
  </si>
  <si>
    <t>16.2</t>
  </si>
  <si>
    <t>17.0</t>
  </si>
  <si>
    <t>17.1</t>
  </si>
  <si>
    <t>2.9</t>
  </si>
  <si>
    <t>Corrimão em tubo de ferro galvanizado diam. 2" com chumbadores a cada 1.5m</t>
  </si>
  <si>
    <t>Granito cinza andorinha e = 3 cm polido nos dois lados</t>
  </si>
  <si>
    <t>9.3</t>
  </si>
  <si>
    <t>9.4</t>
  </si>
  <si>
    <t>9.5</t>
  </si>
  <si>
    <t>9.6</t>
  </si>
  <si>
    <t>9.7</t>
  </si>
  <si>
    <t>9.8</t>
  </si>
  <si>
    <t>ESTRUTURA - ARQUIBANCADA</t>
  </si>
  <si>
    <t>Alvenaria de blocos de concreto estrut. (14x19x39cm) cheios, c/ resist. mín. compr. 15MPa, assentados c/ arg. de cimento e areia no traço 1:4, esp. juntas 10mm e esp. da parede s/ revest. 14cm</t>
  </si>
  <si>
    <t>6.6</t>
  </si>
  <si>
    <t>6.7</t>
  </si>
  <si>
    <t>6.8</t>
  </si>
  <si>
    <t>Laje pré-fabricada treliçada, sobrecarga 300 Kg/m2, vão de 3.5m a 4.3m, capeamento 4cm, esp. 12cm, Fck = 150 Kg/cm2</t>
  </si>
  <si>
    <t>6.9</t>
  </si>
  <si>
    <t>9.9</t>
  </si>
  <si>
    <t>9.10</t>
  </si>
  <si>
    <t>9.11</t>
  </si>
  <si>
    <t>10.3</t>
  </si>
  <si>
    <t>10.4</t>
  </si>
  <si>
    <t>10.5</t>
  </si>
  <si>
    <t>10.6</t>
  </si>
  <si>
    <t>10.7</t>
  </si>
  <si>
    <t>10.8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</si>
  <si>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</si>
  <si>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</si>
  <si>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</si>
  <si>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</si>
  <si>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</si>
  <si>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</si>
  <si>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</si>
  <si>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</si>
  <si>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</si>
  <si>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</si>
  <si>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</si>
  <si>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</si>
  <si>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</si>
  <si>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</si>
  <si>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14.20</t>
  </si>
  <si>
    <t>14.21</t>
  </si>
  <si>
    <t>14.22</t>
  </si>
  <si>
    <t>14.23</t>
  </si>
  <si>
    <t>14.24</t>
  </si>
  <si>
    <t>15.1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</si>
  <si>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</si>
  <si>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</si>
  <si>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</si>
  <si>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</si>
  <si>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</si>
  <si>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</si>
  <si>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</si>
  <si>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</si>
  <si>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</si>
  <si>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</si>
  <si>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17.2</t>
  </si>
  <si>
    <t>18.0</t>
  </si>
  <si>
    <t>18.1</t>
  </si>
  <si>
    <t>7º MÊS</t>
  </si>
  <si>
    <t>Degraus laterais da Arquibancada e do Palco</t>
  </si>
  <si>
    <t>Laranja da Terra/ES, 24 de janeiro de 2024</t>
  </si>
  <si>
    <t>Data Base: Outubro/23</t>
  </si>
  <si>
    <t>MAPA DE COTAÇÃO 02</t>
  </si>
  <si>
    <t>MAPA DE COTAÇÃO 03</t>
  </si>
  <si>
    <t xml:space="preserve">MAPA DE COTAÇÃO 04 </t>
  </si>
  <si>
    <t>MAPA DE COTAÇÃO 05</t>
  </si>
  <si>
    <t>Extintor de incêndio de água pressurizada capacidade 2A (10L), inclusive suporte para fixação e EXCLUSIVE placa sinalizadora em PVC Fotoluminescente</t>
  </si>
  <si>
    <t>Extintor de incêndio portátil de pó químico ABC com capacidade 2A-20B:C (6 kg), inclusive suporte para fixação, EXCLUSIVE placa sinalizadora em PVC fotoluminescente</t>
  </si>
  <si>
    <t>Extintor de incêndio de gás carbônico CO2 5 B:C (6 Kg), inclusive suporte para fixação, EXCLUSIVE placa sinalizadora em PVC fotoluminescente</t>
  </si>
  <si>
    <t>Extintor de incêndio portátil de pó químico ABC com capacidade 2A-20B:C (4 kg), inclusive suporte para fixação, EXCLUSIVE placa sinalizadora em PVC fotoluminescente</t>
  </si>
  <si>
    <t>16.13</t>
  </si>
  <si>
    <t>16.14</t>
  </si>
  <si>
    <t>16.15</t>
  </si>
  <si>
    <t>16.16</t>
  </si>
  <si>
    <t>Placa de sinalização de segurança CODIGO 14 - 315/158(NBR 13.434); CÓDIGO S3(NT 14/2010-ES) ("SAIDA DE EMERGÊNCIA" - seta vertical)</t>
  </si>
  <si>
    <t>16.17</t>
  </si>
  <si>
    <t>MEDIÇÃO 01</t>
  </si>
  <si>
    <t>OBRA DE REFORMA E AMPLIAÇÃO DA QUADRA POLIESPORTIVA CRISCIÚMA,  NA COMUNIDADE DE CRISCIÚMA, DISTRITO DE SOBREIRO</t>
  </si>
  <si>
    <t>Início:</t>
  </si>
  <si>
    <t>Fim:</t>
  </si>
  <si>
    <t>MEDIÇÃO 02</t>
  </si>
  <si>
    <t>MEDIÇÃO 03</t>
  </si>
  <si>
    <t>Banheiro Masculino</t>
  </si>
  <si>
    <t xml:space="preserve">Área </t>
  </si>
  <si>
    <t>=</t>
  </si>
  <si>
    <t>x</t>
  </si>
  <si>
    <t>Parte interna</t>
  </si>
  <si>
    <t>Comprimento</t>
  </si>
  <si>
    <t>(4x2,85)+(2x2,02)+(2x2,07)</t>
  </si>
  <si>
    <t>Altura</t>
  </si>
  <si>
    <t>Descontos</t>
  </si>
  <si>
    <t>Quantidade</t>
  </si>
  <si>
    <t>Janela</t>
  </si>
  <si>
    <t>Porta</t>
  </si>
  <si>
    <t>Total desconto</t>
  </si>
  <si>
    <t>Total</t>
  </si>
  <si>
    <t>Banheiro Feminino</t>
  </si>
  <si>
    <t>(4x2,85)+(2x2,07)+(2x1,94)</t>
  </si>
  <si>
    <t>Vestiário 02</t>
  </si>
  <si>
    <t>Parte Interna</t>
  </si>
  <si>
    <t>Comp. (m)</t>
  </si>
  <si>
    <t>(2x4,77)+(2x3,87)</t>
  </si>
  <si>
    <t>Altura (m)</t>
  </si>
  <si>
    <t>Vestiário 01</t>
  </si>
  <si>
    <t>(2x4,77)+(2x3,86)</t>
  </si>
  <si>
    <t>Depósito 01</t>
  </si>
  <si>
    <t>(2x2,85)+(2x1,53)</t>
  </si>
  <si>
    <t>Depósito 02</t>
  </si>
  <si>
    <t>(2x2,85)</t>
  </si>
  <si>
    <t>Total de Emboço</t>
  </si>
  <si>
    <r>
      <rPr>
        <b/>
        <sz val="10"/>
        <color theme="1"/>
        <rFont val="Arial"/>
        <family val="2"/>
      </rPr>
      <t>Observação:</t>
    </r>
    <r>
      <rPr>
        <sz val="10"/>
        <color theme="1"/>
        <rFont val="Arial"/>
        <family val="2"/>
      </rPr>
      <t xml:space="preserve"> No item 7.3  e no item 7.4   foi medido esse valor executado apresentado na medição como quantitativo necessário do serviço e não o planilhado inicialmente.</t>
    </r>
    <r>
      <rPr>
        <b/>
        <sz val="12"/>
        <color theme="1"/>
        <rFont val="Arial"/>
        <family val="2"/>
      </rPr>
      <t xml:space="preserve">
</t>
    </r>
  </si>
  <si>
    <t>GLÍCIA HELENA KRAUSE CORTELETTI</t>
  </si>
  <si>
    <t>Engenheira Civil</t>
  </si>
  <si>
    <t>CREA ES-040576/D</t>
  </si>
  <si>
    <t>Laranja da Terra/ES , 19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</si>
</sst>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_(* #,##0.00_);_(* \(#,##0.00\);_(* \-??_);_(@_)"/>
    <numFmt numFmtId="167" formatCode="_(* #,##0.0000_);_(* \(#,##0.0000\);_(* \-??_);_(@_)"/>
    <numFmt numFmtId="168" formatCode="_(* #,##0.0000000_);_(* \(#,##0.0000000\);_(* \-??_);_(@_)"/>
    <numFmt numFmtId="169" formatCode="&quot;R$&quot;\ #,##0.00"/>
  </numFmts>
  <fonts count="4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hadow/>
      <sz val="14"/>
      <name val="Arial"/>
      <family val="2"/>
    </font>
    <font>
      <u/>
      <sz val="12.65"/>
      <color indexed="12"/>
      <name val="Calibri"/>
      <family val="2"/>
    </font>
    <font>
      <b/>
      <sz val="9"/>
      <name val="Alien Encounters"/>
    </font>
    <font>
      <i/>
      <sz val="9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hadow/>
      <sz val="12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hadow/>
      <sz val="10"/>
      <name val="Arial"/>
      <family val="2"/>
    </font>
    <font>
      <b/>
      <shadow/>
      <sz val="9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sz val="11"/>
      <color theme="1"/>
      <name val="Arial"/>
      <family val="2"/>
    </font>
    <font>
      <sz val="9"/>
      <color theme="9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theme="1"/>
      <name val="Arial"/>
      <family val="2"/>
    </font>
    <font>
      <sz val="10"/>
      <color theme="9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i/>
      <u/>
      <sz val="10"/>
      <name val="Arial"/>
      <family val="2"/>
    </font>
    <font>
      <b/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/>
        <bgColor indexed="23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601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2" borderId="0" xfId="0" applyFont="1" applyFill="1"/>
    <xf numFmtId="0" fontId="9" fillId="3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5" fillId="5" borderId="0" xfId="0" applyFont="1" applyFill="1"/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Font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10" fontId="13" fillId="0" borderId="0" xfId="0" applyNumberFormat="1" applyFont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4" fillId="0" borderId="0" xfId="0" applyFont="1"/>
    <xf numFmtId="0" fontId="19" fillId="0" borderId="1" xfId="0" applyFont="1" applyBorder="1" applyAlignment="1">
      <alignment horizontal="left" wrapText="1"/>
    </xf>
    <xf numFmtId="0" fontId="21" fillId="0" borderId="0" xfId="0" applyFont="1"/>
    <xf numFmtId="0" fontId="15" fillId="0" borderId="1" xfId="0" applyFont="1" applyBorder="1" applyAlignment="1">
      <alignment horizontal="left" wrapText="1"/>
    </xf>
    <xf numFmtId="0" fontId="6" fillId="6" borderId="0" xfId="0" applyFont="1" applyFill="1"/>
    <xf numFmtId="2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4" fillId="0" borderId="0" xfId="0" applyFon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 vertical="center"/>
    </xf>
    <xf numFmtId="0" fontId="14" fillId="0" borderId="8" xfId="0" applyFont="1" applyBorder="1"/>
    <xf numFmtId="2" fontId="22" fillId="0" borderId="1" xfId="0" applyNumberFormat="1" applyFont="1" applyBorder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wrapText="1"/>
    </xf>
    <xf numFmtId="0" fontId="21" fillId="2" borderId="0" xfId="0" applyFont="1" applyFill="1"/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10" fontId="12" fillId="0" borderId="17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6" xfId="0" quotePrefix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center" vertical="center" wrapText="1"/>
    </xf>
    <xf numFmtId="166" fontId="19" fillId="4" borderId="17" xfId="0" applyNumberFormat="1" applyFont="1" applyFill="1" applyBorder="1" applyAlignment="1">
      <alignment horizontal="center" vertical="center"/>
    </xf>
    <xf numFmtId="0" fontId="19" fillId="4" borderId="1" xfId="0" quotePrefix="1" applyFont="1" applyFill="1" applyBorder="1" applyAlignment="1">
      <alignment horizontal="center" vertical="center" wrapText="1"/>
    </xf>
    <xf numFmtId="0" fontId="19" fillId="0" borderId="0" xfId="0" applyFont="1"/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6" xfId="0" applyNumberFormat="1" applyFont="1" applyFill="1" applyBorder="1" applyAlignment="1">
      <alignment horizontal="center" vertical="center"/>
    </xf>
    <xf numFmtId="166" fontId="19" fillId="4" borderId="16" xfId="0" quotePrefix="1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top" wrapText="1"/>
    </xf>
    <xf numFmtId="0" fontId="19" fillId="4" borderId="1" xfId="0" applyFont="1" applyFill="1" applyBorder="1" applyAlignment="1">
      <alignment horizontal="right" vertical="center" wrapText="1"/>
    </xf>
    <xf numFmtId="2" fontId="19" fillId="4" borderId="1" xfId="0" applyNumberFormat="1" applyFont="1" applyFill="1" applyBorder="1" applyAlignment="1">
      <alignment horizontal="right" vertical="center" wrapText="1"/>
    </xf>
    <xf numFmtId="1" fontId="19" fillId="4" borderId="1" xfId="0" quotePrefix="1" applyNumberFormat="1" applyFont="1" applyFill="1" applyBorder="1" applyAlignment="1">
      <alignment horizontal="center" vertical="center"/>
    </xf>
    <xf numFmtId="167" fontId="19" fillId="4" borderId="1" xfId="0" applyNumberFormat="1" applyFont="1" applyFill="1" applyBorder="1" applyAlignment="1">
      <alignment horizontal="center" vertical="center"/>
    </xf>
    <xf numFmtId="166" fontId="12" fillId="8" borderId="17" xfId="0" applyNumberFormat="1" applyFont="1" applyFill="1" applyBorder="1" applyAlignment="1">
      <alignment horizontal="center" vertical="center"/>
    </xf>
    <xf numFmtId="166" fontId="19" fillId="5" borderId="16" xfId="0" applyNumberFormat="1" applyFont="1" applyFill="1" applyBorder="1" applyAlignment="1">
      <alignment horizontal="center" vertical="center"/>
    </xf>
    <xf numFmtId="166" fontId="12" fillId="9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9" fillId="0" borderId="0" xfId="0" quotePrefix="1" applyFont="1" applyAlignment="1">
      <alignment horizontal="center" vertical="center"/>
    </xf>
    <xf numFmtId="0" fontId="15" fillId="0" borderId="10" xfId="0" applyFont="1" applyBorder="1"/>
    <xf numFmtId="0" fontId="15" fillId="0" borderId="4" xfId="0" applyFont="1" applyBorder="1"/>
    <xf numFmtId="165" fontId="18" fillId="0" borderId="1" xfId="0" applyNumberFormat="1" applyFont="1" applyBorder="1" applyAlignment="1">
      <alignment horizontal="center" vertical="center"/>
    </xf>
    <xf numFmtId="165" fontId="18" fillId="0" borderId="20" xfId="0" applyNumberFormat="1" applyFont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0" xfId="0" applyFont="1"/>
    <xf numFmtId="0" fontId="19" fillId="0" borderId="28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9" fillId="0" borderId="28" xfId="0" applyFont="1" applyBorder="1" applyAlignment="1">
      <alignment horizontal="left" wrapText="1"/>
    </xf>
    <xf numFmtId="0" fontId="14" fillId="0" borderId="28" xfId="0" applyFont="1" applyBorder="1" applyAlignment="1">
      <alignment horizontal="center" vertical="center"/>
    </xf>
    <xf numFmtId="2" fontId="19" fillId="0" borderId="28" xfId="0" applyNumberFormat="1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wrapText="1"/>
    </xf>
    <xf numFmtId="2" fontId="14" fillId="0" borderId="28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2" fontId="14" fillId="4" borderId="1" xfId="0" applyNumberFormat="1" applyFont="1" applyFill="1" applyBorder="1" applyAlignment="1">
      <alignment horizontal="center" vertical="center"/>
    </xf>
    <xf numFmtId="2" fontId="15" fillId="0" borderId="27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17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0" fontId="12" fillId="0" borderId="15" xfId="0" applyNumberFormat="1" applyFont="1" applyBorder="1" applyAlignment="1">
      <alignment vertical="center" wrapText="1"/>
    </xf>
    <xf numFmtId="0" fontId="0" fillId="0" borderId="1" xfId="0" applyBorder="1"/>
    <xf numFmtId="166" fontId="19" fillId="4" borderId="27" xfId="0" applyNumberFormat="1" applyFont="1" applyFill="1" applyBorder="1" applyAlignment="1">
      <alignment horizontal="center" vertical="center"/>
    </xf>
    <xf numFmtId="167" fontId="19" fillId="4" borderId="2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168" fontId="1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19" fillId="5" borderId="39" xfId="0" applyNumberFormat="1" applyFont="1" applyFill="1" applyBorder="1" applyAlignment="1">
      <alignment horizontal="center" vertical="center"/>
    </xf>
    <xf numFmtId="166" fontId="12" fillId="9" borderId="37" xfId="0" applyNumberFormat="1" applyFont="1" applyFill="1" applyBorder="1" applyAlignment="1">
      <alignment horizontal="center" vertical="center"/>
    </xf>
    <xf numFmtId="0" fontId="0" fillId="0" borderId="5" xfId="0" applyBorder="1"/>
    <xf numFmtId="0" fontId="14" fillId="0" borderId="4" xfId="0" applyFont="1" applyBorder="1" applyAlignment="1">
      <alignment horizontal="center"/>
    </xf>
    <xf numFmtId="0" fontId="12" fillId="10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2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164" fontId="15" fillId="0" borderId="17" xfId="2" applyFont="1" applyFill="1" applyBorder="1" applyAlignment="1">
      <alignment vertical="center"/>
    </xf>
    <xf numFmtId="164" fontId="15" fillId="0" borderId="17" xfId="2" applyFont="1" applyBorder="1" applyAlignment="1">
      <alignment vertical="center"/>
    </xf>
    <xf numFmtId="164" fontId="19" fillId="0" borderId="17" xfId="2" applyFont="1" applyBorder="1" applyAlignment="1">
      <alignment vertical="center"/>
    </xf>
    <xf numFmtId="164" fontId="19" fillId="0" borderId="33" xfId="2" applyFont="1" applyBorder="1" applyAlignment="1">
      <alignment vertical="center"/>
    </xf>
    <xf numFmtId="164" fontId="14" fillId="0" borderId="17" xfId="2" applyFont="1" applyBorder="1" applyAlignment="1">
      <alignment vertical="center"/>
    </xf>
    <xf numFmtId="164" fontId="14" fillId="0" borderId="33" xfId="2" applyFont="1" applyBorder="1" applyAlignment="1">
      <alignment vertical="center"/>
    </xf>
    <xf numFmtId="164" fontId="13" fillId="0" borderId="0" xfId="2" applyFont="1" applyFill="1" applyBorder="1" applyAlignment="1">
      <alignment vertical="center"/>
    </xf>
    <xf numFmtId="164" fontId="30" fillId="0" borderId="0" xfId="2" applyFont="1" applyAlignment="1"/>
    <xf numFmtId="164" fontId="30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164" fontId="12" fillId="5" borderId="17" xfId="2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2" fontId="18" fillId="0" borderId="20" xfId="0" applyNumberFormat="1" applyFont="1" applyBorder="1" applyAlignment="1">
      <alignment horizontal="center" vertical="center"/>
    </xf>
    <xf numFmtId="44" fontId="15" fillId="0" borderId="1" xfId="4" applyFont="1" applyFill="1" applyBorder="1" applyAlignment="1">
      <alignment horizontal="center" vertical="center"/>
    </xf>
    <xf numFmtId="44" fontId="15" fillId="0" borderId="9" xfId="4" applyFont="1" applyFill="1" applyBorder="1" applyAlignment="1">
      <alignment horizontal="center" vertical="center"/>
    </xf>
    <xf numFmtId="44" fontId="18" fillId="0" borderId="1" xfId="4" applyFont="1" applyFill="1" applyBorder="1" applyAlignment="1">
      <alignment horizontal="center" vertical="center"/>
    </xf>
    <xf numFmtId="44" fontId="18" fillId="0" borderId="22" xfId="4" applyFont="1" applyFill="1" applyBorder="1" applyAlignment="1">
      <alignment horizontal="center" vertical="center"/>
    </xf>
    <xf numFmtId="44" fontId="18" fillId="0" borderId="20" xfId="4" applyFont="1" applyFill="1" applyBorder="1" applyAlignment="1">
      <alignment horizontal="center" vertical="center"/>
    </xf>
    <xf numFmtId="44" fontId="5" fillId="0" borderId="0" xfId="4" applyFont="1" applyFill="1"/>
    <xf numFmtId="0" fontId="5" fillId="0" borderId="1" xfId="0" applyFont="1" applyBorder="1"/>
    <xf numFmtId="0" fontId="0" fillId="0" borderId="17" xfId="0" applyBorder="1" applyAlignment="1">
      <alignment horizontal="center" vertical="center"/>
    </xf>
    <xf numFmtId="0" fontId="22" fillId="6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20" fillId="0" borderId="17" xfId="2" applyFont="1" applyFill="1" applyBorder="1" applyAlignment="1">
      <alignment vertical="center"/>
    </xf>
    <xf numFmtId="17" fontId="12" fillId="7" borderId="3" xfId="0" applyNumberFormat="1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 wrapText="1"/>
    </xf>
    <xf numFmtId="2" fontId="19" fillId="0" borderId="1" xfId="2" applyNumberFormat="1" applyFont="1" applyBorder="1" applyAlignment="1">
      <alignment horizontal="center" vertical="center"/>
    </xf>
    <xf numFmtId="0" fontId="19" fillId="4" borderId="35" xfId="0" quotePrefix="1" applyFont="1" applyFill="1" applyBorder="1" applyAlignment="1">
      <alignment horizontal="center" vertical="center"/>
    </xf>
    <xf numFmtId="0" fontId="19" fillId="4" borderId="28" xfId="0" quotePrefix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 wrapText="1"/>
    </xf>
    <xf numFmtId="166" fontId="19" fillId="4" borderId="28" xfId="0" applyNumberFormat="1" applyFont="1" applyFill="1" applyBorder="1" applyAlignment="1">
      <alignment horizontal="center" vertical="center"/>
    </xf>
    <xf numFmtId="2" fontId="19" fillId="0" borderId="28" xfId="2" applyNumberFormat="1" applyFont="1" applyBorder="1" applyAlignment="1">
      <alignment horizontal="center" vertical="center"/>
    </xf>
    <xf numFmtId="166" fontId="19" fillId="4" borderId="33" xfId="0" applyNumberFormat="1" applyFont="1" applyFill="1" applyBorder="1" applyAlignment="1">
      <alignment horizontal="center" vertical="center"/>
    </xf>
    <xf numFmtId="0" fontId="14" fillId="0" borderId="28" xfId="0" applyFont="1" applyBorder="1"/>
    <xf numFmtId="166" fontId="19" fillId="4" borderId="1" xfId="0" applyNumberFormat="1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/>
    </xf>
    <xf numFmtId="166" fontId="19" fillId="4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wrapText="1"/>
    </xf>
    <xf numFmtId="164" fontId="19" fillId="0" borderId="17" xfId="2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164" fontId="14" fillId="0" borderId="17" xfId="2" applyFont="1" applyFill="1" applyBorder="1" applyAlignment="1">
      <alignment vertical="center"/>
    </xf>
    <xf numFmtId="0" fontId="14" fillId="4" borderId="27" xfId="0" applyFont="1" applyFill="1" applyBorder="1" applyAlignment="1">
      <alignment horizontal="center" vertical="center"/>
    </xf>
    <xf numFmtId="166" fontId="19" fillId="4" borderId="35" xfId="0" quotePrefix="1" applyNumberFormat="1" applyFont="1" applyFill="1" applyBorder="1" applyAlignment="1">
      <alignment horizontal="center" vertical="center"/>
    </xf>
    <xf numFmtId="1" fontId="19" fillId="4" borderId="28" xfId="0" quotePrefix="1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0" xfId="0" applyFont="1" applyBorder="1" applyAlignment="1">
      <alignment horizontal="left" wrapText="1"/>
    </xf>
    <xf numFmtId="0" fontId="14" fillId="4" borderId="28" xfId="0" applyFont="1" applyFill="1" applyBorder="1" applyAlignment="1">
      <alignment horizontal="center" vertical="center"/>
    </xf>
    <xf numFmtId="2" fontId="15" fillId="0" borderId="4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28" xfId="0" applyBorder="1" applyAlignment="1">
      <alignment wrapText="1"/>
    </xf>
    <xf numFmtId="0" fontId="15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2" fontId="15" fillId="5" borderId="1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>
      <alignment horizontal="center" vertical="center"/>
    </xf>
    <xf numFmtId="164" fontId="20" fillId="5" borderId="17" xfId="3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164" fontId="15" fillId="0" borderId="17" xfId="3" applyFont="1" applyFill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center"/>
    </xf>
    <xf numFmtId="44" fontId="20" fillId="5" borderId="17" xfId="3" applyNumberFormat="1" applyFont="1" applyFill="1" applyBorder="1" applyAlignment="1">
      <alignment horizontal="center" vertical="center"/>
    </xf>
    <xf numFmtId="164" fontId="20" fillId="5" borderId="17" xfId="2" applyFont="1" applyFill="1" applyBorder="1" applyAlignment="1">
      <alignment vertical="center"/>
    </xf>
    <xf numFmtId="0" fontId="18" fillId="5" borderId="1" xfId="0" applyFont="1" applyFill="1" applyBorder="1" applyAlignment="1">
      <alignment horizontal="center" wrapText="1"/>
    </xf>
    <xf numFmtId="2" fontId="18" fillId="5" borderId="1" xfId="0" applyNumberFormat="1" applyFont="1" applyFill="1" applyBorder="1" applyAlignment="1">
      <alignment horizontal="center" vertical="center"/>
    </xf>
    <xf numFmtId="0" fontId="6" fillId="5" borderId="0" xfId="0" applyFont="1" applyFill="1"/>
    <xf numFmtId="0" fontId="15" fillId="5" borderId="1" xfId="0" applyFont="1" applyFill="1" applyBorder="1" applyAlignment="1">
      <alignment horizontal="center" vertical="center" wrapText="1"/>
    </xf>
    <xf numFmtId="0" fontId="4" fillId="5" borderId="0" xfId="0" applyFont="1" applyFill="1"/>
    <xf numFmtId="0" fontId="19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2" fontId="19" fillId="5" borderId="1" xfId="0" applyNumberFormat="1" applyFont="1" applyFill="1" applyBorder="1" applyAlignment="1">
      <alignment horizontal="center" vertical="center"/>
    </xf>
    <xf numFmtId="164" fontId="25" fillId="5" borderId="17" xfId="2" applyFont="1" applyFill="1" applyBorder="1" applyAlignment="1">
      <alignment vertical="center"/>
    </xf>
    <xf numFmtId="0" fontId="12" fillId="5" borderId="36" xfId="0" applyFont="1" applyFill="1" applyBorder="1" applyAlignment="1">
      <alignment horizontal="center" vertical="center"/>
    </xf>
    <xf numFmtId="0" fontId="19" fillId="5" borderId="27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/>
    </xf>
    <xf numFmtId="2" fontId="19" fillId="5" borderId="27" xfId="0" applyNumberFormat="1" applyFont="1" applyFill="1" applyBorder="1" applyAlignment="1">
      <alignment horizontal="center" vertical="center"/>
    </xf>
    <xf numFmtId="164" fontId="25" fillId="5" borderId="38" xfId="2" applyFont="1" applyFill="1" applyBorder="1" applyAlignment="1">
      <alignment vertical="center"/>
    </xf>
    <xf numFmtId="0" fontId="14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164" fontId="15" fillId="0" borderId="17" xfId="2" applyFont="1" applyFill="1" applyBorder="1" applyAlignment="1">
      <alignment horizontal="center" vertical="top"/>
    </xf>
    <xf numFmtId="0" fontId="22" fillId="5" borderId="16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2" fontId="14" fillId="5" borderId="1" xfId="0" applyNumberFormat="1" applyFont="1" applyFill="1" applyBorder="1" applyAlignment="1">
      <alignment horizontal="center" vertical="center"/>
    </xf>
    <xf numFmtId="164" fontId="26" fillId="5" borderId="17" xfId="2" applyFont="1" applyFill="1" applyBorder="1" applyAlignment="1">
      <alignment vertical="center"/>
    </xf>
    <xf numFmtId="0" fontId="29" fillId="5" borderId="0" xfId="0" applyFont="1" applyFill="1"/>
    <xf numFmtId="0" fontId="21" fillId="5" borderId="0" xfId="0" applyFont="1" applyFill="1"/>
    <xf numFmtId="0" fontId="22" fillId="5" borderId="27" xfId="0" applyFont="1" applyFill="1" applyBorder="1" applyAlignment="1">
      <alignment horizontal="center" vertical="center" wrapText="1"/>
    </xf>
    <xf numFmtId="2" fontId="14" fillId="5" borderId="27" xfId="0" applyNumberFormat="1" applyFont="1" applyFill="1" applyBorder="1" applyAlignment="1">
      <alignment horizontal="center" vertical="center"/>
    </xf>
    <xf numFmtId="164" fontId="26" fillId="5" borderId="5" xfId="2" applyFont="1" applyFill="1" applyBorder="1" applyAlignment="1"/>
    <xf numFmtId="0" fontId="30" fillId="5" borderId="0" xfId="0" applyFont="1" applyFill="1"/>
    <xf numFmtId="164" fontId="15" fillId="0" borderId="17" xfId="3" applyFont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2" fontId="14" fillId="0" borderId="40" xfId="0" applyNumberFormat="1" applyFont="1" applyBorder="1" applyAlignment="1">
      <alignment horizontal="center" vertical="center"/>
    </xf>
    <xf numFmtId="164" fontId="14" fillId="0" borderId="34" xfId="2" applyFont="1" applyBorder="1" applyAlignment="1">
      <alignment vertical="center"/>
    </xf>
    <xf numFmtId="0" fontId="14" fillId="0" borderId="27" xfId="0" applyFont="1" applyBorder="1" applyAlignment="1">
      <alignment horizontal="left" wrapText="1"/>
    </xf>
    <xf numFmtId="2" fontId="14" fillId="4" borderId="27" xfId="0" applyNumberFormat="1" applyFont="1" applyFill="1" applyBorder="1" applyAlignment="1">
      <alignment horizontal="center" vertical="center"/>
    </xf>
    <xf numFmtId="164" fontId="14" fillId="0" borderId="38" xfId="2" applyFont="1" applyBorder="1" applyAlignment="1">
      <alignment vertical="center"/>
    </xf>
    <xf numFmtId="164" fontId="15" fillId="0" borderId="17" xfId="2" applyFont="1" applyBorder="1" applyAlignment="1">
      <alignment horizontal="center" vertical="center"/>
    </xf>
    <xf numFmtId="0" fontId="13" fillId="0" borderId="0" xfId="2" applyNumberFormat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vertical="center"/>
    </xf>
    <xf numFmtId="4" fontId="18" fillId="5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 wrapText="1"/>
    </xf>
    <xf numFmtId="0" fontId="25" fillId="5" borderId="16" xfId="0" applyFont="1" applyFill="1" applyBorder="1" applyAlignment="1">
      <alignment horizontal="center" vertical="center"/>
    </xf>
    <xf numFmtId="165" fontId="15" fillId="0" borderId="1" xfId="4" applyNumberFormat="1" applyFont="1" applyFill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65" fontId="15" fillId="0" borderId="22" xfId="4" applyNumberFormat="1" applyFont="1" applyFill="1" applyBorder="1" applyAlignment="1">
      <alignment horizontal="center" vertical="center"/>
    </xf>
    <xf numFmtId="44" fontId="18" fillId="0" borderId="41" xfId="4" applyFont="1" applyFill="1" applyBorder="1" applyAlignment="1">
      <alignment horizontal="center" vertical="center"/>
    </xf>
    <xf numFmtId="0" fontId="18" fillId="0" borderId="22" xfId="0" applyFont="1" applyBorder="1"/>
    <xf numFmtId="44" fontId="15" fillId="0" borderId="22" xfId="4" applyFont="1" applyFill="1" applyBorder="1"/>
    <xf numFmtId="0" fontId="6" fillId="0" borderId="1" xfId="0" applyFont="1" applyBorder="1"/>
    <xf numFmtId="165" fontId="15" fillId="0" borderId="22" xfId="4" applyNumberFormat="1" applyFont="1" applyFill="1" applyBorder="1"/>
    <xf numFmtId="165" fontId="15" fillId="0" borderId="1" xfId="0" applyNumberFormat="1" applyFont="1" applyBorder="1"/>
    <xf numFmtId="44" fontId="5" fillId="0" borderId="1" xfId="4" applyFont="1" applyFill="1" applyBorder="1"/>
    <xf numFmtId="0" fontId="15" fillId="0" borderId="23" xfId="0" applyFont="1" applyBorder="1"/>
    <xf numFmtId="0" fontId="15" fillId="0" borderId="6" xfId="0" applyFont="1" applyBorder="1"/>
    <xf numFmtId="0" fontId="15" fillId="0" borderId="9" xfId="0" applyFont="1" applyBorder="1"/>
    <xf numFmtId="0" fontId="0" fillId="0" borderId="0" xfId="0" applyAlignment="1">
      <alignment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/>
    <xf numFmtId="2" fontId="15" fillId="0" borderId="28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wrapText="1"/>
    </xf>
    <xf numFmtId="0" fontId="5" fillId="0" borderId="28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4" fillId="0" borderId="2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64" fontId="14" fillId="0" borderId="33" xfId="2" applyFont="1" applyFill="1" applyBorder="1" applyAlignment="1">
      <alignment vertical="center"/>
    </xf>
    <xf numFmtId="0" fontId="21" fillId="0" borderId="0" xfId="0" applyFont="1" applyAlignment="1">
      <alignment horizontal="center"/>
    </xf>
    <xf numFmtId="169" fontId="13" fillId="0" borderId="0" xfId="2" applyNumberFormat="1" applyFont="1" applyFill="1" applyBorder="1" applyAlignment="1">
      <alignment vertical="center"/>
    </xf>
    <xf numFmtId="164" fontId="26" fillId="5" borderId="17" xfId="2" applyFont="1" applyFill="1" applyBorder="1" applyAlignment="1"/>
    <xf numFmtId="169" fontId="26" fillId="5" borderId="37" xfId="2" applyNumberFormat="1" applyFont="1" applyFill="1" applyBorder="1" applyAlignment="1">
      <alignment vertical="center"/>
    </xf>
    <xf numFmtId="0" fontId="34" fillId="0" borderId="16" xfId="0" applyFont="1" applyBorder="1" applyAlignment="1">
      <alignment vertical="center"/>
    </xf>
    <xf numFmtId="2" fontId="15" fillId="0" borderId="16" xfId="0" applyNumberFormat="1" applyFont="1" applyBorder="1" applyAlignment="1">
      <alignment horizontal="center" vertical="center"/>
    </xf>
    <xf numFmtId="2" fontId="18" fillId="5" borderId="16" xfId="0" applyNumberFormat="1" applyFont="1" applyFill="1" applyBorder="1" applyAlignment="1">
      <alignment horizontal="center" vertical="center"/>
    </xf>
    <xf numFmtId="2" fontId="14" fillId="0" borderId="35" xfId="0" applyNumberFormat="1" applyFont="1" applyBorder="1" applyAlignment="1">
      <alignment horizontal="center" vertical="center"/>
    </xf>
    <xf numFmtId="2" fontId="15" fillId="5" borderId="16" xfId="0" applyNumberFormat="1" applyFont="1" applyFill="1" applyBorder="1" applyAlignment="1">
      <alignment horizontal="center" vertical="center"/>
    </xf>
    <xf numFmtId="2" fontId="18" fillId="0" borderId="16" xfId="0" applyNumberFormat="1" applyFont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center"/>
    </xf>
    <xf numFmtId="2" fontId="19" fillId="5" borderId="36" xfId="0" applyNumberFormat="1" applyFont="1" applyFill="1" applyBorder="1" applyAlignment="1">
      <alignment horizontal="center" vertical="center"/>
    </xf>
    <xf numFmtId="2" fontId="19" fillId="5" borderId="16" xfId="0" applyNumberFormat="1" applyFont="1" applyFill="1" applyBorder="1" applyAlignment="1">
      <alignment horizontal="center" vertical="center"/>
    </xf>
    <xf numFmtId="2" fontId="19" fillId="0" borderId="16" xfId="0" applyNumberFormat="1" applyFont="1" applyBorder="1" applyAlignment="1">
      <alignment horizontal="center" vertical="top"/>
    </xf>
    <xf numFmtId="2" fontId="14" fillId="0" borderId="16" xfId="0" applyNumberFormat="1" applyFont="1" applyBorder="1" applyAlignment="1">
      <alignment horizontal="center" vertical="center"/>
    </xf>
    <xf numFmtId="2" fontId="14" fillId="5" borderId="16" xfId="0" applyNumberFormat="1" applyFont="1" applyFill="1" applyBorder="1" applyAlignment="1">
      <alignment horizontal="center" vertical="center"/>
    </xf>
    <xf numFmtId="2" fontId="14" fillId="0" borderId="46" xfId="0" applyNumberFormat="1" applyFont="1" applyBorder="1" applyAlignment="1">
      <alignment horizontal="center" vertical="center"/>
    </xf>
    <xf numFmtId="0" fontId="30" fillId="5" borderId="39" xfId="0" applyFont="1" applyFill="1" applyBorder="1"/>
    <xf numFmtId="0" fontId="34" fillId="0" borderId="16" xfId="0" applyFont="1" applyBorder="1"/>
    <xf numFmtId="14" fontId="15" fillId="0" borderId="17" xfId="0" applyNumberFormat="1" applyFont="1" applyBorder="1" applyAlignment="1">
      <alignment horizontal="center" vertical="center"/>
    </xf>
    <xf numFmtId="14" fontId="15" fillId="0" borderId="17" xfId="0" applyNumberFormat="1" applyFont="1" applyBorder="1" applyAlignment="1">
      <alignment horizontal="center"/>
    </xf>
    <xf numFmtId="44" fontId="5" fillId="0" borderId="0" xfId="0" applyNumberFormat="1" applyFont="1"/>
    <xf numFmtId="164" fontId="35" fillId="0" borderId="0" xfId="2" applyFont="1" applyAlignment="1">
      <alignment vertical="center"/>
    </xf>
    <xf numFmtId="4" fontId="32" fillId="0" borderId="0" xfId="0" applyNumberFormat="1" applyFont="1"/>
    <xf numFmtId="10" fontId="15" fillId="0" borderId="1" xfId="4" applyNumberFormat="1" applyFont="1" applyFill="1" applyBorder="1" applyAlignment="1">
      <alignment horizontal="center" vertical="center"/>
    </xf>
    <xf numFmtId="10" fontId="5" fillId="0" borderId="0" xfId="0" applyNumberFormat="1" applyFont="1"/>
    <xf numFmtId="10" fontId="15" fillId="0" borderId="22" xfId="4" applyNumberFormat="1" applyFont="1" applyFill="1" applyBorder="1"/>
    <xf numFmtId="0" fontId="19" fillId="5" borderId="0" xfId="0" applyFont="1" applyFill="1"/>
    <xf numFmtId="0" fontId="15" fillId="5" borderId="0" xfId="0" applyFont="1" applyFill="1"/>
    <xf numFmtId="43" fontId="18" fillId="5" borderId="0" xfId="0" applyNumberFormat="1" applyFont="1" applyFill="1"/>
    <xf numFmtId="0" fontId="18" fillId="6" borderId="0" xfId="0" applyFont="1" applyFill="1"/>
    <xf numFmtId="0" fontId="18" fillId="0" borderId="0" xfId="0" applyFont="1"/>
    <xf numFmtId="0" fontId="15" fillId="2" borderId="0" xfId="0" applyFont="1" applyFill="1"/>
    <xf numFmtId="0" fontId="18" fillId="5" borderId="0" xfId="0" applyFont="1" applyFill="1"/>
    <xf numFmtId="43" fontId="15" fillId="5" borderId="0" xfId="0" applyNumberFormat="1" applyFont="1" applyFill="1"/>
    <xf numFmtId="0" fontId="14" fillId="2" borderId="0" xfId="0" applyFont="1" applyFill="1"/>
    <xf numFmtId="0" fontId="14" fillId="5" borderId="0" xfId="0" applyFont="1" applyFill="1"/>
    <xf numFmtId="10" fontId="14" fillId="5" borderId="0" xfId="0" applyNumberFormat="1" applyFont="1" applyFill="1"/>
    <xf numFmtId="0" fontId="36" fillId="0" borderId="0" xfId="0" applyFont="1"/>
    <xf numFmtId="0" fontId="36" fillId="5" borderId="0" xfId="0" applyFont="1" applyFill="1"/>
    <xf numFmtId="0" fontId="37" fillId="0" borderId="0" xfId="0" applyFont="1"/>
    <xf numFmtId="0" fontId="37" fillId="5" borderId="0" xfId="0" applyFont="1" applyFill="1"/>
    <xf numFmtId="10" fontId="37" fillId="5" borderId="0" xfId="0" applyNumberFormat="1" applyFont="1" applyFill="1"/>
    <xf numFmtId="0" fontId="37" fillId="6" borderId="0" xfId="0" applyFont="1" applyFill="1"/>
    <xf numFmtId="0" fontId="37" fillId="2" borderId="0" xfId="0" applyFont="1" applyFill="1"/>
    <xf numFmtId="10" fontId="37" fillId="0" borderId="0" xfId="0" applyNumberFormat="1" applyFont="1"/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33" fillId="5" borderId="16" xfId="0" applyFont="1" applyFill="1" applyBorder="1" applyAlignment="1">
      <alignment horizontal="center" vertical="center"/>
    </xf>
    <xf numFmtId="0" fontId="33" fillId="5" borderId="17" xfId="0" applyFont="1" applyFill="1" applyBorder="1" applyAlignment="1">
      <alignment horizontal="center" vertical="center"/>
    </xf>
    <xf numFmtId="0" fontId="5" fillId="0" borderId="4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2" fillId="4" borderId="16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7" xfId="1" applyFont="1" applyFill="1" applyBorder="1" applyAlignment="1" applyProtection="1">
      <alignment horizontal="center" vertical="center" wrapText="1"/>
    </xf>
    <xf numFmtId="0" fontId="11" fillId="4" borderId="16" xfId="1" applyFont="1" applyFill="1" applyBorder="1" applyAlignment="1" applyProtection="1">
      <alignment horizontal="center"/>
    </xf>
    <xf numFmtId="0" fontId="11" fillId="4" borderId="1" xfId="1" applyFont="1" applyFill="1" applyBorder="1" applyAlignment="1" applyProtection="1">
      <alignment horizontal="center"/>
    </xf>
    <xf numFmtId="0" fontId="11" fillId="4" borderId="17" xfId="1" applyFont="1" applyFill="1" applyBorder="1" applyAlignment="1" applyProtection="1">
      <alignment horizontal="center"/>
    </xf>
    <xf numFmtId="0" fontId="12" fillId="4" borderId="16" xfId="1" applyFont="1" applyFill="1" applyBorder="1" applyAlignment="1" applyProtection="1">
      <alignment horizontal="left" vertical="center" wrapText="1"/>
    </xf>
    <xf numFmtId="0" fontId="12" fillId="4" borderId="1" xfId="1" applyFont="1" applyFill="1" applyBorder="1" applyAlignment="1" applyProtection="1">
      <alignment horizontal="left" vertical="center" wrapText="1"/>
    </xf>
    <xf numFmtId="0" fontId="12" fillId="4" borderId="17" xfId="1" applyFont="1" applyFill="1" applyBorder="1" applyAlignment="1" applyProtection="1">
      <alignment horizontal="left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4" borderId="44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16" fillId="5" borderId="16" xfId="1" applyFont="1" applyFill="1" applyBorder="1" applyAlignment="1" applyProtection="1">
      <alignment horizontal="center" vertical="center"/>
    </xf>
    <xf numFmtId="0" fontId="16" fillId="5" borderId="1" xfId="1" applyFont="1" applyFill="1" applyBorder="1" applyAlignment="1" applyProtection="1">
      <alignment horizontal="center" vertical="center"/>
    </xf>
    <xf numFmtId="0" fontId="16" fillId="5" borderId="17" xfId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6" fillId="5" borderId="18" xfId="0" applyFont="1" applyFill="1" applyBorder="1" applyAlignment="1">
      <alignment horizontal="right" vertical="center"/>
    </xf>
    <xf numFmtId="0" fontId="26" fillId="5" borderId="31" xfId="0" applyFont="1" applyFill="1" applyBorder="1" applyAlignment="1">
      <alignment horizontal="right" vertical="center"/>
    </xf>
    <xf numFmtId="0" fontId="26" fillId="5" borderId="19" xfId="0" applyFont="1" applyFill="1" applyBorder="1" applyAlignment="1">
      <alignment horizontal="right" vertical="center"/>
    </xf>
    <xf numFmtId="0" fontId="19" fillId="4" borderId="23" xfId="1" applyFont="1" applyFill="1" applyBorder="1" applyAlignment="1" applyProtection="1">
      <alignment horizontal="center"/>
    </xf>
    <xf numFmtId="0" fontId="19" fillId="4" borderId="7" xfId="1" applyFont="1" applyFill="1" applyBorder="1" applyAlignment="1" applyProtection="1">
      <alignment horizontal="center"/>
    </xf>
    <xf numFmtId="0" fontId="19" fillId="4" borderId="24" xfId="1" applyFont="1" applyFill="1" applyBorder="1" applyAlignment="1" applyProtection="1">
      <alignment horizontal="center"/>
    </xf>
    <xf numFmtId="0" fontId="25" fillId="4" borderId="22" xfId="1" applyFont="1" applyFill="1" applyBorder="1" applyAlignment="1" applyProtection="1">
      <alignment horizontal="center" vertical="center" wrapText="1"/>
    </xf>
    <xf numFmtId="0" fontId="25" fillId="4" borderId="3" xfId="1" applyFont="1" applyFill="1" applyBorder="1" applyAlignment="1" applyProtection="1">
      <alignment horizontal="center" vertical="center" wrapText="1"/>
    </xf>
    <xf numFmtId="0" fontId="25" fillId="4" borderId="2" xfId="1" applyFont="1" applyFill="1" applyBorder="1" applyAlignment="1" applyProtection="1">
      <alignment horizontal="center" vertical="center" wrapText="1"/>
    </xf>
    <xf numFmtId="0" fontId="19" fillId="4" borderId="9" xfId="1" applyFont="1" applyFill="1" applyBorder="1" applyAlignment="1" applyProtection="1">
      <alignment horizontal="center"/>
    </xf>
    <xf numFmtId="0" fontId="19" fillId="4" borderId="8" xfId="1" applyFont="1" applyFill="1" applyBorder="1" applyAlignment="1" applyProtection="1">
      <alignment horizontal="center"/>
    </xf>
    <xf numFmtId="0" fontId="19" fillId="4" borderId="25" xfId="1" applyFont="1" applyFill="1" applyBorder="1" applyAlignment="1" applyProtection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8" fillId="5" borderId="9" xfId="1" applyFont="1" applyFill="1" applyBorder="1" applyAlignment="1" applyProtection="1">
      <alignment horizontal="center" vertical="center"/>
    </xf>
    <xf numFmtId="0" fontId="28" fillId="5" borderId="8" xfId="1" applyFont="1" applyFill="1" applyBorder="1" applyAlignment="1" applyProtection="1">
      <alignment horizontal="center" vertical="center"/>
    </xf>
    <xf numFmtId="0" fontId="28" fillId="5" borderId="3" xfId="1" applyFont="1" applyFill="1" applyBorder="1" applyAlignment="1" applyProtection="1">
      <alignment horizontal="center" vertical="center"/>
    </xf>
    <xf numFmtId="0" fontId="28" fillId="5" borderId="2" xfId="1" applyFont="1" applyFill="1" applyBorder="1" applyAlignment="1" applyProtection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24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4" borderId="42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2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center" vertical="center"/>
    </xf>
    <xf numFmtId="0" fontId="24" fillId="4" borderId="13" xfId="0" applyFont="1" applyFill="1" applyBorder="1" applyAlignment="1">
      <alignment horizontal="center" vertical="center"/>
    </xf>
    <xf numFmtId="166" fontId="19" fillId="4" borderId="16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right" vertical="center"/>
    </xf>
    <xf numFmtId="166" fontId="19" fillId="4" borderId="1" xfId="0" applyNumberFormat="1" applyFont="1" applyFill="1" applyBorder="1" applyAlignment="1">
      <alignment horizontal="center" vertical="center"/>
    </xf>
    <xf numFmtId="166" fontId="19" fillId="4" borderId="17" xfId="0" applyNumberFormat="1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17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8" fillId="5" borderId="16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2" fontId="19" fillId="0" borderId="22" xfId="0" applyNumberFormat="1" applyFont="1" applyBorder="1" applyAlignment="1">
      <alignment horizontal="left" vertical="center" wrapText="1"/>
    </xf>
    <xf numFmtId="2" fontId="19" fillId="0" borderId="3" xfId="0" applyNumberFormat="1" applyFont="1" applyBorder="1" applyAlignment="1">
      <alignment horizontal="left" vertical="center" wrapText="1"/>
    </xf>
    <xf numFmtId="2" fontId="19" fillId="0" borderId="2" xfId="0" applyNumberFormat="1" applyFont="1" applyBorder="1" applyAlignment="1">
      <alignment horizontal="left" vertical="center" wrapText="1"/>
    </xf>
    <xf numFmtId="166" fontId="12" fillId="4" borderId="16" xfId="0" applyNumberFormat="1" applyFont="1" applyFill="1" applyBorder="1" applyAlignment="1">
      <alignment horizontal="center" vertical="center"/>
    </xf>
    <xf numFmtId="166" fontId="12" fillId="4" borderId="1" xfId="0" applyNumberFormat="1" applyFont="1" applyFill="1" applyBorder="1" applyAlignment="1">
      <alignment horizontal="center" vertical="center"/>
    </xf>
    <xf numFmtId="166" fontId="12" fillId="4" borderId="17" xfId="0" applyNumberFormat="1" applyFont="1" applyFill="1" applyBorder="1" applyAlignment="1">
      <alignment horizontal="center" vertical="center"/>
    </xf>
    <xf numFmtId="166" fontId="19" fillId="4" borderId="1" xfId="0" applyNumberFormat="1" applyFont="1" applyFill="1" applyBorder="1" applyAlignment="1">
      <alignment horizontal="left" vertical="center"/>
    </xf>
    <xf numFmtId="166" fontId="19" fillId="5" borderId="20" xfId="0" applyNumberFormat="1" applyFont="1" applyFill="1" applyBorder="1" applyAlignment="1">
      <alignment horizontal="center" vertical="center"/>
    </xf>
    <xf numFmtId="166" fontId="12" fillId="5" borderId="20" xfId="0" applyNumberFormat="1" applyFont="1" applyFill="1" applyBorder="1" applyAlignment="1">
      <alignment horizontal="left" vertical="center"/>
    </xf>
    <xf numFmtId="10" fontId="12" fillId="4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66" fontId="12" fillId="4" borderId="16" xfId="0" applyNumberFormat="1" applyFont="1" applyFill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left" vertical="center"/>
    </xf>
    <xf numFmtId="166" fontId="12" fillId="4" borderId="17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166" fontId="19" fillId="4" borderId="22" xfId="0" applyNumberFormat="1" applyFont="1" applyFill="1" applyBorder="1" applyAlignment="1">
      <alignment horizontal="left" vertical="center"/>
    </xf>
    <xf numFmtId="166" fontId="19" fillId="4" borderId="3" xfId="0" applyNumberFormat="1" applyFont="1" applyFill="1" applyBorder="1" applyAlignment="1">
      <alignment horizontal="left" vertical="center"/>
    </xf>
    <xf numFmtId="166" fontId="19" fillId="4" borderId="2" xfId="0" applyNumberFormat="1" applyFont="1" applyFill="1" applyBorder="1" applyAlignment="1">
      <alignment horizontal="left" vertical="center"/>
    </xf>
    <xf numFmtId="166" fontId="19" fillId="0" borderId="18" xfId="0" applyNumberFormat="1" applyFont="1" applyBorder="1" applyAlignment="1">
      <alignment horizontal="center" vertical="center"/>
    </xf>
    <xf numFmtId="166" fontId="19" fillId="0" borderId="31" xfId="0" applyNumberFormat="1" applyFont="1" applyBorder="1" applyAlignment="1">
      <alignment horizontal="center" vertical="center"/>
    </xf>
    <xf numFmtId="166" fontId="19" fillId="0" borderId="32" xfId="0" applyNumberFormat="1" applyFont="1" applyBorder="1" applyAlignment="1">
      <alignment horizontal="center" vertical="center"/>
    </xf>
    <xf numFmtId="166" fontId="12" fillId="4" borderId="22" xfId="0" applyNumberFormat="1" applyFont="1" applyFill="1" applyBorder="1" applyAlignment="1">
      <alignment horizontal="left" vertical="center"/>
    </xf>
    <xf numFmtId="166" fontId="12" fillId="4" borderId="3" xfId="0" applyNumberFormat="1" applyFont="1" applyFill="1" applyBorder="1" applyAlignment="1">
      <alignment horizontal="left" vertical="center"/>
    </xf>
    <xf numFmtId="166" fontId="12" fillId="4" borderId="2" xfId="0" applyNumberFormat="1" applyFont="1" applyFill="1" applyBorder="1" applyAlignment="1">
      <alignment horizontal="left" vertical="center"/>
    </xf>
    <xf numFmtId="166" fontId="19" fillId="5" borderId="1" xfId="0" applyNumberFormat="1" applyFont="1" applyFill="1" applyBorder="1" applyAlignment="1">
      <alignment horizontal="center" vertical="center"/>
    </xf>
    <xf numFmtId="166" fontId="12" fillId="5" borderId="22" xfId="0" applyNumberFormat="1" applyFont="1" applyFill="1" applyBorder="1" applyAlignment="1">
      <alignment horizontal="left" vertical="center"/>
    </xf>
    <xf numFmtId="166" fontId="12" fillId="5" borderId="3" xfId="0" applyNumberFormat="1" applyFont="1" applyFill="1" applyBorder="1" applyAlignment="1">
      <alignment horizontal="left" vertical="center"/>
    </xf>
    <xf numFmtId="166" fontId="12" fillId="5" borderId="2" xfId="0" applyNumberFormat="1" applyFont="1" applyFill="1" applyBorder="1" applyAlignment="1">
      <alignment horizontal="left" vertical="center"/>
    </xf>
    <xf numFmtId="17" fontId="12" fillId="0" borderId="3" xfId="0" applyNumberFormat="1" applyFont="1" applyBorder="1" applyAlignment="1">
      <alignment horizontal="left" vertical="center"/>
    </xf>
    <xf numFmtId="17" fontId="12" fillId="0" borderId="15" xfId="0" applyNumberFormat="1" applyFont="1" applyBorder="1" applyAlignment="1">
      <alignment horizontal="left" vertical="center"/>
    </xf>
    <xf numFmtId="10" fontId="12" fillId="4" borderId="22" xfId="0" applyNumberFormat="1" applyFont="1" applyFill="1" applyBorder="1" applyAlignment="1">
      <alignment horizontal="left" vertical="center"/>
    </xf>
    <xf numFmtId="10" fontId="12" fillId="4" borderId="3" xfId="0" applyNumberFormat="1" applyFont="1" applyFill="1" applyBorder="1" applyAlignment="1">
      <alignment horizontal="left" vertical="center"/>
    </xf>
    <xf numFmtId="10" fontId="12" fillId="4" borderId="2" xfId="0" applyNumberFormat="1" applyFont="1" applyFill="1" applyBorder="1" applyAlignment="1">
      <alignment horizontal="left" vertical="center"/>
    </xf>
    <xf numFmtId="166" fontId="19" fillId="4" borderId="22" xfId="0" applyNumberFormat="1" applyFont="1" applyFill="1" applyBorder="1" applyAlignment="1">
      <alignment horizontal="center" vertical="center"/>
    </xf>
    <xf numFmtId="166" fontId="19" fillId="4" borderId="3" xfId="0" applyNumberFormat="1" applyFont="1" applyFill="1" applyBorder="1" applyAlignment="1">
      <alignment horizontal="center" vertical="center"/>
    </xf>
    <xf numFmtId="166" fontId="19" fillId="4" borderId="15" xfId="0" applyNumberFormat="1" applyFont="1" applyFill="1" applyBorder="1" applyAlignment="1">
      <alignment horizontal="center" vertical="center"/>
    </xf>
    <xf numFmtId="166" fontId="12" fillId="4" borderId="14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166" fontId="12" fillId="4" borderId="15" xfId="0" applyNumberFormat="1" applyFont="1" applyFill="1" applyBorder="1" applyAlignment="1">
      <alignment horizontal="center" vertical="center"/>
    </xf>
    <xf numFmtId="166" fontId="12" fillId="5" borderId="1" xfId="0" applyNumberFormat="1" applyFont="1" applyFill="1" applyBorder="1" applyAlignment="1">
      <alignment horizontal="left" vertical="center"/>
    </xf>
    <xf numFmtId="2" fontId="19" fillId="0" borderId="1" xfId="0" applyNumberFormat="1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22" xfId="0" applyNumberFormat="1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2" fontId="14" fillId="0" borderId="15" xfId="0" applyNumberFormat="1" applyFont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7" xfId="0" applyFont="1" applyFill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2" fillId="0" borderId="4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2" fillId="10" borderId="1" xfId="0" applyFont="1" applyFill="1" applyBorder="1" applyAlignment="1">
      <alignment horizontal="center" vertical="center"/>
    </xf>
    <xf numFmtId="0" fontId="12" fillId="10" borderId="22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10" borderId="15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39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10" borderId="2" xfId="0" applyFont="1" applyFill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2" fillId="0" borderId="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2" fontId="15" fillId="0" borderId="0" xfId="0" applyNumberFormat="1" applyFont="1"/>
    <xf numFmtId="0" fontId="14" fillId="0" borderId="0" xfId="0" applyFont="1" applyFill="1" applyAlignment="1">
      <alignment wrapText="1"/>
    </xf>
    <xf numFmtId="2" fontId="12" fillId="0" borderId="0" xfId="0" applyNumberFormat="1" applyFont="1" applyAlignment="1">
      <alignment horizontal="left" vertical="center"/>
    </xf>
    <xf numFmtId="2" fontId="19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38" fillId="0" borderId="0" xfId="0" applyFont="1"/>
    <xf numFmtId="2" fontId="12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2" fontId="19" fillId="0" borderId="0" xfId="0" applyNumberFormat="1" applyFont="1"/>
    <xf numFmtId="2" fontId="0" fillId="0" borderId="0" xfId="0" applyNumberFormat="1" applyAlignment="1">
      <alignment horizontal="center" vertical="center"/>
    </xf>
    <xf numFmtId="2" fontId="12" fillId="0" borderId="0" xfId="0" applyNumberFormat="1" applyFont="1"/>
    <xf numFmtId="4" fontId="14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2" fontId="39" fillId="0" borderId="0" xfId="0" applyNumberFormat="1" applyFont="1"/>
    <xf numFmtId="2" fontId="40" fillId="0" borderId="0" xfId="0" applyNumberFormat="1" applyFont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0" fontId="22" fillId="11" borderId="1" xfId="0" applyFont="1" applyFill="1" applyBorder="1" applyAlignment="1">
      <alignment horizontal="center" vertical="center"/>
    </xf>
    <xf numFmtId="169" fontId="4" fillId="0" borderId="0" xfId="0" applyNumberFormat="1" applyFont="1"/>
    <xf numFmtId="0" fontId="15" fillId="0" borderId="1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2" fontId="15" fillId="0" borderId="16" xfId="0" applyNumberFormat="1" applyFont="1" applyFill="1" applyBorder="1" applyAlignment="1">
      <alignment horizontal="center" vertical="center"/>
    </xf>
    <xf numFmtId="2" fontId="15" fillId="0" borderId="0" xfId="0" applyNumberFormat="1" applyFont="1" applyFill="1"/>
    <xf numFmtId="0" fontId="5" fillId="0" borderId="0" xfId="0" applyFont="1" applyFill="1"/>
    <xf numFmtId="0" fontId="37" fillId="0" borderId="0" xfId="0" applyFont="1" applyFill="1"/>
    <xf numFmtId="0" fontId="15" fillId="0" borderId="0" xfId="0" applyFont="1" applyFill="1"/>
    <xf numFmtId="0" fontId="19" fillId="0" borderId="1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" fontId="19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4" fillId="0" borderId="3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2" fontId="14" fillId="0" borderId="16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44" fontId="32" fillId="0" borderId="0" xfId="0" applyNumberFormat="1" applyFont="1"/>
  </cellXfs>
  <cellStyles count="5">
    <cellStyle name="Hiperlink" xfId="1" builtinId="8"/>
    <cellStyle name="Moeda" xfId="4" builtinId="4"/>
    <cellStyle name="Normal" xfId="0" builtinId="0"/>
    <cellStyle name="Separador de milhares 2" xfId="3" xr:uid="{00000000-0005-0000-0000-000003000000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95249</xdr:rowOff>
    </xdr:from>
    <xdr:to>
      <xdr:col>1</xdr:col>
      <xdr:colOff>619125</xdr:colOff>
      <xdr:row>4</xdr:row>
      <xdr:rowOff>104775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49"/>
          <a:ext cx="1000125" cy="914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409576</xdr:colOff>
      <xdr:row>0</xdr:row>
      <xdr:rowOff>66674</xdr:rowOff>
    </xdr:from>
    <xdr:to>
      <xdr:col>2</xdr:col>
      <xdr:colOff>142875</xdr:colOff>
      <xdr:row>4</xdr:row>
      <xdr:rowOff>171449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F39612D-A31A-43E3-B3B3-03B5B621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66674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78821F77-4072-4F73-B386-D95F95981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AA8C694E-ED68-4B3C-8117-C90029E7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952499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FA94D10-B068-4A9E-A6A4-A3B0FBFF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9537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0</xdr:row>
      <xdr:rowOff>57149</xdr:rowOff>
    </xdr:from>
    <xdr:to>
      <xdr:col>2</xdr:col>
      <xdr:colOff>133350</xdr:colOff>
      <xdr:row>4</xdr:row>
      <xdr:rowOff>161924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697C6A3F-FB68-4882-926E-DB9F9C6D6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1" y="57149"/>
          <a:ext cx="1076324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57150</xdr:rowOff>
    </xdr:from>
    <xdr:to>
      <xdr:col>2</xdr:col>
      <xdr:colOff>280757</xdr:colOff>
      <xdr:row>4</xdr:row>
      <xdr:rowOff>190500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3178FC93-4B58-4998-AB9D-DD9D5637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57150"/>
          <a:ext cx="995132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0</xdr:row>
      <xdr:rowOff>261939</xdr:rowOff>
    </xdr:from>
    <xdr:to>
      <xdr:col>1</xdr:col>
      <xdr:colOff>642938</xdr:colOff>
      <xdr:row>3</xdr:row>
      <xdr:rowOff>285750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65BC0384-ABE0-4C58-873F-CB28FB469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4" y="261939"/>
          <a:ext cx="964405" cy="86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164FFA73-7AB5-4CCD-930C-7F29EDF0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3" name="Imagem 2" descr="Interior da bandeira">
          <a:extLst>
            <a:ext uri="{FF2B5EF4-FFF2-40B4-BE49-F238E27FC236}">
              <a16:creationId xmlns:a16="http://schemas.microsoft.com/office/drawing/2014/main" id="{0DFAB12F-CEDE-4A0A-937C-D01710AE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88785942-CD4C-4838-9F81-EABA6C95F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02191CBC-CB07-4322-BFBA-8FE9954C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76199</xdr:rowOff>
    </xdr:from>
    <xdr:to>
      <xdr:col>1</xdr:col>
      <xdr:colOff>466725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24F6D609-F768-4DB6-918B-D5FB55EB2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E4DF2654-3397-404D-9530-67C4040E9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933450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66674</xdr:rowOff>
    </xdr:from>
    <xdr:to>
      <xdr:col>1</xdr:col>
      <xdr:colOff>495300</xdr:colOff>
      <xdr:row>4</xdr:row>
      <xdr:rowOff>117277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DC73B34D-D5B9-4762-8AB3-61A932D0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66674"/>
          <a:ext cx="847725" cy="888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0</xdr:row>
      <xdr:rowOff>76199</xdr:rowOff>
    </xdr:from>
    <xdr:to>
      <xdr:col>1</xdr:col>
      <xdr:colOff>514350</xdr:colOff>
      <xdr:row>4</xdr:row>
      <xdr:rowOff>126802</xdr:rowOff>
    </xdr:to>
    <xdr:pic>
      <xdr:nvPicPr>
        <xdr:cNvPr id="2" name="Imagem 1" descr="Interior da bandeira">
          <a:extLst>
            <a:ext uri="{FF2B5EF4-FFF2-40B4-BE49-F238E27FC236}">
              <a16:creationId xmlns:a16="http://schemas.microsoft.com/office/drawing/2014/main" id="{5EFBCA40-8970-4B5A-B827-79897066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76199"/>
          <a:ext cx="847725" cy="8126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6"/>
  <sheetViews>
    <sheetView tabSelected="1" view="pageBreakPreview" zoomScale="70" zoomScaleSheetLayoutView="70" workbookViewId="0">
      <selection activeCell="N185" sqref="N185"/>
    </sheetView>
  </sheetViews>
  <sheetFormatPr defaultColWidth="9.109375" defaultRowHeight="21"/>
  <cols>
    <col min="1" max="1" width="7.44140625" style="3" customWidth="1"/>
    <col min="2" max="2" width="11.44140625" style="3" customWidth="1"/>
    <col min="3" max="3" width="10.44140625" style="3" bestFit="1" customWidth="1"/>
    <col min="4" max="4" width="71.109375" style="2" customWidth="1"/>
    <col min="5" max="6" width="7.88671875" style="5" customWidth="1"/>
    <col min="7" max="7" width="9.5546875" style="4" hidden="1" customWidth="1"/>
    <col min="8" max="8" width="10.33203125" style="6" customWidth="1"/>
    <col min="9" max="9" width="21.109375" style="152" customWidth="1"/>
    <col min="10" max="10" width="12.5546875" style="5" customWidth="1"/>
    <col min="11" max="11" width="20.6640625" style="152" customWidth="1"/>
    <col min="12" max="12" width="12.5546875" style="5" customWidth="1"/>
    <col min="13" max="13" width="20.109375" style="152" customWidth="1"/>
    <col min="14" max="14" width="13.109375" style="1" customWidth="1"/>
    <col min="15" max="15" width="17.44140625" style="330" customWidth="1"/>
    <col min="16" max="16" width="13" style="97" bestFit="1" customWidth="1"/>
    <col min="17" max="18" width="9.109375" style="1"/>
    <col min="19" max="19" width="11.6640625" style="1" bestFit="1" customWidth="1"/>
    <col min="20" max="20" width="9.109375" style="1"/>
    <col min="21" max="21" width="13.88671875" style="1" customWidth="1"/>
    <col min="22" max="22" width="19" style="1" customWidth="1"/>
    <col min="23" max="23" width="19.5546875" style="1" customWidth="1"/>
    <col min="24" max="16384" width="9.109375" style="1"/>
  </cols>
  <sheetData>
    <row r="1" spans="1:23" ht="26.25" customHeight="1">
      <c r="A1" s="354"/>
      <c r="B1" s="355"/>
      <c r="C1" s="360" t="s">
        <v>6</v>
      </c>
      <c r="D1" s="361"/>
      <c r="E1" s="361"/>
      <c r="F1" s="361"/>
      <c r="G1" s="361"/>
      <c r="H1" s="361"/>
      <c r="I1" s="362"/>
      <c r="J1" s="336"/>
      <c r="K1" s="337"/>
      <c r="L1" s="336"/>
      <c r="M1" s="337"/>
      <c r="N1" s="336"/>
      <c r="O1" s="337"/>
    </row>
    <row r="2" spans="1:23" ht="15" customHeight="1">
      <c r="A2" s="356"/>
      <c r="B2" s="357"/>
      <c r="C2" s="363"/>
      <c r="D2" s="364"/>
      <c r="E2" s="364"/>
      <c r="F2" s="364"/>
      <c r="G2" s="364"/>
      <c r="H2" s="364"/>
      <c r="I2" s="365"/>
      <c r="J2" s="338"/>
      <c r="K2" s="339"/>
      <c r="L2" s="338"/>
      <c r="M2" s="339"/>
      <c r="N2" s="338"/>
      <c r="O2" s="339"/>
    </row>
    <row r="3" spans="1:23" ht="15" customHeight="1">
      <c r="A3" s="356"/>
      <c r="B3" s="357"/>
      <c r="C3" s="366" t="s">
        <v>9</v>
      </c>
      <c r="D3" s="367"/>
      <c r="E3" s="367"/>
      <c r="F3" s="367"/>
      <c r="G3" s="367"/>
      <c r="H3" s="367"/>
      <c r="I3" s="368"/>
      <c r="J3" s="338"/>
      <c r="K3" s="339"/>
      <c r="L3" s="338"/>
      <c r="M3" s="339"/>
      <c r="N3" s="338"/>
      <c r="O3" s="339"/>
    </row>
    <row r="4" spans="1:23" ht="15" customHeight="1">
      <c r="A4" s="356"/>
      <c r="B4" s="357"/>
      <c r="C4" s="366" t="s">
        <v>10</v>
      </c>
      <c r="D4" s="367"/>
      <c r="E4" s="367"/>
      <c r="F4" s="367"/>
      <c r="G4" s="367"/>
      <c r="H4" s="367"/>
      <c r="I4" s="368"/>
      <c r="J4" s="338"/>
      <c r="K4" s="339"/>
      <c r="L4" s="338"/>
      <c r="M4" s="339"/>
      <c r="N4" s="338"/>
      <c r="O4" s="339"/>
    </row>
    <row r="5" spans="1:23" ht="15" customHeight="1">
      <c r="A5" s="358"/>
      <c r="B5" s="359"/>
      <c r="C5" s="369"/>
      <c r="D5" s="370"/>
      <c r="E5" s="370"/>
      <c r="F5" s="370"/>
      <c r="G5" s="370"/>
      <c r="H5" s="370"/>
      <c r="I5" s="371"/>
      <c r="J5" s="338"/>
      <c r="K5" s="339"/>
      <c r="L5" s="338"/>
      <c r="M5" s="339"/>
      <c r="N5" s="338"/>
      <c r="O5" s="339"/>
    </row>
    <row r="6" spans="1:23" s="12" customFormat="1" ht="17.399999999999999">
      <c r="A6" s="372" t="s">
        <v>11</v>
      </c>
      <c r="B6" s="373"/>
      <c r="C6" s="373"/>
      <c r="D6" s="373"/>
      <c r="E6" s="373"/>
      <c r="F6" s="373"/>
      <c r="G6" s="373"/>
      <c r="H6" s="373"/>
      <c r="I6" s="374"/>
      <c r="J6" s="340" t="s">
        <v>530</v>
      </c>
      <c r="K6" s="341"/>
      <c r="L6" s="340" t="s">
        <v>534</v>
      </c>
      <c r="M6" s="341"/>
      <c r="N6" s="340" t="s">
        <v>535</v>
      </c>
      <c r="O6" s="341"/>
      <c r="P6" s="318"/>
    </row>
    <row r="7" spans="1:23" ht="15" customHeight="1">
      <c r="A7" s="342" t="s">
        <v>3</v>
      </c>
      <c r="B7" s="343"/>
      <c r="C7" s="343"/>
      <c r="D7" s="343"/>
      <c r="E7" s="343"/>
      <c r="F7" s="343"/>
      <c r="G7" s="343"/>
      <c r="H7" s="343"/>
      <c r="I7" s="344"/>
      <c r="J7" s="342"/>
      <c r="K7" s="344"/>
      <c r="L7" s="1"/>
      <c r="M7" s="1"/>
      <c r="O7" s="1"/>
    </row>
    <row r="8" spans="1:23" ht="15" customHeight="1">
      <c r="A8" s="345" t="s">
        <v>531</v>
      </c>
      <c r="B8" s="346"/>
      <c r="C8" s="346"/>
      <c r="D8" s="346"/>
      <c r="E8" s="346"/>
      <c r="F8" s="346"/>
      <c r="G8" s="346"/>
      <c r="H8" s="346"/>
      <c r="I8" s="347"/>
      <c r="J8" s="294" t="s">
        <v>532</v>
      </c>
      <c r="K8" s="309">
        <v>45463</v>
      </c>
      <c r="L8" s="294" t="s">
        <v>532</v>
      </c>
      <c r="M8" s="309">
        <v>45615</v>
      </c>
      <c r="N8" s="294" t="s">
        <v>532</v>
      </c>
      <c r="O8" s="309">
        <v>45640</v>
      </c>
    </row>
    <row r="9" spans="1:23" ht="15" customHeight="1">
      <c r="A9" s="351" t="s">
        <v>390</v>
      </c>
      <c r="B9" s="352"/>
      <c r="C9" s="352"/>
      <c r="D9" s="352"/>
      <c r="E9" s="352"/>
      <c r="F9" s="352"/>
      <c r="G9" s="352"/>
      <c r="H9" s="352"/>
      <c r="I9" s="353"/>
      <c r="J9" s="308" t="s">
        <v>533</v>
      </c>
      <c r="K9" s="310">
        <v>45614</v>
      </c>
      <c r="L9" s="308" t="s">
        <v>533</v>
      </c>
      <c r="M9" s="310">
        <v>45639</v>
      </c>
      <c r="N9" s="308" t="s">
        <v>533</v>
      </c>
      <c r="O9" s="310">
        <v>46072</v>
      </c>
    </row>
    <row r="10" spans="1:23" ht="15" customHeight="1">
      <c r="A10" s="348"/>
      <c r="B10" s="349"/>
      <c r="C10" s="349"/>
      <c r="D10" s="349"/>
      <c r="E10" s="349"/>
      <c r="F10" s="349"/>
      <c r="G10" s="349"/>
      <c r="H10" s="349"/>
      <c r="I10" s="350"/>
      <c r="J10" s="342"/>
      <c r="K10" s="344"/>
      <c r="L10" s="1"/>
      <c r="M10" s="1"/>
      <c r="O10" s="1"/>
    </row>
    <row r="11" spans="1:23" s="12" customFormat="1" ht="52.8">
      <c r="A11" s="93" t="s">
        <v>0</v>
      </c>
      <c r="B11" s="13" t="s">
        <v>12</v>
      </c>
      <c r="C11" s="13" t="s">
        <v>5</v>
      </c>
      <c r="D11" s="14" t="s">
        <v>13</v>
      </c>
      <c r="E11" s="14" t="s">
        <v>14</v>
      </c>
      <c r="F11" s="13" t="s">
        <v>1</v>
      </c>
      <c r="G11" s="14" t="s">
        <v>126</v>
      </c>
      <c r="H11" s="14" t="s">
        <v>382</v>
      </c>
      <c r="I11" s="153" t="s">
        <v>268</v>
      </c>
      <c r="J11" s="93" t="s">
        <v>1</v>
      </c>
      <c r="K11" s="153" t="s">
        <v>268</v>
      </c>
      <c r="L11" s="93" t="s">
        <v>1</v>
      </c>
      <c r="M11" s="153" t="s">
        <v>268</v>
      </c>
      <c r="N11" s="93" t="s">
        <v>1</v>
      </c>
      <c r="O11" s="153" t="s">
        <v>268</v>
      </c>
      <c r="V11" s="331"/>
      <c r="W11" s="318"/>
    </row>
    <row r="12" spans="1:23" s="12" customFormat="1">
      <c r="A12" s="198" t="s">
        <v>28</v>
      </c>
      <c r="B12" s="199"/>
      <c r="C12" s="199"/>
      <c r="D12" s="199" t="s">
        <v>49</v>
      </c>
      <c r="E12" s="199"/>
      <c r="F12" s="199"/>
      <c r="G12" s="199"/>
      <c r="H12" s="199"/>
      <c r="I12" s="216">
        <f>SUM(I13:I16)</f>
        <v>14632.32</v>
      </c>
      <c r="J12" s="198"/>
      <c r="K12" s="216">
        <f>SUM(K13:K16)</f>
        <v>14632.32</v>
      </c>
      <c r="L12" s="198"/>
      <c r="M12" s="216">
        <f>SUM(M13:M16)</f>
        <v>0</v>
      </c>
      <c r="N12" s="198"/>
      <c r="O12" s="216">
        <f>SUM(O13:O16)</f>
        <v>0</v>
      </c>
      <c r="V12" s="332">
        <f>K12/K197</f>
        <v>1.7911196243196505E-2</v>
      </c>
      <c r="W12" s="318"/>
    </row>
    <row r="13" spans="1:23">
      <c r="A13" s="21" t="s">
        <v>4</v>
      </c>
      <c r="B13" s="10">
        <v>20305</v>
      </c>
      <c r="C13" s="10" t="s">
        <v>207</v>
      </c>
      <c r="D13" s="96" t="s">
        <v>208</v>
      </c>
      <c r="E13" s="10" t="s">
        <v>2</v>
      </c>
      <c r="F13" s="19">
        <v>8</v>
      </c>
      <c r="G13" s="19">
        <v>329.94</v>
      </c>
      <c r="H13" s="19">
        <v>372.94</v>
      </c>
      <c r="I13" s="143">
        <f>ROUND(F13*H13,2)</f>
        <v>2983.52</v>
      </c>
      <c r="J13" s="295">
        <f>F13</f>
        <v>8</v>
      </c>
      <c r="K13" s="211">
        <f>ROUND(H13*J13,2)</f>
        <v>2983.52</v>
      </c>
      <c r="L13" s="295"/>
      <c r="M13" s="211"/>
      <c r="N13" s="295"/>
      <c r="O13" s="211"/>
      <c r="P13" s="545">
        <f>F13-J13-L13-N13</f>
        <v>0</v>
      </c>
      <c r="V13" s="330"/>
      <c r="W13" s="97"/>
    </row>
    <row r="14" spans="1:23" ht="39.6">
      <c r="A14" s="21" t="s">
        <v>15</v>
      </c>
      <c r="B14" s="10">
        <v>20703</v>
      </c>
      <c r="C14" s="10" t="s">
        <v>207</v>
      </c>
      <c r="D14" s="40" t="s">
        <v>96</v>
      </c>
      <c r="E14" s="10" t="s">
        <v>2</v>
      </c>
      <c r="F14" s="19">
        <v>9</v>
      </c>
      <c r="G14" s="19">
        <v>534.9</v>
      </c>
      <c r="H14" s="19">
        <v>604.6</v>
      </c>
      <c r="I14" s="143">
        <f t="shared" ref="I14" si="0">ROUND(F14*H14,2)</f>
        <v>5441.4</v>
      </c>
      <c r="J14" s="295">
        <f t="shared" ref="J14:J16" si="1">F14</f>
        <v>9</v>
      </c>
      <c r="K14" s="211">
        <f t="shared" ref="K14:M26" si="2">ROUND(H14*J14,2)</f>
        <v>5441.4</v>
      </c>
      <c r="L14" s="295"/>
      <c r="M14" s="211"/>
      <c r="N14" s="295"/>
      <c r="O14" s="211"/>
      <c r="P14" s="545">
        <f t="shared" ref="P14:P30" si="3">F14-J14-L14-N14</f>
        <v>0</v>
      </c>
      <c r="V14" s="330"/>
      <c r="W14" s="97"/>
    </row>
    <row r="15" spans="1:23" ht="39.6">
      <c r="A15" s="21" t="s">
        <v>272</v>
      </c>
      <c r="B15" s="10">
        <v>20712</v>
      </c>
      <c r="C15" s="10" t="s">
        <v>207</v>
      </c>
      <c r="D15" s="40" t="s">
        <v>274</v>
      </c>
      <c r="E15" s="10" t="s">
        <v>16</v>
      </c>
      <c r="F15" s="19">
        <v>10</v>
      </c>
      <c r="G15" s="19">
        <v>53.55</v>
      </c>
      <c r="H15" s="19">
        <v>60.53</v>
      </c>
      <c r="I15" s="143">
        <f t="shared" ref="I15:I16" si="4">ROUND(F15*H15,2)</f>
        <v>605.29999999999995</v>
      </c>
      <c r="J15" s="295">
        <f t="shared" si="1"/>
        <v>10</v>
      </c>
      <c r="K15" s="211">
        <f t="shared" si="2"/>
        <v>605.29999999999995</v>
      </c>
      <c r="L15" s="295"/>
      <c r="M15" s="211"/>
      <c r="N15" s="295"/>
      <c r="O15" s="211"/>
      <c r="P15" s="545">
        <f t="shared" si="3"/>
        <v>0</v>
      </c>
      <c r="V15" s="330"/>
      <c r="W15" s="97"/>
    </row>
    <row r="16" spans="1:23" ht="39.6">
      <c r="A16" s="21" t="s">
        <v>273</v>
      </c>
      <c r="B16" s="10">
        <v>20713</v>
      </c>
      <c r="C16" s="10" t="s">
        <v>207</v>
      </c>
      <c r="D16" s="40" t="s">
        <v>275</v>
      </c>
      <c r="E16" s="10" t="s">
        <v>16</v>
      </c>
      <c r="F16" s="19">
        <v>10</v>
      </c>
      <c r="G16" s="19">
        <v>495.62</v>
      </c>
      <c r="H16" s="19">
        <v>560.21</v>
      </c>
      <c r="I16" s="143">
        <f t="shared" si="4"/>
        <v>5602.1</v>
      </c>
      <c r="J16" s="295">
        <f t="shared" si="1"/>
        <v>10</v>
      </c>
      <c r="K16" s="211">
        <f t="shared" si="2"/>
        <v>5602.1</v>
      </c>
      <c r="L16" s="295"/>
      <c r="M16" s="211"/>
      <c r="N16" s="295"/>
      <c r="O16" s="211"/>
      <c r="P16" s="545">
        <f t="shared" si="3"/>
        <v>0</v>
      </c>
      <c r="V16" s="330"/>
      <c r="W16" s="97"/>
    </row>
    <row r="17" spans="1:23" s="219" customFormat="1">
      <c r="A17" s="198" t="s">
        <v>29</v>
      </c>
      <c r="B17" s="199"/>
      <c r="C17" s="199"/>
      <c r="D17" s="217" t="s">
        <v>129</v>
      </c>
      <c r="E17" s="199"/>
      <c r="F17" s="218"/>
      <c r="G17" s="218"/>
      <c r="H17" s="205"/>
      <c r="I17" s="216">
        <f>SUM(I18:I26)</f>
        <v>84154.38</v>
      </c>
      <c r="J17" s="296"/>
      <c r="K17" s="216">
        <f>SUM(K18:K26)</f>
        <v>32437.920000000002</v>
      </c>
      <c r="L17" s="296"/>
      <c r="M17" s="216">
        <f>SUM(M18:M26)</f>
        <v>9596.73</v>
      </c>
      <c r="N17" s="296"/>
      <c r="O17" s="216">
        <f>SUM(O18:O26)</f>
        <v>9913.92</v>
      </c>
      <c r="V17" s="332">
        <f>(K17+M17)/K197</f>
        <v>5.1453963907574472E-2</v>
      </c>
      <c r="W17" s="319">
        <f>K17+M17</f>
        <v>42034.65</v>
      </c>
    </row>
    <row r="18" spans="1:23">
      <c r="A18" s="21" t="s">
        <v>30</v>
      </c>
      <c r="B18" s="10">
        <v>10209</v>
      </c>
      <c r="C18" s="10" t="s">
        <v>207</v>
      </c>
      <c r="D18" s="40" t="s">
        <v>93</v>
      </c>
      <c r="E18" s="10" t="s">
        <v>132</v>
      </c>
      <c r="F18" s="19">
        <v>21.06</v>
      </c>
      <c r="G18" s="19">
        <v>57.46</v>
      </c>
      <c r="H18" s="19">
        <v>64.95</v>
      </c>
      <c r="I18" s="143">
        <f t="shared" ref="I18:I22" si="5">ROUND(F18*H18,2)</f>
        <v>1367.85</v>
      </c>
      <c r="J18" s="295">
        <f>F18</f>
        <v>21.06</v>
      </c>
      <c r="K18" s="211">
        <f t="shared" si="2"/>
        <v>1367.85</v>
      </c>
      <c r="L18" s="295"/>
      <c r="M18" s="211"/>
      <c r="N18" s="295"/>
      <c r="O18" s="211"/>
      <c r="P18" s="545">
        <f t="shared" si="3"/>
        <v>0</v>
      </c>
      <c r="V18" s="330"/>
      <c r="W18" s="97">
        <f>W17/I17</f>
        <v>0.49949450046450344</v>
      </c>
    </row>
    <row r="19" spans="1:23">
      <c r="A19" s="21" t="s">
        <v>130</v>
      </c>
      <c r="B19" s="10">
        <v>10210</v>
      </c>
      <c r="C19" s="10" t="s">
        <v>207</v>
      </c>
      <c r="D19" s="40" t="s">
        <v>316</v>
      </c>
      <c r="E19" s="10" t="s">
        <v>132</v>
      </c>
      <c r="F19" s="19">
        <v>2.75</v>
      </c>
      <c r="G19" s="19">
        <v>270.08</v>
      </c>
      <c r="H19" s="19">
        <v>305.27</v>
      </c>
      <c r="I19" s="143">
        <f t="shared" ref="I19" si="6">ROUND(F19*H19,2)</f>
        <v>839.49</v>
      </c>
      <c r="J19" s="295">
        <f t="shared" ref="J19:J23" si="7">F19</f>
        <v>2.75</v>
      </c>
      <c r="K19" s="211">
        <f t="shared" si="2"/>
        <v>839.49</v>
      </c>
      <c r="L19" s="295"/>
      <c r="M19" s="211"/>
      <c r="N19" s="295"/>
      <c r="O19" s="211"/>
      <c r="P19" s="545">
        <f t="shared" si="3"/>
        <v>0</v>
      </c>
      <c r="V19" s="330"/>
      <c r="W19" s="97"/>
    </row>
    <row r="20" spans="1:23">
      <c r="A20" s="21" t="s">
        <v>131</v>
      </c>
      <c r="B20" s="10">
        <v>10201</v>
      </c>
      <c r="C20" s="10" t="s">
        <v>207</v>
      </c>
      <c r="D20" s="40" t="s">
        <v>92</v>
      </c>
      <c r="E20" s="10" t="s">
        <v>2</v>
      </c>
      <c r="F20" s="19">
        <v>735.64</v>
      </c>
      <c r="G20" s="19">
        <v>24.9</v>
      </c>
      <c r="H20" s="19">
        <v>28.14</v>
      </c>
      <c r="I20" s="143">
        <f t="shared" ref="I20" si="8">ROUND(F20*H20,2)</f>
        <v>20700.91</v>
      </c>
      <c r="J20" s="295">
        <f t="shared" si="7"/>
        <v>735.64</v>
      </c>
      <c r="K20" s="211">
        <f t="shared" si="2"/>
        <v>20700.91</v>
      </c>
      <c r="L20" s="295"/>
      <c r="M20" s="211"/>
      <c r="N20" s="295"/>
      <c r="O20" s="211"/>
      <c r="P20" s="545">
        <f t="shared" si="3"/>
        <v>0</v>
      </c>
      <c r="V20" s="330"/>
      <c r="W20" s="97"/>
    </row>
    <row r="21" spans="1:23" ht="26.4" customHeight="1">
      <c r="A21" s="21" t="s">
        <v>133</v>
      </c>
      <c r="B21" s="10">
        <v>97631</v>
      </c>
      <c r="C21" s="10" t="s">
        <v>89</v>
      </c>
      <c r="D21" s="40" t="s">
        <v>319</v>
      </c>
      <c r="E21" s="10" t="s">
        <v>2</v>
      </c>
      <c r="F21" s="19">
        <v>36</v>
      </c>
      <c r="G21" s="19">
        <v>11.39</v>
      </c>
      <c r="H21" s="19">
        <v>12.87</v>
      </c>
      <c r="I21" s="143">
        <f t="shared" ref="I21" si="9">ROUND(F21*H21,2)</f>
        <v>463.32</v>
      </c>
      <c r="J21" s="295">
        <f t="shared" si="7"/>
        <v>36</v>
      </c>
      <c r="K21" s="211">
        <f t="shared" si="2"/>
        <v>463.32</v>
      </c>
      <c r="L21" s="295"/>
      <c r="M21" s="211"/>
      <c r="N21" s="295"/>
      <c r="O21" s="211"/>
      <c r="P21" s="545">
        <f t="shared" si="3"/>
        <v>0</v>
      </c>
      <c r="V21" s="330"/>
      <c r="W21" s="97"/>
    </row>
    <row r="22" spans="1:23">
      <c r="A22" s="21" t="s">
        <v>134</v>
      </c>
      <c r="B22" s="10">
        <v>10224</v>
      </c>
      <c r="C22" s="10" t="s">
        <v>207</v>
      </c>
      <c r="D22" s="40" t="s">
        <v>94</v>
      </c>
      <c r="E22" s="10" t="s">
        <v>2</v>
      </c>
      <c r="F22" s="19">
        <v>457.26</v>
      </c>
      <c r="G22" s="19">
        <v>16.88</v>
      </c>
      <c r="H22" s="19">
        <v>19.07</v>
      </c>
      <c r="I22" s="143">
        <f t="shared" si="5"/>
        <v>8719.9500000000007</v>
      </c>
      <c r="J22" s="295">
        <f t="shared" si="7"/>
        <v>457.26</v>
      </c>
      <c r="K22" s="211">
        <f t="shared" si="2"/>
        <v>8719.9500000000007</v>
      </c>
      <c r="L22" s="295"/>
      <c r="M22" s="211"/>
      <c r="N22" s="295"/>
      <c r="O22" s="211"/>
      <c r="P22" s="545">
        <f t="shared" si="3"/>
        <v>0</v>
      </c>
      <c r="V22" s="330"/>
      <c r="W22" s="97"/>
    </row>
    <row r="23" spans="1:23">
      <c r="A23" s="21" t="s">
        <v>135</v>
      </c>
      <c r="B23" s="10">
        <v>10229</v>
      </c>
      <c r="C23" s="10" t="s">
        <v>207</v>
      </c>
      <c r="D23" s="40" t="s">
        <v>318</v>
      </c>
      <c r="E23" s="10" t="s">
        <v>23</v>
      </c>
      <c r="F23" s="19">
        <v>8</v>
      </c>
      <c r="G23" s="19">
        <v>38.31</v>
      </c>
      <c r="H23" s="19">
        <v>43.3</v>
      </c>
      <c r="I23" s="143">
        <f>ROUND(F23*H23,2)</f>
        <v>346.4</v>
      </c>
      <c r="J23" s="295">
        <f t="shared" si="7"/>
        <v>8</v>
      </c>
      <c r="K23" s="211">
        <f t="shared" si="2"/>
        <v>346.4</v>
      </c>
      <c r="L23" s="295"/>
      <c r="M23" s="211"/>
      <c r="N23" s="295"/>
      <c r="O23" s="211"/>
      <c r="P23" s="545">
        <f t="shared" si="3"/>
        <v>0</v>
      </c>
      <c r="V23" s="330"/>
      <c r="W23" s="97"/>
    </row>
    <row r="24" spans="1:23" ht="41.4">
      <c r="A24" s="21" t="s">
        <v>136</v>
      </c>
      <c r="B24" s="101" t="s">
        <v>233</v>
      </c>
      <c r="C24" s="154" t="s">
        <v>228</v>
      </c>
      <c r="D24" s="119" t="s">
        <v>241</v>
      </c>
      <c r="E24" s="101" t="s">
        <v>2</v>
      </c>
      <c r="F24" s="106">
        <v>329</v>
      </c>
      <c r="G24" s="106">
        <v>86.61</v>
      </c>
      <c r="H24" s="19">
        <v>97.89</v>
      </c>
      <c r="I24" s="289">
        <f>ROUND(F24*H24,2)</f>
        <v>32205.81</v>
      </c>
      <c r="J24" s="295"/>
      <c r="K24" s="211">
        <f t="shared" si="2"/>
        <v>0</v>
      </c>
      <c r="L24" s="295"/>
      <c r="M24" s="211">
        <f t="shared" si="2"/>
        <v>0</v>
      </c>
      <c r="N24" s="295"/>
      <c r="O24" s="211">
        <f>H24*N24</f>
        <v>0</v>
      </c>
      <c r="P24" s="545">
        <f t="shared" si="3"/>
        <v>329</v>
      </c>
      <c r="V24" s="330"/>
      <c r="W24" s="97"/>
    </row>
    <row r="25" spans="1:23" s="97" customFormat="1" ht="28.2">
      <c r="A25" s="21" t="s">
        <v>139</v>
      </c>
      <c r="B25" s="10">
        <v>20339</v>
      </c>
      <c r="C25" s="10" t="s">
        <v>207</v>
      </c>
      <c r="D25" s="119" t="s">
        <v>95</v>
      </c>
      <c r="E25" s="10" t="s">
        <v>2</v>
      </c>
      <c r="F25" s="19">
        <v>375.9</v>
      </c>
      <c r="G25" s="19">
        <v>22.59</v>
      </c>
      <c r="H25" s="19">
        <v>25.53</v>
      </c>
      <c r="I25" s="143">
        <f>ROUND(F25*H25,2)</f>
        <v>9596.73</v>
      </c>
      <c r="J25" s="295"/>
      <c r="K25" s="211">
        <f t="shared" si="2"/>
        <v>0</v>
      </c>
      <c r="L25" s="295">
        <f>F25</f>
        <v>375.9</v>
      </c>
      <c r="M25" s="211">
        <f>I25</f>
        <v>9596.73</v>
      </c>
      <c r="N25" s="295"/>
      <c r="O25" s="211">
        <f t="shared" ref="O25:O30" si="10">H25*N25</f>
        <v>0</v>
      </c>
      <c r="P25" s="545">
        <f t="shared" si="3"/>
        <v>0</v>
      </c>
      <c r="V25" s="330"/>
    </row>
    <row r="26" spans="1:23" s="97" customFormat="1" ht="28.2">
      <c r="A26" s="21" t="s">
        <v>454</v>
      </c>
      <c r="B26" s="10" t="s">
        <v>153</v>
      </c>
      <c r="C26" s="10" t="s">
        <v>228</v>
      </c>
      <c r="D26" s="546" t="s">
        <v>238</v>
      </c>
      <c r="E26" s="10" t="s">
        <v>16</v>
      </c>
      <c r="F26" s="19">
        <v>184</v>
      </c>
      <c r="G26" s="19">
        <v>47.67</v>
      </c>
      <c r="H26" s="19">
        <v>53.88</v>
      </c>
      <c r="I26" s="143">
        <f>ROUND(F26*H26,2)</f>
        <v>9913.92</v>
      </c>
      <c r="J26" s="295"/>
      <c r="K26" s="211">
        <f t="shared" si="2"/>
        <v>0</v>
      </c>
      <c r="L26" s="295"/>
      <c r="M26" s="211">
        <f t="shared" si="2"/>
        <v>0</v>
      </c>
      <c r="N26" s="295">
        <v>184</v>
      </c>
      <c r="O26" s="211">
        <f t="shared" si="10"/>
        <v>9913.92</v>
      </c>
      <c r="P26" s="545">
        <f t="shared" si="3"/>
        <v>0</v>
      </c>
      <c r="V26" s="330"/>
    </row>
    <row r="27" spans="1:23" s="97" customFormat="1">
      <c r="A27" s="21"/>
      <c r="B27" s="10"/>
      <c r="C27" s="10"/>
      <c r="D27" s="119"/>
      <c r="E27" s="10"/>
      <c r="F27" s="19"/>
      <c r="G27" s="19"/>
      <c r="H27" s="19"/>
      <c r="I27" s="143"/>
      <c r="J27" s="295"/>
      <c r="K27" s="143"/>
      <c r="L27" s="295"/>
      <c r="M27" s="143"/>
      <c r="N27" s="295"/>
      <c r="O27" s="211">
        <f t="shared" si="10"/>
        <v>0</v>
      </c>
      <c r="P27" s="545">
        <f t="shared" si="3"/>
        <v>0</v>
      </c>
      <c r="V27" s="330"/>
    </row>
    <row r="28" spans="1:23" s="97" customFormat="1">
      <c r="A28" s="198" t="s">
        <v>32</v>
      </c>
      <c r="B28" s="203"/>
      <c r="C28" s="203"/>
      <c r="D28" s="204" t="s">
        <v>438</v>
      </c>
      <c r="E28" s="203"/>
      <c r="F28" s="205"/>
      <c r="G28" s="206"/>
      <c r="H28" s="205"/>
      <c r="I28" s="215">
        <f>SUM(I29:I30)</f>
        <v>8616.49</v>
      </c>
      <c r="J28" s="298"/>
      <c r="K28" s="215">
        <f>SUM(K29:K30)</f>
        <v>8616.49</v>
      </c>
      <c r="L28" s="298"/>
      <c r="M28" s="215">
        <f>SUM(M29:M30)</f>
        <v>0</v>
      </c>
      <c r="N28" s="298"/>
      <c r="O28" s="215">
        <f>SUM(O29:O30)</f>
        <v>0</v>
      </c>
      <c r="V28" s="335">
        <f>K28/K197</f>
        <v>1.0547311931227602E-2</v>
      </c>
    </row>
    <row r="29" spans="1:23" s="97" customFormat="1">
      <c r="A29" s="21" t="s">
        <v>33</v>
      </c>
      <c r="B29" s="10">
        <v>10501</v>
      </c>
      <c r="C29" s="10" t="s">
        <v>207</v>
      </c>
      <c r="D29" s="40" t="s">
        <v>436</v>
      </c>
      <c r="E29" s="10" t="s">
        <v>2</v>
      </c>
      <c r="F29" s="19">
        <v>55.1</v>
      </c>
      <c r="G29" s="214">
        <v>10.53</v>
      </c>
      <c r="H29" s="19">
        <v>11.9</v>
      </c>
      <c r="I29" s="252">
        <f>ROUND(F29*H29,2)</f>
        <v>655.69</v>
      </c>
      <c r="J29" s="295">
        <f>F29</f>
        <v>55.1</v>
      </c>
      <c r="K29" s="252">
        <f>ROUND(H29*J29,2)</f>
        <v>655.69</v>
      </c>
      <c r="L29" s="295"/>
      <c r="M29" s="252"/>
      <c r="N29" s="295"/>
      <c r="O29" s="211">
        <f t="shared" si="10"/>
        <v>0</v>
      </c>
      <c r="P29" s="545">
        <f t="shared" si="3"/>
        <v>0</v>
      </c>
      <c r="V29" s="330"/>
    </row>
    <row r="30" spans="1:23" s="97" customFormat="1">
      <c r="A30" s="21" t="s">
        <v>137</v>
      </c>
      <c r="B30" s="10">
        <v>30101</v>
      </c>
      <c r="C30" s="10" t="s">
        <v>207</v>
      </c>
      <c r="D30" s="35" t="s">
        <v>437</v>
      </c>
      <c r="E30" s="10" t="s">
        <v>132</v>
      </c>
      <c r="F30" s="19">
        <v>128.4</v>
      </c>
      <c r="G30" s="214">
        <v>54.86</v>
      </c>
      <c r="H30" s="19">
        <v>62</v>
      </c>
      <c r="I30" s="211">
        <f>ROUND(F30*H30,2)</f>
        <v>7960.8</v>
      </c>
      <c r="J30" s="295">
        <f>F30</f>
        <v>128.4</v>
      </c>
      <c r="K30" s="211">
        <f>ROUND(H30*J30,2)</f>
        <v>7960.8</v>
      </c>
      <c r="L30" s="295"/>
      <c r="M30" s="211"/>
      <c r="N30" s="295"/>
      <c r="O30" s="211">
        <f t="shared" si="10"/>
        <v>0</v>
      </c>
      <c r="P30" s="545">
        <f t="shared" si="3"/>
        <v>0</v>
      </c>
      <c r="V30" s="330"/>
    </row>
    <row r="31" spans="1:23" s="97" customFormat="1">
      <c r="A31" s="198" t="s">
        <v>35</v>
      </c>
      <c r="B31" s="203"/>
      <c r="C31" s="203"/>
      <c r="D31" s="204" t="s">
        <v>407</v>
      </c>
      <c r="E31" s="203"/>
      <c r="F31" s="205"/>
      <c r="G31" s="206"/>
      <c r="H31" s="205"/>
      <c r="I31" s="215">
        <f>SUM(I34:I41)</f>
        <v>57939.609999999993</v>
      </c>
      <c r="J31" s="298"/>
      <c r="K31" s="215">
        <f>SUM(K34:K41)</f>
        <v>57939.609999999993</v>
      </c>
      <c r="L31" s="298"/>
      <c r="M31" s="215">
        <f>SUM(M34:M41)</f>
        <v>0</v>
      </c>
      <c r="N31" s="298"/>
      <c r="O31" s="215">
        <f>SUM(O34:O41)</f>
        <v>0</v>
      </c>
      <c r="V31" s="335">
        <f>K31/K197</f>
        <v>7.0922979060345226E-2</v>
      </c>
    </row>
    <row r="32" spans="1:23" s="97" customFormat="1">
      <c r="A32" s="198"/>
      <c r="B32" s="203"/>
      <c r="C32" s="203"/>
      <c r="D32" s="204" t="s">
        <v>418</v>
      </c>
      <c r="E32" s="203"/>
      <c r="F32" s="205"/>
      <c r="G32" s="206"/>
      <c r="H32" s="205"/>
      <c r="I32" s="207"/>
      <c r="J32" s="298"/>
      <c r="K32" s="207"/>
      <c r="L32" s="298"/>
      <c r="M32" s="207"/>
      <c r="N32" s="298"/>
      <c r="O32" s="207"/>
      <c r="V32" s="330"/>
    </row>
    <row r="33" spans="1:23" s="97" customFormat="1">
      <c r="A33" s="21"/>
      <c r="B33" s="208"/>
      <c r="C33" s="208"/>
      <c r="D33" s="171" t="s">
        <v>408</v>
      </c>
      <c r="E33" s="208"/>
      <c r="F33" s="209"/>
      <c r="G33" s="210"/>
      <c r="H33" s="19"/>
      <c r="I33" s="211"/>
      <c r="J33" s="299"/>
      <c r="K33" s="211"/>
      <c r="L33" s="299"/>
      <c r="M33" s="211"/>
      <c r="N33" s="299"/>
      <c r="O33" s="211">
        <f t="shared" ref="O33:O41" si="11">H33*N33</f>
        <v>0</v>
      </c>
      <c r="P33" s="545">
        <f t="shared" ref="P33:P41" si="12">F33-J33-L33-N33</f>
        <v>0</v>
      </c>
      <c r="V33" s="330"/>
    </row>
    <row r="34" spans="1:23" s="36" customFormat="1" ht="28.2">
      <c r="A34" s="31" t="s">
        <v>148</v>
      </c>
      <c r="B34" s="22">
        <v>40246</v>
      </c>
      <c r="C34" s="10" t="s">
        <v>207</v>
      </c>
      <c r="D34" s="33" t="s">
        <v>409</v>
      </c>
      <c r="E34" s="22" t="s">
        <v>410</v>
      </c>
      <c r="F34" s="37">
        <v>217.5</v>
      </c>
      <c r="G34" s="212">
        <v>11.72</v>
      </c>
      <c r="H34" s="19">
        <v>13.25</v>
      </c>
      <c r="I34" s="211">
        <f>ROUND(F34*H34,2)</f>
        <v>2881.88</v>
      </c>
      <c r="J34" s="300">
        <f>F34</f>
        <v>217.5</v>
      </c>
      <c r="K34" s="211">
        <f>ROUND(H34*J34,2)</f>
        <v>2881.88</v>
      </c>
      <c r="L34" s="300"/>
      <c r="M34" s="211"/>
      <c r="N34" s="300"/>
      <c r="O34" s="211">
        <f t="shared" si="11"/>
        <v>0</v>
      </c>
      <c r="P34" s="545">
        <f t="shared" si="12"/>
        <v>0</v>
      </c>
      <c r="V34" s="333"/>
      <c r="W34" s="320"/>
    </row>
    <row r="35" spans="1:23" s="17" customFormat="1" ht="26.4">
      <c r="A35" s="31" t="s">
        <v>50</v>
      </c>
      <c r="B35" s="22">
        <v>40243</v>
      </c>
      <c r="C35" s="10" t="s">
        <v>207</v>
      </c>
      <c r="D35" s="23" t="s">
        <v>411</v>
      </c>
      <c r="E35" s="22" t="s">
        <v>410</v>
      </c>
      <c r="F35" s="37">
        <v>972.2</v>
      </c>
      <c r="G35" s="212">
        <v>10.53</v>
      </c>
      <c r="H35" s="19">
        <v>11.9</v>
      </c>
      <c r="I35" s="211">
        <f>ROUND(F35*H35,2)</f>
        <v>11569.18</v>
      </c>
      <c r="J35" s="300">
        <f t="shared" ref="J35:J41" si="13">F35</f>
        <v>972.2</v>
      </c>
      <c r="K35" s="211">
        <f>ROUND(H35*J35,2)</f>
        <v>11569.18</v>
      </c>
      <c r="L35" s="300"/>
      <c r="M35" s="211"/>
      <c r="N35" s="300"/>
      <c r="O35" s="211">
        <f t="shared" si="11"/>
        <v>0</v>
      </c>
      <c r="P35" s="545">
        <f t="shared" si="12"/>
        <v>0</v>
      </c>
      <c r="V35" s="330"/>
      <c r="W35" s="321"/>
    </row>
    <row r="36" spans="1:23" ht="28.2">
      <c r="A36" s="31" t="s">
        <v>146</v>
      </c>
      <c r="B36" s="22">
        <v>40245</v>
      </c>
      <c r="C36" s="10" t="s">
        <v>207</v>
      </c>
      <c r="D36" s="33" t="s">
        <v>412</v>
      </c>
      <c r="E36" s="22" t="s">
        <v>410</v>
      </c>
      <c r="F36" s="37">
        <v>169.7</v>
      </c>
      <c r="G36" s="212">
        <v>11.46</v>
      </c>
      <c r="H36" s="19">
        <v>12.95</v>
      </c>
      <c r="I36" s="211">
        <f>ROUND(F36*H36,2)</f>
        <v>2197.62</v>
      </c>
      <c r="J36" s="300">
        <f t="shared" si="13"/>
        <v>169.7</v>
      </c>
      <c r="K36" s="211">
        <f>ROUND(H36*J36,2)</f>
        <v>2197.62</v>
      </c>
      <c r="L36" s="300"/>
      <c r="M36" s="211"/>
      <c r="N36" s="300"/>
      <c r="O36" s="211">
        <f t="shared" si="11"/>
        <v>0</v>
      </c>
      <c r="P36" s="545">
        <f t="shared" si="12"/>
        <v>0</v>
      </c>
      <c r="V36" s="330"/>
      <c r="W36" s="97"/>
    </row>
    <row r="37" spans="1:23">
      <c r="A37" s="31"/>
      <c r="B37" s="22"/>
      <c r="C37" s="10"/>
      <c r="D37" s="171" t="s">
        <v>413</v>
      </c>
      <c r="E37" s="22"/>
      <c r="F37" s="37"/>
      <c r="G37" s="212"/>
      <c r="H37" s="19"/>
      <c r="I37" s="211"/>
      <c r="J37" s="300"/>
      <c r="K37" s="211"/>
      <c r="L37" s="300"/>
      <c r="M37" s="211"/>
      <c r="N37" s="300"/>
      <c r="O37" s="211">
        <f t="shared" si="11"/>
        <v>0</v>
      </c>
      <c r="P37" s="545">
        <f t="shared" si="12"/>
        <v>0</v>
      </c>
      <c r="V37" s="330"/>
      <c r="W37" s="97"/>
    </row>
    <row r="38" spans="1:23" s="7" customFormat="1" ht="28.2">
      <c r="A38" s="31" t="s">
        <v>138</v>
      </c>
      <c r="B38" s="22">
        <v>40250</v>
      </c>
      <c r="C38" s="10" t="s">
        <v>207</v>
      </c>
      <c r="D38" s="33" t="s">
        <v>414</v>
      </c>
      <c r="E38" s="22" t="s">
        <v>2</v>
      </c>
      <c r="F38" s="37">
        <v>189.49</v>
      </c>
      <c r="G38" s="212">
        <v>96.56</v>
      </c>
      <c r="H38" s="19">
        <v>109.14</v>
      </c>
      <c r="I38" s="211">
        <f>ROUND(F38*H38,2)</f>
        <v>20680.939999999999</v>
      </c>
      <c r="J38" s="300">
        <f t="shared" si="13"/>
        <v>189.49</v>
      </c>
      <c r="K38" s="211">
        <f>ROUND(H38*J38,2)</f>
        <v>20680.939999999999</v>
      </c>
      <c r="L38" s="300"/>
      <c r="M38" s="211"/>
      <c r="N38" s="300"/>
      <c r="O38" s="211">
        <f t="shared" si="11"/>
        <v>0</v>
      </c>
      <c r="P38" s="545">
        <f t="shared" si="12"/>
        <v>0</v>
      </c>
      <c r="V38" s="334"/>
      <c r="W38" s="322"/>
    </row>
    <row r="39" spans="1:23" s="7" customFormat="1">
      <c r="A39" s="31"/>
      <c r="B39" s="22"/>
      <c r="C39" s="10"/>
      <c r="D39" s="213" t="s">
        <v>415</v>
      </c>
      <c r="E39" s="22"/>
      <c r="F39" s="37"/>
      <c r="G39" s="212"/>
      <c r="H39" s="19"/>
      <c r="I39" s="211"/>
      <c r="J39" s="300"/>
      <c r="K39" s="211"/>
      <c r="L39" s="300"/>
      <c r="M39" s="211"/>
      <c r="N39" s="300"/>
      <c r="O39" s="211">
        <f t="shared" si="11"/>
        <v>0</v>
      </c>
      <c r="P39" s="545">
        <f t="shared" si="12"/>
        <v>0</v>
      </c>
      <c r="V39" s="334"/>
      <c r="W39" s="322"/>
    </row>
    <row r="40" spans="1:23" s="7" customFormat="1" ht="27.75" customHeight="1">
      <c r="A40" s="31" t="s">
        <v>147</v>
      </c>
      <c r="B40" s="22">
        <v>40237</v>
      </c>
      <c r="C40" s="10" t="s">
        <v>207</v>
      </c>
      <c r="D40" s="23" t="s">
        <v>416</v>
      </c>
      <c r="E40" s="22" t="s">
        <v>132</v>
      </c>
      <c r="F40" s="37">
        <v>24.08</v>
      </c>
      <c r="G40" s="212">
        <v>714.84</v>
      </c>
      <c r="H40" s="19">
        <v>808</v>
      </c>
      <c r="I40" s="211">
        <f>ROUND(F40*H40,2)</f>
        <v>19456.64</v>
      </c>
      <c r="J40" s="300">
        <f t="shared" si="13"/>
        <v>24.08</v>
      </c>
      <c r="K40" s="211">
        <f>ROUND(H40*J40,2)</f>
        <v>19456.64</v>
      </c>
      <c r="L40" s="300"/>
      <c r="M40" s="211"/>
      <c r="N40" s="300"/>
      <c r="O40" s="211">
        <f>H40*N40</f>
        <v>0</v>
      </c>
      <c r="P40" s="545">
        <f t="shared" si="12"/>
        <v>0</v>
      </c>
      <c r="V40" s="334"/>
      <c r="W40" s="322"/>
    </row>
    <row r="41" spans="1:23" ht="27.75" customHeight="1">
      <c r="A41" s="31" t="s">
        <v>391</v>
      </c>
      <c r="B41" s="10">
        <v>30210</v>
      </c>
      <c r="C41" s="10" t="s">
        <v>207</v>
      </c>
      <c r="D41" s="11" t="s">
        <v>417</v>
      </c>
      <c r="E41" s="10" t="s">
        <v>132</v>
      </c>
      <c r="F41" s="19">
        <v>32.1</v>
      </c>
      <c r="G41" s="214">
        <v>31.79</v>
      </c>
      <c r="H41" s="19">
        <v>35.93</v>
      </c>
      <c r="I41" s="211">
        <f>ROUND(F41*H41,2)</f>
        <v>1153.3499999999999</v>
      </c>
      <c r="J41" s="300">
        <f t="shared" si="13"/>
        <v>32.1</v>
      </c>
      <c r="K41" s="211">
        <f>ROUND(H41*J41,2)</f>
        <v>1153.3499999999999</v>
      </c>
      <c r="L41" s="300"/>
      <c r="M41" s="211"/>
      <c r="N41" s="300"/>
      <c r="O41" s="211">
        <f t="shared" si="11"/>
        <v>0</v>
      </c>
      <c r="P41" s="545">
        <f t="shared" si="12"/>
        <v>0</v>
      </c>
      <c r="V41" s="330"/>
      <c r="W41" s="97"/>
    </row>
    <row r="42" spans="1:23">
      <c r="A42" s="198" t="s">
        <v>36</v>
      </c>
      <c r="B42" s="203"/>
      <c r="C42" s="203"/>
      <c r="D42" s="204" t="s">
        <v>419</v>
      </c>
      <c r="E42" s="203"/>
      <c r="F42" s="205"/>
      <c r="G42" s="206"/>
      <c r="H42" s="205"/>
      <c r="I42" s="215">
        <f>SUM(I45:I55)</f>
        <v>178219.84999999998</v>
      </c>
      <c r="J42" s="298"/>
      <c r="K42" s="215">
        <f>SUM(K45:K55)</f>
        <v>0</v>
      </c>
      <c r="L42" s="298"/>
      <c r="M42" s="215">
        <f>SUM(M45:M55)</f>
        <v>178219.84999999998</v>
      </c>
      <c r="N42" s="298"/>
      <c r="O42" s="215">
        <f>SUM(O45:O55)</f>
        <v>0</v>
      </c>
      <c r="V42" s="335">
        <f>M42/K197</f>
        <v>0.2181561575869749</v>
      </c>
      <c r="W42" s="97"/>
    </row>
    <row r="43" spans="1:23">
      <c r="A43" s="198"/>
      <c r="B43" s="203"/>
      <c r="C43" s="203"/>
      <c r="D43" s="204" t="s">
        <v>418</v>
      </c>
      <c r="E43" s="203"/>
      <c r="F43" s="205"/>
      <c r="G43" s="206"/>
      <c r="H43" s="205"/>
      <c r="I43" s="215"/>
      <c r="J43" s="298"/>
      <c r="K43" s="215"/>
      <c r="L43" s="298"/>
      <c r="M43" s="215"/>
      <c r="N43" s="298"/>
      <c r="O43" s="215"/>
      <c r="V43" s="330"/>
      <c r="W43" s="97"/>
    </row>
    <row r="44" spans="1:23" s="7" customFormat="1" ht="15" customHeight="1">
      <c r="A44" s="21"/>
      <c r="B44" s="208"/>
      <c r="C44" s="208"/>
      <c r="D44" s="171" t="s">
        <v>408</v>
      </c>
      <c r="E44" s="208"/>
      <c r="F44" s="209"/>
      <c r="G44" s="210"/>
      <c r="H44" s="19"/>
      <c r="I44" s="211"/>
      <c r="J44" s="299"/>
      <c r="K44" s="211"/>
      <c r="L44" s="299"/>
      <c r="M44" s="211"/>
      <c r="N44" s="299"/>
      <c r="O44" s="211"/>
      <c r="V44" s="334"/>
      <c r="W44" s="322"/>
    </row>
    <row r="45" spans="1:23" s="7" customFormat="1" ht="28.2">
      <c r="A45" s="31" t="s">
        <v>140</v>
      </c>
      <c r="B45" s="22">
        <v>40246</v>
      </c>
      <c r="C45" s="10" t="s">
        <v>207</v>
      </c>
      <c r="D45" s="33" t="s">
        <v>409</v>
      </c>
      <c r="E45" s="22" t="s">
        <v>410</v>
      </c>
      <c r="F45" s="37">
        <v>800.9</v>
      </c>
      <c r="G45" s="212">
        <v>11.72</v>
      </c>
      <c r="H45" s="19">
        <v>13.25</v>
      </c>
      <c r="I45" s="211">
        <f>ROUND(F45*H45,2)</f>
        <v>10611.93</v>
      </c>
      <c r="J45" s="300"/>
      <c r="K45" s="252">
        <f>ROUND(H45*J45,2)</f>
        <v>0</v>
      </c>
      <c r="L45" s="300">
        <f>F45</f>
        <v>800.9</v>
      </c>
      <c r="M45" s="252">
        <f>I45</f>
        <v>10611.93</v>
      </c>
      <c r="N45" s="300"/>
      <c r="O45" s="211">
        <f>H45*N45</f>
        <v>0</v>
      </c>
      <c r="P45" s="545">
        <f t="shared" ref="P45:P83" si="14">F45-J45-L45-N45</f>
        <v>0</v>
      </c>
      <c r="V45" s="334"/>
      <c r="W45" s="322"/>
    </row>
    <row r="46" spans="1:23" s="7" customFormat="1" ht="28.2">
      <c r="A46" s="31" t="s">
        <v>209</v>
      </c>
      <c r="B46" s="22">
        <v>40243</v>
      </c>
      <c r="C46" s="10" t="s">
        <v>207</v>
      </c>
      <c r="D46" s="33" t="s">
        <v>411</v>
      </c>
      <c r="E46" s="22" t="s">
        <v>410</v>
      </c>
      <c r="F46" s="37">
        <v>1168.9000000000001</v>
      </c>
      <c r="G46" s="212">
        <v>10.53</v>
      </c>
      <c r="H46" s="19">
        <v>11.9</v>
      </c>
      <c r="I46" s="211">
        <f>ROUND(F46*H46,2)</f>
        <v>13909.91</v>
      </c>
      <c r="J46" s="300"/>
      <c r="K46" s="252">
        <f t="shared" ref="K46:K55" si="15">ROUND(H46*J46,2)</f>
        <v>0</v>
      </c>
      <c r="L46" s="300">
        <f t="shared" ref="L46:L55" si="16">F46</f>
        <v>1168.9000000000001</v>
      </c>
      <c r="M46" s="252">
        <f t="shared" ref="M46:M55" si="17">I46</f>
        <v>13909.91</v>
      </c>
      <c r="N46" s="300"/>
      <c r="O46" s="211">
        <f t="shared" ref="O46:O54" si="18">H46*N46</f>
        <v>0</v>
      </c>
      <c r="P46" s="545">
        <f t="shared" si="14"/>
        <v>0</v>
      </c>
      <c r="V46" s="334"/>
      <c r="W46" s="322"/>
    </row>
    <row r="47" spans="1:23" s="7" customFormat="1" ht="28.2">
      <c r="A47" s="31" t="s">
        <v>212</v>
      </c>
      <c r="B47" s="22">
        <v>40245</v>
      </c>
      <c r="C47" s="10" t="s">
        <v>207</v>
      </c>
      <c r="D47" s="33" t="s">
        <v>412</v>
      </c>
      <c r="E47" s="22" t="s">
        <v>410</v>
      </c>
      <c r="F47" s="37">
        <v>568.1</v>
      </c>
      <c r="G47" s="212">
        <v>11.46</v>
      </c>
      <c r="H47" s="19">
        <v>12.95</v>
      </c>
      <c r="I47" s="211">
        <f>ROUND(F47*H47,2)</f>
        <v>7356.9</v>
      </c>
      <c r="J47" s="300"/>
      <c r="K47" s="252">
        <f t="shared" si="15"/>
        <v>0</v>
      </c>
      <c r="L47" s="300">
        <f t="shared" si="16"/>
        <v>568.1</v>
      </c>
      <c r="M47" s="252">
        <f t="shared" si="17"/>
        <v>7356.9</v>
      </c>
      <c r="N47" s="300"/>
      <c r="O47" s="211">
        <f t="shared" si="18"/>
        <v>0</v>
      </c>
      <c r="P47" s="545">
        <f t="shared" si="14"/>
        <v>0</v>
      </c>
      <c r="V47" s="334"/>
      <c r="W47" s="322"/>
    </row>
    <row r="48" spans="1:23" s="7" customFormat="1">
      <c r="A48" s="31"/>
      <c r="B48" s="22"/>
      <c r="C48" s="10"/>
      <c r="D48" s="171" t="s">
        <v>413</v>
      </c>
      <c r="E48" s="22"/>
      <c r="F48" s="37"/>
      <c r="G48" s="212"/>
      <c r="H48" s="19"/>
      <c r="I48" s="211"/>
      <c r="J48" s="300"/>
      <c r="K48" s="252"/>
      <c r="L48" s="300"/>
      <c r="M48" s="252"/>
      <c r="N48" s="300"/>
      <c r="O48" s="211">
        <f t="shared" si="18"/>
        <v>0</v>
      </c>
      <c r="P48" s="545">
        <f t="shared" si="14"/>
        <v>0</v>
      </c>
      <c r="V48" s="334"/>
      <c r="W48" s="322"/>
    </row>
    <row r="49" spans="1:23" s="7" customFormat="1" ht="28.2">
      <c r="A49" s="31" t="s">
        <v>127</v>
      </c>
      <c r="B49" s="22">
        <v>40250</v>
      </c>
      <c r="C49" s="10" t="s">
        <v>207</v>
      </c>
      <c r="D49" s="33" t="s">
        <v>414</v>
      </c>
      <c r="E49" s="22" t="s">
        <v>2</v>
      </c>
      <c r="F49" s="37">
        <v>545.04</v>
      </c>
      <c r="G49" s="212">
        <v>96.56</v>
      </c>
      <c r="H49" s="19">
        <v>109.14</v>
      </c>
      <c r="I49" s="211">
        <f>ROUND(F49*H49,2)</f>
        <v>59485.67</v>
      </c>
      <c r="J49" s="300"/>
      <c r="K49" s="252">
        <f t="shared" si="15"/>
        <v>0</v>
      </c>
      <c r="L49" s="300">
        <f t="shared" si="16"/>
        <v>545.04</v>
      </c>
      <c r="M49" s="252">
        <f t="shared" si="17"/>
        <v>59485.67</v>
      </c>
      <c r="N49" s="300"/>
      <c r="O49" s="211">
        <f t="shared" si="18"/>
        <v>0</v>
      </c>
      <c r="P49" s="545">
        <f t="shared" si="14"/>
        <v>0</v>
      </c>
      <c r="V49" s="334"/>
      <c r="W49" s="322"/>
    </row>
    <row r="50" spans="1:23" s="7" customFormat="1">
      <c r="A50" s="31"/>
      <c r="B50" s="22"/>
      <c r="C50" s="10"/>
      <c r="D50" s="213" t="s">
        <v>415</v>
      </c>
      <c r="E50" s="22"/>
      <c r="F50" s="37"/>
      <c r="G50" s="212"/>
      <c r="H50" s="19"/>
      <c r="I50" s="211"/>
      <c r="J50" s="300"/>
      <c r="K50" s="252"/>
      <c r="L50" s="300"/>
      <c r="M50" s="252"/>
      <c r="N50" s="300"/>
      <c r="O50" s="211">
        <f t="shared" si="18"/>
        <v>0</v>
      </c>
      <c r="P50" s="545">
        <f t="shared" si="14"/>
        <v>0</v>
      </c>
      <c r="V50" s="334"/>
      <c r="W50" s="322"/>
    </row>
    <row r="51" spans="1:23" s="7" customFormat="1" ht="28.2">
      <c r="A51" s="31" t="s">
        <v>213</v>
      </c>
      <c r="B51" s="22">
        <v>40237</v>
      </c>
      <c r="C51" s="10" t="s">
        <v>207</v>
      </c>
      <c r="D51" s="33" t="s">
        <v>416</v>
      </c>
      <c r="E51" s="22" t="s">
        <v>132</v>
      </c>
      <c r="F51" s="37">
        <v>44.49</v>
      </c>
      <c r="G51" s="212">
        <v>714.84</v>
      </c>
      <c r="H51" s="19">
        <v>808</v>
      </c>
      <c r="I51" s="211">
        <f>ROUND(F51*H51,2)</f>
        <v>35947.919999999998</v>
      </c>
      <c r="J51" s="300"/>
      <c r="K51" s="252">
        <f t="shared" si="15"/>
        <v>0</v>
      </c>
      <c r="L51" s="300">
        <f t="shared" si="16"/>
        <v>44.49</v>
      </c>
      <c r="M51" s="252">
        <f t="shared" si="17"/>
        <v>35947.919999999998</v>
      </c>
      <c r="N51" s="300"/>
      <c r="O51" s="211">
        <f t="shared" si="18"/>
        <v>0</v>
      </c>
      <c r="P51" s="545">
        <f t="shared" si="14"/>
        <v>0</v>
      </c>
      <c r="V51" s="334"/>
      <c r="W51" s="322"/>
    </row>
    <row r="52" spans="1:23" s="7" customFormat="1">
      <c r="A52" s="31"/>
      <c r="B52" s="10"/>
      <c r="C52" s="200"/>
      <c r="D52" s="213" t="s">
        <v>434</v>
      </c>
      <c r="E52" s="24"/>
      <c r="F52" s="37"/>
      <c r="G52" s="212"/>
      <c r="H52" s="19"/>
      <c r="I52" s="211"/>
      <c r="J52" s="300"/>
      <c r="K52" s="252"/>
      <c r="L52" s="300"/>
      <c r="M52" s="252"/>
      <c r="N52" s="300"/>
      <c r="O52" s="211">
        <f t="shared" si="18"/>
        <v>0</v>
      </c>
      <c r="P52" s="545">
        <f t="shared" si="14"/>
        <v>0</v>
      </c>
      <c r="V52" s="334"/>
      <c r="W52" s="322"/>
    </row>
    <row r="53" spans="1:23" s="7" customFormat="1" ht="26.4">
      <c r="A53" s="31" t="s">
        <v>439</v>
      </c>
      <c r="B53" s="10">
        <v>92482</v>
      </c>
      <c r="C53" s="10" t="s">
        <v>89</v>
      </c>
      <c r="D53" s="40" t="s">
        <v>420</v>
      </c>
      <c r="E53" s="10" t="s">
        <v>2</v>
      </c>
      <c r="F53" s="19">
        <v>99.44</v>
      </c>
      <c r="G53" s="214">
        <v>342.47</v>
      </c>
      <c r="H53" s="19">
        <v>387.1</v>
      </c>
      <c r="I53" s="211">
        <f t="shared" ref="I53" si="19">ROUND(F53*H53,2)</f>
        <v>38493.22</v>
      </c>
      <c r="J53" s="295"/>
      <c r="K53" s="252">
        <f t="shared" si="15"/>
        <v>0</v>
      </c>
      <c r="L53" s="300">
        <f t="shared" si="16"/>
        <v>99.44</v>
      </c>
      <c r="M53" s="252">
        <f t="shared" si="17"/>
        <v>38493.22</v>
      </c>
      <c r="N53" s="300"/>
      <c r="O53" s="211">
        <f t="shared" si="18"/>
        <v>0</v>
      </c>
      <c r="P53" s="545">
        <f t="shared" si="14"/>
        <v>0</v>
      </c>
      <c r="V53" s="334"/>
      <c r="W53" s="322"/>
    </row>
    <row r="54" spans="1:23" s="7" customFormat="1">
      <c r="A54" s="31"/>
      <c r="B54" s="10"/>
      <c r="C54" s="200"/>
      <c r="D54" s="213" t="s">
        <v>435</v>
      </c>
      <c r="E54" s="24"/>
      <c r="F54" s="37"/>
      <c r="G54" s="212"/>
      <c r="H54" s="19"/>
      <c r="I54" s="211"/>
      <c r="J54" s="300"/>
      <c r="K54" s="252"/>
      <c r="L54" s="300"/>
      <c r="M54" s="252"/>
      <c r="N54" s="300"/>
      <c r="O54" s="211">
        <f t="shared" si="18"/>
        <v>0</v>
      </c>
      <c r="P54" s="545">
        <f t="shared" si="14"/>
        <v>0</v>
      </c>
      <c r="V54" s="334"/>
      <c r="W54" s="322"/>
    </row>
    <row r="55" spans="1:23" s="7" customFormat="1" ht="26.4">
      <c r="A55" s="31" t="s">
        <v>440</v>
      </c>
      <c r="B55" s="10">
        <v>92482</v>
      </c>
      <c r="C55" s="10" t="s">
        <v>89</v>
      </c>
      <c r="D55" s="40" t="s">
        <v>420</v>
      </c>
      <c r="E55" s="10" t="s">
        <v>2</v>
      </c>
      <c r="F55" s="19">
        <v>32.07</v>
      </c>
      <c r="G55" s="214">
        <v>342.47</v>
      </c>
      <c r="H55" s="19">
        <v>387.1</v>
      </c>
      <c r="I55" s="211">
        <f t="shared" ref="I55" si="20">ROUND(F55*H55,2)</f>
        <v>12414.3</v>
      </c>
      <c r="J55" s="295"/>
      <c r="K55" s="252">
        <f t="shared" si="15"/>
        <v>0</v>
      </c>
      <c r="L55" s="300">
        <f t="shared" si="16"/>
        <v>32.07</v>
      </c>
      <c r="M55" s="252">
        <f t="shared" si="17"/>
        <v>12414.3</v>
      </c>
      <c r="N55" s="300"/>
      <c r="O55" s="211">
        <f>H55*N55</f>
        <v>0</v>
      </c>
      <c r="P55" s="545">
        <f t="shared" si="14"/>
        <v>0</v>
      </c>
      <c r="V55" s="334"/>
      <c r="W55" s="322"/>
    </row>
    <row r="56" spans="1:23" s="219" customFormat="1">
      <c r="A56" s="265" t="s">
        <v>37</v>
      </c>
      <c r="B56" s="199"/>
      <c r="C56" s="199"/>
      <c r="D56" s="204" t="s">
        <v>463</v>
      </c>
      <c r="E56" s="199"/>
      <c r="F56" s="218"/>
      <c r="G56" s="263"/>
      <c r="H56" s="218"/>
      <c r="I56" s="215">
        <f>SUM(I57:I71)</f>
        <v>92363.200000000012</v>
      </c>
      <c r="J56" s="296"/>
      <c r="K56" s="215">
        <f>SUM(K57:K71)</f>
        <v>92363.200000000012</v>
      </c>
      <c r="L56" s="296"/>
      <c r="M56" s="215">
        <f>SUM(M57:M71)</f>
        <v>0</v>
      </c>
      <c r="N56" s="296"/>
      <c r="O56" s="215">
        <f>SUM(O57:O71)</f>
        <v>0</v>
      </c>
      <c r="V56" s="335">
        <f>K56/K197</f>
        <v>0.11306036232460798</v>
      </c>
      <c r="W56" s="323"/>
    </row>
    <row r="57" spans="1:23" s="219" customFormat="1">
      <c r="A57" s="65" t="s">
        <v>144</v>
      </c>
      <c r="B57" s="10">
        <v>10501</v>
      </c>
      <c r="C57" s="10" t="s">
        <v>207</v>
      </c>
      <c r="D57" s="40" t="s">
        <v>436</v>
      </c>
      <c r="E57" s="10" t="s">
        <v>2</v>
      </c>
      <c r="F57" s="19">
        <v>55.1</v>
      </c>
      <c r="G57" s="214">
        <v>10.53</v>
      </c>
      <c r="H57" s="19">
        <v>11.9</v>
      </c>
      <c r="I57" s="252">
        <f>ROUND(F57*H57,2)</f>
        <v>655.69</v>
      </c>
      <c r="J57" s="295">
        <f>F57</f>
        <v>55.1</v>
      </c>
      <c r="K57" s="252">
        <f>ROUND(H57*J57,2)</f>
        <v>655.69</v>
      </c>
      <c r="L57" s="295"/>
      <c r="M57" s="252"/>
      <c r="N57" s="295"/>
      <c r="O57" s="211">
        <f>H57*N57</f>
        <v>0</v>
      </c>
      <c r="P57" s="545">
        <f t="shared" si="14"/>
        <v>0</v>
      </c>
      <c r="V57" s="331"/>
      <c r="W57" s="323"/>
    </row>
    <row r="58" spans="1:23" s="219" customFormat="1">
      <c r="A58" s="65" t="s">
        <v>145</v>
      </c>
      <c r="B58" s="10">
        <v>30101</v>
      </c>
      <c r="C58" s="10" t="s">
        <v>207</v>
      </c>
      <c r="D58" s="35" t="s">
        <v>437</v>
      </c>
      <c r="E58" s="10" t="s">
        <v>132</v>
      </c>
      <c r="F58" s="19">
        <v>128.41</v>
      </c>
      <c r="G58" s="214">
        <v>54.86</v>
      </c>
      <c r="H58" s="19">
        <v>62</v>
      </c>
      <c r="I58" s="211">
        <f>ROUND(F58*H58,2)</f>
        <v>7961.42</v>
      </c>
      <c r="J58" s="295">
        <f t="shared" ref="J58:J71" si="21">F58</f>
        <v>128.41</v>
      </c>
      <c r="K58" s="252">
        <f>ROUND(H58*J58,2)</f>
        <v>7961.42</v>
      </c>
      <c r="L58" s="295"/>
      <c r="M58" s="252"/>
      <c r="N58" s="295"/>
      <c r="O58" s="211">
        <f t="shared" ref="O58:O82" si="22">H58*N58</f>
        <v>0</v>
      </c>
      <c r="P58" s="545">
        <f t="shared" si="14"/>
        <v>0</v>
      </c>
      <c r="V58" s="331"/>
      <c r="W58" s="323"/>
    </row>
    <row r="59" spans="1:23" s="219" customFormat="1" ht="39.6">
      <c r="A59" s="65" t="s">
        <v>421</v>
      </c>
      <c r="B59" s="262">
        <v>50501</v>
      </c>
      <c r="C59" s="10" t="s">
        <v>207</v>
      </c>
      <c r="D59" s="264" t="s">
        <v>464</v>
      </c>
      <c r="E59" s="262" t="s">
        <v>2</v>
      </c>
      <c r="F59" s="19">
        <v>45.18</v>
      </c>
      <c r="G59" s="19">
        <v>129.82</v>
      </c>
      <c r="H59" s="19">
        <v>146.74</v>
      </c>
      <c r="I59" s="144">
        <f>ROUND(F59*H59,2)</f>
        <v>6629.71</v>
      </c>
      <c r="J59" s="295">
        <f t="shared" si="21"/>
        <v>45.18</v>
      </c>
      <c r="K59" s="252">
        <f>ROUND(H59*J59,2)</f>
        <v>6629.71</v>
      </c>
      <c r="L59" s="295"/>
      <c r="M59" s="252"/>
      <c r="N59" s="295"/>
      <c r="O59" s="211">
        <f t="shared" si="22"/>
        <v>0</v>
      </c>
      <c r="P59" s="545">
        <f t="shared" si="14"/>
        <v>0</v>
      </c>
      <c r="V59" s="331"/>
      <c r="W59" s="323"/>
    </row>
    <row r="60" spans="1:23" s="219" customFormat="1">
      <c r="A60" s="21"/>
      <c r="B60" s="208"/>
      <c r="C60" s="208"/>
      <c r="D60" s="171" t="s">
        <v>408</v>
      </c>
      <c r="E60" s="208"/>
      <c r="F60" s="209"/>
      <c r="G60" s="210"/>
      <c r="H60" s="19"/>
      <c r="I60" s="211"/>
      <c r="J60" s="295"/>
      <c r="K60" s="211"/>
      <c r="L60" s="295"/>
      <c r="M60" s="211"/>
      <c r="N60" s="295"/>
      <c r="O60" s="211">
        <f t="shared" si="22"/>
        <v>0</v>
      </c>
      <c r="P60" s="545">
        <f t="shared" si="14"/>
        <v>0</v>
      </c>
      <c r="V60" s="331"/>
      <c r="W60" s="323"/>
    </row>
    <row r="61" spans="1:23" s="219" customFormat="1" ht="28.2">
      <c r="A61" s="31" t="s">
        <v>422</v>
      </c>
      <c r="B61" s="22">
        <v>40246</v>
      </c>
      <c r="C61" s="10" t="s">
        <v>207</v>
      </c>
      <c r="D61" s="33" t="s">
        <v>409</v>
      </c>
      <c r="E61" s="22" t="s">
        <v>410</v>
      </c>
      <c r="F61" s="37">
        <v>462.92</v>
      </c>
      <c r="G61" s="212">
        <v>11.72</v>
      </c>
      <c r="H61" s="19">
        <v>13.25</v>
      </c>
      <c r="I61" s="211">
        <f>ROUND(F61*H61,2)</f>
        <v>6133.69</v>
      </c>
      <c r="J61" s="295">
        <f t="shared" si="21"/>
        <v>462.92</v>
      </c>
      <c r="K61" s="211">
        <f>ROUND(H61*J61,2)</f>
        <v>6133.69</v>
      </c>
      <c r="L61" s="295"/>
      <c r="M61" s="211"/>
      <c r="N61" s="295"/>
      <c r="O61" s="211">
        <f t="shared" si="22"/>
        <v>0</v>
      </c>
      <c r="P61" s="545">
        <f t="shared" si="14"/>
        <v>0</v>
      </c>
      <c r="V61" s="331"/>
      <c r="W61" s="323"/>
    </row>
    <row r="62" spans="1:23" s="219" customFormat="1" ht="28.2">
      <c r="A62" s="31" t="s">
        <v>423</v>
      </c>
      <c r="B62" s="22">
        <v>40243</v>
      </c>
      <c r="C62" s="10" t="s">
        <v>207</v>
      </c>
      <c r="D62" s="33" t="s">
        <v>411</v>
      </c>
      <c r="E62" s="22" t="s">
        <v>410</v>
      </c>
      <c r="F62" s="37">
        <v>1309.45</v>
      </c>
      <c r="G62" s="212">
        <v>10.53</v>
      </c>
      <c r="H62" s="19">
        <v>11.9</v>
      </c>
      <c r="I62" s="211">
        <f>ROUND(F62*H62,2)</f>
        <v>15582.46</v>
      </c>
      <c r="J62" s="295">
        <f t="shared" si="21"/>
        <v>1309.45</v>
      </c>
      <c r="K62" s="211">
        <f>ROUND(H62*J62,2)</f>
        <v>15582.46</v>
      </c>
      <c r="L62" s="295"/>
      <c r="M62" s="211"/>
      <c r="N62" s="295"/>
      <c r="O62" s="211">
        <f t="shared" si="22"/>
        <v>0</v>
      </c>
      <c r="P62" s="545">
        <f t="shared" si="14"/>
        <v>0</v>
      </c>
      <c r="V62" s="331"/>
      <c r="W62" s="323"/>
    </row>
    <row r="63" spans="1:23" s="219" customFormat="1">
      <c r="A63" s="31"/>
      <c r="B63" s="22"/>
      <c r="C63" s="10"/>
      <c r="D63" s="171" t="s">
        <v>413</v>
      </c>
      <c r="E63" s="22"/>
      <c r="F63" s="37"/>
      <c r="G63" s="212"/>
      <c r="H63" s="19"/>
      <c r="I63" s="211"/>
      <c r="J63" s="295"/>
      <c r="K63" s="211"/>
      <c r="L63" s="295"/>
      <c r="M63" s="211"/>
      <c r="N63" s="295"/>
      <c r="O63" s="211">
        <f t="shared" si="22"/>
        <v>0</v>
      </c>
      <c r="P63" s="545">
        <f t="shared" si="14"/>
        <v>0</v>
      </c>
      <c r="V63" s="331"/>
      <c r="W63" s="323"/>
    </row>
    <row r="64" spans="1:23" s="219" customFormat="1" ht="28.2">
      <c r="A64" s="31" t="s">
        <v>465</v>
      </c>
      <c r="B64" s="22">
        <v>40250</v>
      </c>
      <c r="C64" s="10" t="s">
        <v>207</v>
      </c>
      <c r="D64" s="33" t="s">
        <v>414</v>
      </c>
      <c r="E64" s="22" t="s">
        <v>2</v>
      </c>
      <c r="F64" s="37">
        <v>188.73</v>
      </c>
      <c r="G64" s="212">
        <v>96.56</v>
      </c>
      <c r="H64" s="19">
        <v>109.14</v>
      </c>
      <c r="I64" s="211">
        <f>ROUND(F64*H64,2)</f>
        <v>20597.990000000002</v>
      </c>
      <c r="J64" s="295">
        <f t="shared" si="21"/>
        <v>188.73</v>
      </c>
      <c r="K64" s="211">
        <f>ROUND(H64*J64,2)</f>
        <v>20597.990000000002</v>
      </c>
      <c r="L64" s="295"/>
      <c r="M64" s="211"/>
      <c r="N64" s="295"/>
      <c r="O64" s="211">
        <f t="shared" si="22"/>
        <v>0</v>
      </c>
      <c r="P64" s="545">
        <f t="shared" si="14"/>
        <v>0</v>
      </c>
      <c r="V64" s="331"/>
      <c r="W64" s="323"/>
    </row>
    <row r="65" spans="1:23" s="219" customFormat="1">
      <c r="A65" s="31"/>
      <c r="B65" s="22"/>
      <c r="C65" s="10"/>
      <c r="D65" s="213" t="s">
        <v>415</v>
      </c>
      <c r="E65" s="22"/>
      <c r="F65" s="37"/>
      <c r="G65" s="212"/>
      <c r="H65" s="19"/>
      <c r="I65" s="211"/>
      <c r="J65" s="295"/>
      <c r="K65" s="211"/>
      <c r="L65" s="295"/>
      <c r="M65" s="211"/>
      <c r="N65" s="295"/>
      <c r="O65" s="211">
        <f>H65*N65</f>
        <v>0</v>
      </c>
      <c r="P65" s="545">
        <f t="shared" si="14"/>
        <v>0</v>
      </c>
      <c r="V65" s="331"/>
      <c r="W65" s="323"/>
    </row>
    <row r="66" spans="1:23" s="219" customFormat="1" ht="26.4">
      <c r="A66" s="31" t="s">
        <v>466</v>
      </c>
      <c r="B66" s="22">
        <v>40237</v>
      </c>
      <c r="C66" s="10" t="s">
        <v>207</v>
      </c>
      <c r="D66" s="23" t="s">
        <v>416</v>
      </c>
      <c r="E66" s="22" t="s">
        <v>132</v>
      </c>
      <c r="F66" s="37">
        <v>16.53</v>
      </c>
      <c r="G66" s="212">
        <v>714.84</v>
      </c>
      <c r="H66" s="19">
        <v>808</v>
      </c>
      <c r="I66" s="211">
        <f>ROUND(F66*H66,2)</f>
        <v>13356.24</v>
      </c>
      <c r="J66" s="295">
        <f t="shared" si="21"/>
        <v>16.53</v>
      </c>
      <c r="K66" s="211">
        <f>ROUND(H66*J66,2)</f>
        <v>13356.24</v>
      </c>
      <c r="L66" s="295"/>
      <c r="M66" s="211"/>
      <c r="N66" s="295"/>
      <c r="O66" s="211">
        <f t="shared" si="22"/>
        <v>0</v>
      </c>
      <c r="P66" s="545">
        <f t="shared" si="14"/>
        <v>0</v>
      </c>
      <c r="V66" s="331"/>
      <c r="W66" s="323"/>
    </row>
    <row r="67" spans="1:23" s="219" customFormat="1" ht="26.4">
      <c r="A67" s="31" t="s">
        <v>467</v>
      </c>
      <c r="B67" s="10">
        <v>30210</v>
      </c>
      <c r="C67" s="10" t="s">
        <v>207</v>
      </c>
      <c r="D67" s="11" t="s">
        <v>417</v>
      </c>
      <c r="E67" s="10" t="s">
        <v>132</v>
      </c>
      <c r="F67" s="19">
        <v>32.1</v>
      </c>
      <c r="G67" s="214">
        <v>31.79</v>
      </c>
      <c r="H67" s="19">
        <v>35.93</v>
      </c>
      <c r="I67" s="211">
        <f>ROUND(F67*H67,2)</f>
        <v>1153.3499999999999</v>
      </c>
      <c r="J67" s="295">
        <f t="shared" si="21"/>
        <v>32.1</v>
      </c>
      <c r="K67" s="211">
        <f>ROUND(H67*J67,2)</f>
        <v>1153.3499999999999</v>
      </c>
      <c r="L67" s="295"/>
      <c r="M67" s="211"/>
      <c r="N67" s="295"/>
      <c r="O67" s="211">
        <f t="shared" si="22"/>
        <v>0</v>
      </c>
      <c r="P67" s="545">
        <f t="shared" si="14"/>
        <v>0</v>
      </c>
      <c r="V67" s="331"/>
      <c r="W67" s="323"/>
    </row>
    <row r="68" spans="1:23" s="7" customFormat="1" ht="26.4">
      <c r="A68" s="31" t="s">
        <v>469</v>
      </c>
      <c r="B68" s="10">
        <v>40602</v>
      </c>
      <c r="C68" s="10" t="s">
        <v>207</v>
      </c>
      <c r="D68" s="40" t="s">
        <v>468</v>
      </c>
      <c r="E68" s="10" t="s">
        <v>2</v>
      </c>
      <c r="F68" s="19">
        <v>117.47</v>
      </c>
      <c r="G68" s="214">
        <v>142.44</v>
      </c>
      <c r="H68" s="19">
        <v>161</v>
      </c>
      <c r="I68" s="211">
        <f>ROUND(F68*H68,2)</f>
        <v>18912.669999999998</v>
      </c>
      <c r="J68" s="295">
        <f t="shared" si="21"/>
        <v>117.47</v>
      </c>
      <c r="K68" s="211">
        <f>ROUND(H68*J68,2)</f>
        <v>18912.669999999998</v>
      </c>
      <c r="L68" s="295"/>
      <c r="M68" s="211"/>
      <c r="N68" s="295"/>
      <c r="O68" s="211">
        <f t="shared" si="22"/>
        <v>0</v>
      </c>
      <c r="P68" s="545">
        <f t="shared" si="14"/>
        <v>0</v>
      </c>
      <c r="V68" s="334"/>
      <c r="W68" s="322"/>
    </row>
    <row r="69" spans="1:23" s="7" customFormat="1">
      <c r="A69" s="31"/>
      <c r="B69" s="10"/>
      <c r="C69" s="10"/>
      <c r="D69" s="171" t="s">
        <v>513</v>
      </c>
      <c r="E69" s="10"/>
      <c r="F69" s="19"/>
      <c r="G69" s="214"/>
      <c r="H69" s="19"/>
      <c r="I69" s="211"/>
      <c r="J69" s="295"/>
      <c r="K69" s="211"/>
      <c r="L69" s="295"/>
      <c r="M69" s="211"/>
      <c r="N69" s="295"/>
      <c r="O69" s="211">
        <f t="shared" si="22"/>
        <v>0</v>
      </c>
      <c r="P69" s="545">
        <f t="shared" si="14"/>
        <v>0</v>
      </c>
      <c r="V69" s="334"/>
      <c r="W69" s="322"/>
    </row>
    <row r="70" spans="1:23" s="7" customFormat="1" ht="26.4">
      <c r="A70" s="31" t="s">
        <v>466</v>
      </c>
      <c r="B70" s="22">
        <v>40237</v>
      </c>
      <c r="C70" s="10" t="s">
        <v>207</v>
      </c>
      <c r="D70" s="23" t="s">
        <v>416</v>
      </c>
      <c r="E70" s="22" t="s">
        <v>132</v>
      </c>
      <c r="F70" s="37">
        <v>1.25</v>
      </c>
      <c r="G70" s="212">
        <v>714.84</v>
      </c>
      <c r="H70" s="19">
        <v>808</v>
      </c>
      <c r="I70" s="211">
        <f>ROUND(F70*H70,2)</f>
        <v>1010</v>
      </c>
      <c r="J70" s="295">
        <f t="shared" si="21"/>
        <v>1.25</v>
      </c>
      <c r="K70" s="211">
        <f>ROUND(H70*J70,2)</f>
        <v>1010</v>
      </c>
      <c r="L70" s="295"/>
      <c r="M70" s="211"/>
      <c r="N70" s="295"/>
      <c r="O70" s="211">
        <f t="shared" si="22"/>
        <v>0</v>
      </c>
      <c r="P70" s="545">
        <f t="shared" si="14"/>
        <v>0</v>
      </c>
      <c r="V70" s="334"/>
      <c r="W70" s="322"/>
    </row>
    <row r="71" spans="1:23" s="7" customFormat="1" ht="28.2">
      <c r="A71" s="31" t="s">
        <v>465</v>
      </c>
      <c r="B71" s="22">
        <v>40250</v>
      </c>
      <c r="C71" s="10" t="s">
        <v>207</v>
      </c>
      <c r="D71" s="33" t="s">
        <v>414</v>
      </c>
      <c r="E71" s="22" t="s">
        <v>2</v>
      </c>
      <c r="F71" s="37">
        <v>3.39</v>
      </c>
      <c r="G71" s="212">
        <v>96.56</v>
      </c>
      <c r="H71" s="19">
        <v>109.14</v>
      </c>
      <c r="I71" s="211">
        <f>ROUND(F71*H71,2)</f>
        <v>369.98</v>
      </c>
      <c r="J71" s="295">
        <f t="shared" si="21"/>
        <v>3.39</v>
      </c>
      <c r="K71" s="211">
        <f>ROUND(H71*J71,2)</f>
        <v>369.98</v>
      </c>
      <c r="L71" s="295"/>
      <c r="M71" s="211"/>
      <c r="N71" s="295"/>
      <c r="O71" s="211">
        <f t="shared" si="22"/>
        <v>0</v>
      </c>
      <c r="P71" s="545">
        <f t="shared" si="14"/>
        <v>0</v>
      </c>
      <c r="V71" s="334"/>
      <c r="W71" s="322"/>
    </row>
    <row r="72" spans="1:23" s="12" customFormat="1" ht="22.5" customHeight="1">
      <c r="A72" s="198" t="s">
        <v>38</v>
      </c>
      <c r="B72" s="199"/>
      <c r="C72" s="199"/>
      <c r="D72" s="217" t="s">
        <v>210</v>
      </c>
      <c r="E72" s="199"/>
      <c r="F72" s="218"/>
      <c r="G72" s="218"/>
      <c r="H72" s="205"/>
      <c r="I72" s="216">
        <f>SUM(I73:I77)</f>
        <v>198437.72</v>
      </c>
      <c r="J72" s="296"/>
      <c r="K72" s="216">
        <f>SUM(K73:K77)</f>
        <v>75552.5</v>
      </c>
      <c r="L72" s="296"/>
      <c r="M72" s="216">
        <f>SUM(M73:M77)</f>
        <v>55349.26</v>
      </c>
      <c r="N72" s="296"/>
      <c r="O72" s="216">
        <f>SUM(O73:O77)</f>
        <v>67661.409599999999</v>
      </c>
      <c r="V72" s="335">
        <f>(K72+M72)/K197</f>
        <v>0.16023481662100139</v>
      </c>
      <c r="W72" s="324">
        <f>M72+K72</f>
        <v>130901.76000000001</v>
      </c>
    </row>
    <row r="73" spans="1:23" ht="40.5" customHeight="1">
      <c r="A73" s="21" t="s">
        <v>216</v>
      </c>
      <c r="B73" s="10">
        <v>50606</v>
      </c>
      <c r="C73" s="10" t="s">
        <v>207</v>
      </c>
      <c r="D73" s="11" t="s">
        <v>97</v>
      </c>
      <c r="E73" s="10" t="s">
        <v>2</v>
      </c>
      <c r="F73" s="19">
        <v>1045.0999999999999</v>
      </c>
      <c r="G73" s="19">
        <v>65.63</v>
      </c>
      <c r="H73" s="19">
        <v>74.180000000000007</v>
      </c>
      <c r="I73" s="144">
        <f>ROUND(F73*H73,2)</f>
        <v>77525.52</v>
      </c>
      <c r="J73" s="295">
        <v>500</v>
      </c>
      <c r="K73" s="144">
        <f>ROUND(H73*J73,2)</f>
        <v>37090</v>
      </c>
      <c r="L73" s="295">
        <v>545.1</v>
      </c>
      <c r="M73" s="144">
        <f>ROUND(H73*L73,2)</f>
        <v>40435.519999999997</v>
      </c>
      <c r="N73" s="295"/>
      <c r="O73" s="211">
        <f t="shared" si="22"/>
        <v>0</v>
      </c>
      <c r="P73" s="545">
        <f t="shared" si="14"/>
        <v>-1.1368683772161603E-13</v>
      </c>
      <c r="V73" s="330"/>
      <c r="W73" s="97">
        <f>W72/I72</f>
        <v>0.65966168125697078</v>
      </c>
    </row>
    <row r="74" spans="1:23" ht="27" customHeight="1">
      <c r="A74" s="21" t="s">
        <v>217</v>
      </c>
      <c r="B74" s="10">
        <v>120101</v>
      </c>
      <c r="C74" s="10" t="s">
        <v>207</v>
      </c>
      <c r="D74" s="40" t="s">
        <v>104</v>
      </c>
      <c r="E74" s="24" t="s">
        <v>2</v>
      </c>
      <c r="F74" s="19">
        <v>1498.02</v>
      </c>
      <c r="G74" s="19">
        <v>7.02</v>
      </c>
      <c r="H74" s="19">
        <v>7.93</v>
      </c>
      <c r="I74" s="144">
        <f t="shared" ref="I74:M93" si="23">ROUND(F74*H74,2)</f>
        <v>11879.3</v>
      </c>
      <c r="J74" s="295">
        <v>750</v>
      </c>
      <c r="K74" s="144">
        <f t="shared" si="23"/>
        <v>5947.5</v>
      </c>
      <c r="L74" s="295">
        <v>748.02</v>
      </c>
      <c r="M74" s="144">
        <f>ROUND(H74*L74,2)</f>
        <v>5931.8</v>
      </c>
      <c r="N74" s="295"/>
      <c r="O74" s="211">
        <f t="shared" si="22"/>
        <v>0</v>
      </c>
      <c r="P74" s="545">
        <f t="shared" si="14"/>
        <v>0</v>
      </c>
      <c r="V74" s="330"/>
      <c r="W74" s="97"/>
    </row>
    <row r="75" spans="1:23" ht="26.4">
      <c r="A75" s="21" t="s">
        <v>218</v>
      </c>
      <c r="B75" s="10">
        <v>120301</v>
      </c>
      <c r="C75" s="10" t="s">
        <v>207</v>
      </c>
      <c r="D75" s="590" t="s">
        <v>103</v>
      </c>
      <c r="E75" s="24" t="s">
        <v>2</v>
      </c>
      <c r="F75" s="19">
        <v>336.3</v>
      </c>
      <c r="G75" s="37">
        <v>33.799999999999997</v>
      </c>
      <c r="H75" s="19">
        <v>38.200000000000003</v>
      </c>
      <c r="I75" s="144">
        <f t="shared" si="23"/>
        <v>12846.66</v>
      </c>
      <c r="J75" s="295"/>
      <c r="K75" s="144"/>
      <c r="L75" s="295"/>
      <c r="M75" s="144"/>
      <c r="N75" s="295">
        <v>340.48</v>
      </c>
      <c r="O75" s="211">
        <f t="shared" si="22"/>
        <v>13006.336000000001</v>
      </c>
      <c r="P75" s="545">
        <f t="shared" si="14"/>
        <v>-4.1800000000000068</v>
      </c>
      <c r="S75" s="600">
        <f>P75*H75</f>
        <v>-159.67600000000027</v>
      </c>
      <c r="V75" s="330"/>
      <c r="W75" s="97"/>
    </row>
    <row r="76" spans="1:23" ht="28.2">
      <c r="A76" s="21" t="s">
        <v>219</v>
      </c>
      <c r="B76" s="39">
        <v>120303</v>
      </c>
      <c r="C76" s="10" t="s">
        <v>207</v>
      </c>
      <c r="D76" s="576" t="s">
        <v>90</v>
      </c>
      <c r="E76" s="24" t="s">
        <v>2</v>
      </c>
      <c r="F76" s="19">
        <v>1138.1199999999999</v>
      </c>
      <c r="G76" s="37">
        <v>57.54</v>
      </c>
      <c r="H76" s="19">
        <v>65.03</v>
      </c>
      <c r="I76" s="144">
        <f>ROUND(F76*H76,2)</f>
        <v>74011.94</v>
      </c>
      <c r="J76" s="295">
        <v>500</v>
      </c>
      <c r="K76" s="144">
        <f>ROUND(H76*J76,2)</f>
        <v>32515</v>
      </c>
      <c r="L76" s="295">
        <v>138.12</v>
      </c>
      <c r="M76" s="144">
        <f>ROUND(H76*L76,2)</f>
        <v>8981.94</v>
      </c>
      <c r="N76" s="295">
        <v>500.2</v>
      </c>
      <c r="O76" s="211">
        <f t="shared" si="22"/>
        <v>32528.006000000001</v>
      </c>
      <c r="P76" s="545">
        <f t="shared" si="14"/>
        <v>-0.20000000000010232</v>
      </c>
      <c r="S76" s="600">
        <f>P76*H76</f>
        <v>-13.006000000006654</v>
      </c>
      <c r="V76" s="330"/>
      <c r="W76" s="97"/>
    </row>
    <row r="77" spans="1:23" s="582" customFormat="1" ht="41.4">
      <c r="A77" s="574" t="s">
        <v>347</v>
      </c>
      <c r="B77" s="575">
        <v>120201</v>
      </c>
      <c r="C77" s="575" t="s">
        <v>207</v>
      </c>
      <c r="D77" s="576" t="s">
        <v>211</v>
      </c>
      <c r="E77" s="577" t="s">
        <v>2</v>
      </c>
      <c r="F77" s="578">
        <v>206.58</v>
      </c>
      <c r="G77" s="579">
        <v>94.97</v>
      </c>
      <c r="H77" s="578">
        <v>107.34</v>
      </c>
      <c r="I77" s="143">
        <f>ROUND(F77*H77,2)</f>
        <v>22174.3</v>
      </c>
      <c r="J77" s="580"/>
      <c r="K77" s="143">
        <f>ROUND(H77*J77,2)</f>
        <v>0</v>
      </c>
      <c r="L77" s="580"/>
      <c r="M77" s="143">
        <f>ROUND(J77*L77,2)</f>
        <v>0</v>
      </c>
      <c r="N77" s="580">
        <v>206.14</v>
      </c>
      <c r="O77" s="211">
        <f t="shared" si="22"/>
        <v>22127.067599999998</v>
      </c>
      <c r="P77" s="581">
        <f t="shared" si="14"/>
        <v>0.44000000000002615</v>
      </c>
      <c r="V77" s="583"/>
      <c r="W77" s="584"/>
    </row>
    <row r="78" spans="1:23">
      <c r="A78" s="227" t="s">
        <v>39</v>
      </c>
      <c r="B78" s="228"/>
      <c r="C78" s="229"/>
      <c r="D78" s="230" t="s">
        <v>100</v>
      </c>
      <c r="E78" s="231"/>
      <c r="F78" s="232"/>
      <c r="G78" s="232"/>
      <c r="H78" s="232"/>
      <c r="I78" s="233">
        <f>SUM(I79:I83)</f>
        <v>93847.46</v>
      </c>
      <c r="J78" s="301"/>
      <c r="K78" s="233">
        <f>SUM(K79:K83)</f>
        <v>0</v>
      </c>
      <c r="L78" s="301"/>
      <c r="M78" s="233">
        <f>SUM(M79:M83)</f>
        <v>55881.470000000008</v>
      </c>
      <c r="N78" s="301"/>
      <c r="O78" s="233">
        <f>SUM(O79:O83)</f>
        <v>34823.522499999999</v>
      </c>
      <c r="V78" s="335">
        <f>M78/K197</f>
        <v>6.8403641768926493E-2</v>
      </c>
      <c r="W78" s="97">
        <f>M78/I78</f>
        <v>0.59544999939263143</v>
      </c>
    </row>
    <row r="79" spans="1:23" s="12" customFormat="1" ht="28.2">
      <c r="A79" s="31" t="s">
        <v>41</v>
      </c>
      <c r="B79" s="22">
        <v>160718</v>
      </c>
      <c r="C79" s="10" t="s">
        <v>207</v>
      </c>
      <c r="D79" s="33" t="s">
        <v>398</v>
      </c>
      <c r="E79" s="22" t="s">
        <v>2</v>
      </c>
      <c r="F79" s="37">
        <v>69.63</v>
      </c>
      <c r="G79" s="37">
        <v>25.52</v>
      </c>
      <c r="H79" s="37">
        <v>28.85</v>
      </c>
      <c r="I79" s="145">
        <f>ROUND(F79*H79,2)</f>
        <v>2008.83</v>
      </c>
      <c r="J79" s="300"/>
      <c r="K79" s="145">
        <f>ROUND(H79*J79,2)</f>
        <v>0</v>
      </c>
      <c r="L79" s="300"/>
      <c r="M79" s="145">
        <f>ROUND(J79*L79,2)</f>
        <v>0</v>
      </c>
      <c r="N79" s="300"/>
      <c r="O79" s="211">
        <f t="shared" si="22"/>
        <v>0</v>
      </c>
      <c r="P79" s="545">
        <f t="shared" si="14"/>
        <v>69.63</v>
      </c>
      <c r="V79" s="331"/>
      <c r="W79" s="318"/>
    </row>
    <row r="80" spans="1:23" ht="46.8" customHeight="1">
      <c r="A80" s="31" t="s">
        <v>215</v>
      </c>
      <c r="B80" s="22">
        <v>92580</v>
      </c>
      <c r="C80" s="10" t="s">
        <v>89</v>
      </c>
      <c r="D80" s="23" t="s">
        <v>220</v>
      </c>
      <c r="E80" s="22" t="s">
        <v>2</v>
      </c>
      <c r="F80" s="37">
        <v>341.14</v>
      </c>
      <c r="G80" s="37">
        <v>47.74</v>
      </c>
      <c r="H80" s="37">
        <v>53.95</v>
      </c>
      <c r="I80" s="145">
        <f>ROUND(F80*H80,2)</f>
        <v>18404.5</v>
      </c>
      <c r="J80" s="300"/>
      <c r="K80" s="145">
        <f>ROUND(H80*J80,2)</f>
        <v>0</v>
      </c>
      <c r="L80" s="300">
        <v>166.11</v>
      </c>
      <c r="M80" s="144">
        <f>ROUND(H80*L80,2)</f>
        <v>8961.6299999999992</v>
      </c>
      <c r="N80" s="300">
        <v>175.03</v>
      </c>
      <c r="O80" s="211">
        <f t="shared" si="22"/>
        <v>9442.8685000000005</v>
      </c>
      <c r="P80" s="545">
        <f t="shared" si="14"/>
        <v>0</v>
      </c>
      <c r="V80" s="330"/>
      <c r="W80" s="97"/>
    </row>
    <row r="81" spans="1:23" s="582" customFormat="1" ht="26.4">
      <c r="A81" s="585" t="s">
        <v>441</v>
      </c>
      <c r="B81" s="586">
        <v>90219</v>
      </c>
      <c r="C81" s="575" t="s">
        <v>207</v>
      </c>
      <c r="D81" s="587" t="s">
        <v>101</v>
      </c>
      <c r="E81" s="586" t="s">
        <v>2</v>
      </c>
      <c r="F81" s="579">
        <v>341.14</v>
      </c>
      <c r="G81" s="579">
        <v>95.12</v>
      </c>
      <c r="H81" s="579">
        <v>107.51</v>
      </c>
      <c r="I81" s="187">
        <f>ROUND(F81*H81,2)</f>
        <v>36675.96</v>
      </c>
      <c r="J81" s="588"/>
      <c r="K81" s="187">
        <f>ROUND(H81*J81,2)</f>
        <v>0</v>
      </c>
      <c r="L81" s="588">
        <v>166.11</v>
      </c>
      <c r="M81" s="143">
        <f>ROUND(H81*L81,2)</f>
        <v>17858.490000000002</v>
      </c>
      <c r="N81" s="588">
        <v>170</v>
      </c>
      <c r="O81" s="211">
        <f t="shared" si="22"/>
        <v>18276.7</v>
      </c>
      <c r="P81" s="581">
        <f t="shared" si="14"/>
        <v>5.0299999999999727</v>
      </c>
      <c r="V81" s="583"/>
      <c r="W81" s="584"/>
    </row>
    <row r="82" spans="1:23">
      <c r="A82" s="31" t="s">
        <v>442</v>
      </c>
      <c r="B82" s="22">
        <v>90312</v>
      </c>
      <c r="C82" s="10" t="s">
        <v>207</v>
      </c>
      <c r="D82" s="33" t="s">
        <v>102</v>
      </c>
      <c r="E82" s="22" t="s">
        <v>16</v>
      </c>
      <c r="F82" s="37">
        <v>136</v>
      </c>
      <c r="G82" s="37">
        <v>219.75</v>
      </c>
      <c r="H82" s="37">
        <v>248.39</v>
      </c>
      <c r="I82" s="145">
        <f>ROUND(F82*H82,2)</f>
        <v>33781.040000000001</v>
      </c>
      <c r="J82" s="300"/>
      <c r="K82" s="145">
        <f>ROUND(H82*J82,2)</f>
        <v>0</v>
      </c>
      <c r="L82" s="300">
        <v>107.4</v>
      </c>
      <c r="M82" s="144">
        <f>ROUND(H82*L82,2)</f>
        <v>26677.09</v>
      </c>
      <c r="N82" s="300">
        <v>28.6</v>
      </c>
      <c r="O82" s="211">
        <f t="shared" si="22"/>
        <v>7103.9539999999997</v>
      </c>
      <c r="P82" s="545">
        <f t="shared" si="14"/>
        <v>0</v>
      </c>
      <c r="V82" s="330"/>
      <c r="W82" s="97"/>
    </row>
    <row r="83" spans="1:23" s="582" customFormat="1" ht="28.2">
      <c r="A83" s="585" t="s">
        <v>443</v>
      </c>
      <c r="B83" s="575">
        <v>89578</v>
      </c>
      <c r="C83" s="575" t="s">
        <v>89</v>
      </c>
      <c r="D83" s="576" t="s">
        <v>221</v>
      </c>
      <c r="E83" s="586" t="s">
        <v>16</v>
      </c>
      <c r="F83" s="579">
        <v>55.94</v>
      </c>
      <c r="G83" s="578">
        <v>47.09</v>
      </c>
      <c r="H83" s="579">
        <v>53.22</v>
      </c>
      <c r="I83" s="143">
        <f>ROUND(F83*H83,2)</f>
        <v>2977.13</v>
      </c>
      <c r="J83" s="588"/>
      <c r="K83" s="143">
        <f>ROUND(H83*J83,2)</f>
        <v>0</v>
      </c>
      <c r="L83" s="588">
        <v>44.8</v>
      </c>
      <c r="M83" s="143">
        <f>ROUND(H83*L83,2)</f>
        <v>2384.2600000000002</v>
      </c>
      <c r="N83" s="588"/>
      <c r="O83" s="211">
        <f>H83*N83</f>
        <v>0</v>
      </c>
      <c r="P83" s="581">
        <f t="shared" si="14"/>
        <v>11.14</v>
      </c>
      <c r="V83" s="583"/>
      <c r="W83" s="584"/>
    </row>
    <row r="84" spans="1:23">
      <c r="A84" s="198" t="s">
        <v>56</v>
      </c>
      <c r="B84" s="203"/>
      <c r="C84" s="220"/>
      <c r="D84" s="204" t="s">
        <v>106</v>
      </c>
      <c r="E84" s="203"/>
      <c r="F84" s="205"/>
      <c r="G84" s="205"/>
      <c r="H84" s="205"/>
      <c r="I84" s="216">
        <f>SUM(I87:I98)</f>
        <v>16715.439999999999</v>
      </c>
      <c r="J84" s="298"/>
      <c r="K84" s="216">
        <f>SUM(K87:K98)</f>
        <v>0</v>
      </c>
      <c r="L84" s="298"/>
      <c r="M84" s="216">
        <f>SUM(M87:M98)</f>
        <v>0</v>
      </c>
      <c r="N84" s="298"/>
      <c r="O84" s="216">
        <f>SUM(O87:O98)</f>
        <v>13064.443499999999</v>
      </c>
      <c r="V84" s="330"/>
      <c r="W84" s="97"/>
    </row>
    <row r="85" spans="1:23" s="36" customFormat="1">
      <c r="A85" s="169"/>
      <c r="B85" s="10"/>
      <c r="C85" s="170"/>
      <c r="D85" s="171" t="s">
        <v>285</v>
      </c>
      <c r="E85" s="10"/>
      <c r="F85" s="19"/>
      <c r="G85" s="19"/>
      <c r="H85" s="19"/>
      <c r="I85" s="172"/>
      <c r="J85" s="295"/>
      <c r="K85" s="172"/>
      <c r="L85" s="295"/>
      <c r="M85" s="172"/>
      <c r="N85" s="295"/>
      <c r="O85" s="172"/>
      <c r="V85" s="333"/>
      <c r="W85" s="320"/>
    </row>
    <row r="86" spans="1:23" s="7" customFormat="1">
      <c r="A86" s="169"/>
      <c r="B86" s="10"/>
      <c r="C86" s="170"/>
      <c r="D86" s="171" t="s">
        <v>286</v>
      </c>
      <c r="E86" s="10"/>
      <c r="F86" s="19"/>
      <c r="G86" s="19"/>
      <c r="H86" s="19"/>
      <c r="I86" s="172"/>
      <c r="J86" s="295"/>
      <c r="K86" s="172"/>
      <c r="L86" s="295"/>
      <c r="M86" s="172"/>
      <c r="N86" s="295"/>
      <c r="O86" s="172"/>
      <c r="V86" s="334"/>
      <c r="W86" s="322"/>
    </row>
    <row r="87" spans="1:23" s="7" customFormat="1">
      <c r="A87" s="21" t="s">
        <v>255</v>
      </c>
      <c r="B87" s="10">
        <v>141410</v>
      </c>
      <c r="C87" s="10" t="s">
        <v>207</v>
      </c>
      <c r="D87" s="11" t="s">
        <v>287</v>
      </c>
      <c r="E87" s="10" t="s">
        <v>16</v>
      </c>
      <c r="F87" s="19">
        <v>63.87</v>
      </c>
      <c r="G87" s="19">
        <v>23.17</v>
      </c>
      <c r="H87" s="19">
        <v>26.18</v>
      </c>
      <c r="I87" s="144">
        <f t="shared" si="23"/>
        <v>1672.12</v>
      </c>
      <c r="J87" s="295"/>
      <c r="K87" s="144">
        <f t="shared" si="23"/>
        <v>0</v>
      </c>
      <c r="L87" s="295"/>
      <c r="M87" s="144">
        <f t="shared" si="23"/>
        <v>0</v>
      </c>
      <c r="N87" s="295">
        <v>63.87</v>
      </c>
      <c r="O87" s="211">
        <f>H87*N87</f>
        <v>1672.1165999999998</v>
      </c>
      <c r="P87" s="545">
        <f t="shared" ref="P87:P110" si="24">F87-J87-L87-N87</f>
        <v>0</v>
      </c>
      <c r="V87" s="334"/>
      <c r="W87" s="322"/>
    </row>
    <row r="88" spans="1:23" s="7" customFormat="1">
      <c r="A88" s="21" t="s">
        <v>256</v>
      </c>
      <c r="B88" s="10">
        <v>141409</v>
      </c>
      <c r="C88" s="10" t="s">
        <v>207</v>
      </c>
      <c r="D88" s="11" t="s">
        <v>311</v>
      </c>
      <c r="E88" s="10" t="s">
        <v>16</v>
      </c>
      <c r="F88" s="19">
        <v>17.29</v>
      </c>
      <c r="G88" s="19">
        <v>20.22</v>
      </c>
      <c r="H88" s="19">
        <v>22.85</v>
      </c>
      <c r="I88" s="144">
        <f t="shared" ref="I88:M88" si="25">ROUND(F88*H88,2)</f>
        <v>395.08</v>
      </c>
      <c r="J88" s="295"/>
      <c r="K88" s="144">
        <f t="shared" si="25"/>
        <v>0</v>
      </c>
      <c r="L88" s="295"/>
      <c r="M88" s="144">
        <f t="shared" si="25"/>
        <v>0</v>
      </c>
      <c r="N88" s="295">
        <v>17.29</v>
      </c>
      <c r="O88" s="211">
        <f t="shared" ref="O88:O109" si="26">H88*N88</f>
        <v>395.07650000000001</v>
      </c>
      <c r="P88" s="545">
        <f t="shared" si="24"/>
        <v>0</v>
      </c>
      <c r="V88" s="334"/>
      <c r="W88" s="322"/>
    </row>
    <row r="89" spans="1:23" s="7" customFormat="1">
      <c r="A89" s="21" t="s">
        <v>457</v>
      </c>
      <c r="B89" s="10">
        <v>141411</v>
      </c>
      <c r="C89" s="10" t="s">
        <v>207</v>
      </c>
      <c r="D89" s="11" t="s">
        <v>313</v>
      </c>
      <c r="E89" s="10" t="s">
        <v>16</v>
      </c>
      <c r="F89" s="19">
        <v>14.52</v>
      </c>
      <c r="G89" s="19">
        <v>27.56</v>
      </c>
      <c r="H89" s="19">
        <v>31.14</v>
      </c>
      <c r="I89" s="144">
        <f t="shared" ref="I89:M90" si="27">ROUND(F89*H89,2)</f>
        <v>452.15</v>
      </c>
      <c r="J89" s="295"/>
      <c r="K89" s="144">
        <f t="shared" si="27"/>
        <v>0</v>
      </c>
      <c r="L89" s="295"/>
      <c r="M89" s="144">
        <f t="shared" si="27"/>
        <v>0</v>
      </c>
      <c r="N89" s="295">
        <v>14.52</v>
      </c>
      <c r="O89" s="211">
        <f t="shared" si="26"/>
        <v>452.15280000000001</v>
      </c>
      <c r="P89" s="545">
        <f t="shared" si="24"/>
        <v>0</v>
      </c>
      <c r="V89" s="334"/>
      <c r="W89" s="322"/>
    </row>
    <row r="90" spans="1:23" s="7" customFormat="1">
      <c r="A90" s="21" t="s">
        <v>458</v>
      </c>
      <c r="B90" s="10">
        <v>141412</v>
      </c>
      <c r="C90" s="10" t="s">
        <v>207</v>
      </c>
      <c r="D90" s="11" t="s">
        <v>314</v>
      </c>
      <c r="E90" s="10" t="s">
        <v>16</v>
      </c>
      <c r="F90" s="19">
        <v>3.55</v>
      </c>
      <c r="G90" s="19">
        <v>36.090000000000003</v>
      </c>
      <c r="H90" s="19">
        <v>40.79</v>
      </c>
      <c r="I90" s="144">
        <f t="shared" si="27"/>
        <v>144.80000000000001</v>
      </c>
      <c r="J90" s="295"/>
      <c r="K90" s="144">
        <f t="shared" si="27"/>
        <v>0</v>
      </c>
      <c r="L90" s="295"/>
      <c r="M90" s="144">
        <f t="shared" si="27"/>
        <v>0</v>
      </c>
      <c r="N90" s="295">
        <v>3.55</v>
      </c>
      <c r="O90" s="211">
        <f t="shared" si="26"/>
        <v>144.80449999999999</v>
      </c>
      <c r="P90" s="545">
        <f t="shared" si="24"/>
        <v>0</v>
      </c>
      <c r="V90" s="334"/>
      <c r="W90" s="322"/>
    </row>
    <row r="91" spans="1:23" ht="26.4">
      <c r="A91" s="574" t="s">
        <v>459</v>
      </c>
      <c r="B91" s="575">
        <v>170317</v>
      </c>
      <c r="C91" s="575" t="s">
        <v>207</v>
      </c>
      <c r="D91" s="589" t="s">
        <v>288</v>
      </c>
      <c r="E91" s="575" t="s">
        <v>23</v>
      </c>
      <c r="F91" s="578">
        <v>3</v>
      </c>
      <c r="G91" s="578">
        <v>127.13</v>
      </c>
      <c r="H91" s="578">
        <v>143.69</v>
      </c>
      <c r="I91" s="143">
        <f t="shared" si="23"/>
        <v>431.07</v>
      </c>
      <c r="J91" s="580"/>
      <c r="K91" s="143">
        <f t="shared" si="23"/>
        <v>0</v>
      </c>
      <c r="L91" s="580"/>
      <c r="M91" s="143">
        <f t="shared" si="23"/>
        <v>0</v>
      </c>
      <c r="N91" s="580">
        <v>3</v>
      </c>
      <c r="O91" s="211">
        <f t="shared" si="26"/>
        <v>431.07</v>
      </c>
      <c r="P91" s="545">
        <f t="shared" si="24"/>
        <v>0</v>
      </c>
      <c r="V91" s="330"/>
      <c r="W91" s="97"/>
    </row>
    <row r="92" spans="1:23" ht="26.4">
      <c r="A92" s="574" t="s">
        <v>460</v>
      </c>
      <c r="B92" s="575">
        <v>170328</v>
      </c>
      <c r="C92" s="575" t="s">
        <v>207</v>
      </c>
      <c r="D92" s="589" t="s">
        <v>289</v>
      </c>
      <c r="E92" s="575" t="s">
        <v>23</v>
      </c>
      <c r="F92" s="578">
        <v>5</v>
      </c>
      <c r="G92" s="578">
        <v>121.03</v>
      </c>
      <c r="H92" s="578">
        <v>136.80000000000001</v>
      </c>
      <c r="I92" s="143">
        <f t="shared" si="23"/>
        <v>684</v>
      </c>
      <c r="J92" s="580"/>
      <c r="K92" s="143">
        <f t="shared" si="23"/>
        <v>0</v>
      </c>
      <c r="L92" s="580"/>
      <c r="M92" s="143">
        <f t="shared" si="23"/>
        <v>0</v>
      </c>
      <c r="N92" s="580">
        <v>5</v>
      </c>
      <c r="O92" s="211">
        <f t="shared" si="26"/>
        <v>684</v>
      </c>
      <c r="P92" s="545">
        <f t="shared" si="24"/>
        <v>0</v>
      </c>
      <c r="V92" s="330"/>
      <c r="W92" s="97"/>
    </row>
    <row r="93" spans="1:23" s="32" customFormat="1">
      <c r="A93" s="574" t="s">
        <v>461</v>
      </c>
      <c r="B93" s="575">
        <v>170322</v>
      </c>
      <c r="C93" s="575" t="s">
        <v>207</v>
      </c>
      <c r="D93" s="589" t="s">
        <v>312</v>
      </c>
      <c r="E93" s="575" t="s">
        <v>23</v>
      </c>
      <c r="F93" s="578">
        <v>2</v>
      </c>
      <c r="G93" s="578">
        <v>123.83</v>
      </c>
      <c r="H93" s="578">
        <v>139.96</v>
      </c>
      <c r="I93" s="143">
        <f t="shared" si="23"/>
        <v>279.92</v>
      </c>
      <c r="J93" s="580"/>
      <c r="K93" s="143">
        <f t="shared" si="23"/>
        <v>0</v>
      </c>
      <c r="L93" s="580"/>
      <c r="M93" s="143">
        <f t="shared" si="23"/>
        <v>0</v>
      </c>
      <c r="N93" s="580">
        <v>2</v>
      </c>
      <c r="O93" s="211">
        <f t="shared" si="26"/>
        <v>279.92</v>
      </c>
      <c r="P93" s="545">
        <f t="shared" si="24"/>
        <v>0</v>
      </c>
      <c r="V93" s="330"/>
      <c r="W93" s="72"/>
    </row>
    <row r="94" spans="1:23" s="32" customFormat="1">
      <c r="A94" s="21"/>
      <c r="B94" s="10"/>
      <c r="C94" s="10"/>
      <c r="D94" s="171" t="s">
        <v>290</v>
      </c>
      <c r="E94" s="10"/>
      <c r="F94" s="19"/>
      <c r="G94" s="19"/>
      <c r="H94" s="19"/>
      <c r="I94" s="144"/>
      <c r="J94" s="295"/>
      <c r="K94" s="144"/>
      <c r="L94" s="295"/>
      <c r="M94" s="144"/>
      <c r="N94" s="295"/>
      <c r="O94" s="211">
        <f t="shared" si="26"/>
        <v>0</v>
      </c>
      <c r="P94" s="545">
        <f t="shared" si="24"/>
        <v>0</v>
      </c>
      <c r="V94" s="330"/>
      <c r="W94" s="72"/>
    </row>
    <row r="95" spans="1:23" s="221" customFormat="1" ht="26.4">
      <c r="A95" s="21" t="s">
        <v>462</v>
      </c>
      <c r="B95" s="10">
        <v>141909</v>
      </c>
      <c r="C95" s="10" t="s">
        <v>207</v>
      </c>
      <c r="D95" s="11" t="s">
        <v>291</v>
      </c>
      <c r="E95" s="10" t="s">
        <v>16</v>
      </c>
      <c r="F95" s="19">
        <v>55.52</v>
      </c>
      <c r="G95" s="19">
        <v>74.98</v>
      </c>
      <c r="H95" s="19">
        <v>84.75</v>
      </c>
      <c r="I95" s="144">
        <f t="shared" ref="I95:M95" si="28">ROUND(F95*H95,2)</f>
        <v>4705.32</v>
      </c>
      <c r="J95" s="295"/>
      <c r="K95" s="144">
        <f t="shared" si="28"/>
        <v>0</v>
      </c>
      <c r="L95" s="295"/>
      <c r="M95" s="144">
        <f t="shared" si="28"/>
        <v>0</v>
      </c>
      <c r="N95" s="295">
        <v>55.52</v>
      </c>
      <c r="O95" s="211">
        <f t="shared" si="26"/>
        <v>4705.3200000000006</v>
      </c>
      <c r="P95" s="545">
        <f t="shared" si="24"/>
        <v>0</v>
      </c>
      <c r="V95" s="331"/>
      <c r="W95" s="317"/>
    </row>
    <row r="96" spans="1:23" s="32" customFormat="1" ht="26.4">
      <c r="A96" s="21" t="s">
        <v>470</v>
      </c>
      <c r="B96" s="10">
        <v>141907</v>
      </c>
      <c r="C96" s="10" t="s">
        <v>207</v>
      </c>
      <c r="D96" s="11" t="s">
        <v>292</v>
      </c>
      <c r="E96" s="10" t="s">
        <v>16</v>
      </c>
      <c r="F96" s="19">
        <v>76.09</v>
      </c>
      <c r="G96" s="19">
        <v>39.01</v>
      </c>
      <c r="H96" s="19">
        <v>44.09</v>
      </c>
      <c r="I96" s="144">
        <f t="shared" ref="I96:M98" si="29">ROUND(F96*H96,2)</f>
        <v>3354.81</v>
      </c>
      <c r="J96" s="295"/>
      <c r="K96" s="144">
        <f t="shared" si="29"/>
        <v>0</v>
      </c>
      <c r="L96" s="295"/>
      <c r="M96" s="144">
        <f t="shared" si="29"/>
        <v>0</v>
      </c>
      <c r="N96" s="295">
        <v>76.09</v>
      </c>
      <c r="O96" s="211">
        <f t="shared" si="26"/>
        <v>3354.8081000000002</v>
      </c>
      <c r="P96" s="545">
        <f t="shared" si="24"/>
        <v>0</v>
      </c>
      <c r="V96" s="330"/>
      <c r="W96" s="72"/>
    </row>
    <row r="97" spans="1:23" s="32" customFormat="1" ht="26.4">
      <c r="A97" s="21" t="s">
        <v>471</v>
      </c>
      <c r="B97" s="10">
        <v>141906</v>
      </c>
      <c r="C97" s="10" t="s">
        <v>207</v>
      </c>
      <c r="D97" s="11" t="s">
        <v>293</v>
      </c>
      <c r="E97" s="10" t="s">
        <v>16</v>
      </c>
      <c r="F97" s="19">
        <v>27.5</v>
      </c>
      <c r="G97" s="19">
        <v>30.41</v>
      </c>
      <c r="H97" s="19">
        <v>34.369999999999997</v>
      </c>
      <c r="I97" s="144">
        <f t="shared" si="29"/>
        <v>945.18</v>
      </c>
      <c r="J97" s="295"/>
      <c r="K97" s="144">
        <f t="shared" si="29"/>
        <v>0</v>
      </c>
      <c r="L97" s="295"/>
      <c r="M97" s="144">
        <f t="shared" si="29"/>
        <v>0</v>
      </c>
      <c r="N97" s="295">
        <v>27.5</v>
      </c>
      <c r="O97" s="211">
        <f t="shared" si="26"/>
        <v>945.17499999999995</v>
      </c>
      <c r="P97" s="545">
        <f t="shared" si="24"/>
        <v>0</v>
      </c>
      <c r="V97" s="330"/>
      <c r="W97" s="72"/>
    </row>
    <row r="98" spans="1:23" s="72" customFormat="1">
      <c r="A98" s="21" t="s">
        <v>472</v>
      </c>
      <c r="B98" s="10" t="s">
        <v>310</v>
      </c>
      <c r="C98" s="10" t="s">
        <v>228</v>
      </c>
      <c r="D98" s="11" t="s">
        <v>329</v>
      </c>
      <c r="E98" s="10" t="s">
        <v>23</v>
      </c>
      <c r="F98" s="19">
        <v>1</v>
      </c>
      <c r="G98" s="19">
        <v>3230.02</v>
      </c>
      <c r="H98" s="19">
        <v>3650.99</v>
      </c>
      <c r="I98" s="143">
        <f t="shared" si="29"/>
        <v>3650.99</v>
      </c>
      <c r="J98" s="295"/>
      <c r="K98" s="143">
        <f t="shared" si="29"/>
        <v>0</v>
      </c>
      <c r="L98" s="295"/>
      <c r="M98" s="143">
        <f t="shared" si="29"/>
        <v>0</v>
      </c>
      <c r="N98" s="295"/>
      <c r="O98" s="211">
        <f t="shared" si="26"/>
        <v>0</v>
      </c>
      <c r="P98" s="545">
        <f t="shared" si="24"/>
        <v>1</v>
      </c>
      <c r="V98" s="330"/>
    </row>
    <row r="99" spans="1:23" s="32" customFormat="1">
      <c r="A99" s="198" t="s">
        <v>46</v>
      </c>
      <c r="B99" s="203"/>
      <c r="C99" s="220"/>
      <c r="D99" s="204" t="s">
        <v>40</v>
      </c>
      <c r="E99" s="203"/>
      <c r="F99" s="205"/>
      <c r="G99" s="205"/>
      <c r="H99" s="205"/>
      <c r="I99" s="216">
        <f>SUM(I100:I107)</f>
        <v>168246.90999999997</v>
      </c>
      <c r="J99" s="298"/>
      <c r="K99" s="216">
        <f>SUM(K100:K107)</f>
        <v>0</v>
      </c>
      <c r="L99" s="298"/>
      <c r="M99" s="216">
        <f>SUM(M100:M107)</f>
        <v>125854.92</v>
      </c>
      <c r="N99" s="298"/>
      <c r="O99" s="216">
        <f>SUM(O100:O107)</f>
        <v>36540.441100000004</v>
      </c>
      <c r="V99" s="335">
        <f>M99/K197</f>
        <v>0.15405705795743921</v>
      </c>
      <c r="W99" s="72"/>
    </row>
    <row r="100" spans="1:23" s="32" customFormat="1">
      <c r="A100" s="21" t="s">
        <v>223</v>
      </c>
      <c r="B100" s="22">
        <v>130112</v>
      </c>
      <c r="C100" s="10" t="s">
        <v>207</v>
      </c>
      <c r="D100" s="23" t="s">
        <v>105</v>
      </c>
      <c r="E100" s="24" t="s">
        <v>2</v>
      </c>
      <c r="F100" s="37">
        <v>68.73</v>
      </c>
      <c r="G100" s="37">
        <v>50.76</v>
      </c>
      <c r="H100" s="19">
        <v>57.37</v>
      </c>
      <c r="I100" s="144">
        <f t="shared" ref="I100:M116" si="30">ROUND(F100*H100,2)</f>
        <v>3943.04</v>
      </c>
      <c r="J100" s="300"/>
      <c r="K100" s="144">
        <f t="shared" si="30"/>
        <v>0</v>
      </c>
      <c r="L100" s="300"/>
      <c r="M100" s="144">
        <f t="shared" si="30"/>
        <v>0</v>
      </c>
      <c r="N100" s="300">
        <v>68.73</v>
      </c>
      <c r="O100" s="211">
        <f t="shared" si="26"/>
        <v>3943.0401000000002</v>
      </c>
      <c r="P100" s="545">
        <f t="shared" si="24"/>
        <v>0</v>
      </c>
      <c r="V100" s="330"/>
      <c r="W100" s="72"/>
    </row>
    <row r="101" spans="1:23" s="32" customFormat="1" ht="26.4">
      <c r="A101" s="21" t="s">
        <v>224</v>
      </c>
      <c r="B101" s="22">
        <v>130103</v>
      </c>
      <c r="C101" s="10" t="s">
        <v>207</v>
      </c>
      <c r="D101" s="23" t="s">
        <v>45</v>
      </c>
      <c r="E101" s="24" t="s">
        <v>2</v>
      </c>
      <c r="F101" s="37">
        <v>296.93</v>
      </c>
      <c r="G101" s="37">
        <v>24.76</v>
      </c>
      <c r="H101" s="19">
        <v>27.98</v>
      </c>
      <c r="I101" s="144">
        <f t="shared" si="30"/>
        <v>8308.1</v>
      </c>
      <c r="J101" s="300"/>
      <c r="K101" s="144">
        <f t="shared" si="30"/>
        <v>0</v>
      </c>
      <c r="L101" s="300"/>
      <c r="M101" s="144">
        <f t="shared" si="30"/>
        <v>0</v>
      </c>
      <c r="N101" s="300">
        <v>299.70999999999998</v>
      </c>
      <c r="O101" s="211">
        <f t="shared" si="26"/>
        <v>8385.8858</v>
      </c>
      <c r="P101" s="545">
        <f t="shared" si="24"/>
        <v>-2.7799999999999727</v>
      </c>
      <c r="V101" s="330"/>
      <c r="W101" s="72"/>
    </row>
    <row r="102" spans="1:23" s="221" customFormat="1" ht="39.6">
      <c r="A102" s="21" t="s">
        <v>473</v>
      </c>
      <c r="B102" s="22">
        <v>130236</v>
      </c>
      <c r="C102" s="10" t="s">
        <v>207</v>
      </c>
      <c r="D102" s="23" t="s">
        <v>392</v>
      </c>
      <c r="E102" s="24" t="s">
        <v>2</v>
      </c>
      <c r="F102" s="37">
        <v>68.73</v>
      </c>
      <c r="G102" s="37">
        <v>75.97</v>
      </c>
      <c r="H102" s="19">
        <v>85.87</v>
      </c>
      <c r="I102" s="144">
        <f t="shared" si="30"/>
        <v>5901.85</v>
      </c>
      <c r="J102" s="300"/>
      <c r="K102" s="144">
        <f t="shared" si="30"/>
        <v>0</v>
      </c>
      <c r="L102" s="300"/>
      <c r="M102" s="144">
        <f t="shared" si="30"/>
        <v>0</v>
      </c>
      <c r="N102" s="300"/>
      <c r="O102" s="211">
        <f t="shared" si="26"/>
        <v>0</v>
      </c>
      <c r="P102" s="545">
        <f t="shared" si="24"/>
        <v>68.73</v>
      </c>
      <c r="V102" s="331">
        <f>M99/I99</f>
        <v>0.74803703675746569</v>
      </c>
      <c r="W102" s="317"/>
    </row>
    <row r="103" spans="1:23" ht="39.6">
      <c r="A103" s="21" t="s">
        <v>474</v>
      </c>
      <c r="B103" s="22">
        <v>200702</v>
      </c>
      <c r="C103" s="10" t="s">
        <v>207</v>
      </c>
      <c r="D103" s="23" t="s">
        <v>317</v>
      </c>
      <c r="E103" s="24" t="s">
        <v>2</v>
      </c>
      <c r="F103" s="37">
        <v>828.92</v>
      </c>
      <c r="G103" s="37">
        <v>134.33000000000001</v>
      </c>
      <c r="H103" s="19">
        <v>151.83000000000001</v>
      </c>
      <c r="I103" s="144">
        <f>ROUND(F103*H103,2)</f>
        <v>125854.92</v>
      </c>
      <c r="J103" s="300"/>
      <c r="K103" s="144">
        <f>ROUND(H103*J103,2)</f>
        <v>0</v>
      </c>
      <c r="L103" s="300">
        <f>F103</f>
        <v>828.92</v>
      </c>
      <c r="M103" s="144">
        <f>I103</f>
        <v>125854.92</v>
      </c>
      <c r="N103" s="300"/>
      <c r="O103" s="211">
        <f t="shared" si="26"/>
        <v>0</v>
      </c>
      <c r="P103" s="545">
        <f t="shared" si="24"/>
        <v>0</v>
      </c>
      <c r="V103" s="330"/>
      <c r="W103" s="97"/>
    </row>
    <row r="104" spans="1:23" ht="43.8" customHeight="1">
      <c r="A104" s="21" t="s">
        <v>475</v>
      </c>
      <c r="B104" s="10">
        <v>200209</v>
      </c>
      <c r="C104" s="10" t="s">
        <v>207</v>
      </c>
      <c r="D104" s="11" t="s">
        <v>59</v>
      </c>
      <c r="E104" s="10" t="s">
        <v>2</v>
      </c>
      <c r="F104" s="37">
        <v>33.69</v>
      </c>
      <c r="G104" s="19">
        <v>151.99</v>
      </c>
      <c r="H104" s="19">
        <v>171.8</v>
      </c>
      <c r="I104" s="260">
        <f t="shared" ref="I104:M106" si="31">ROUND(F104*H104,2)</f>
        <v>5787.94</v>
      </c>
      <c r="J104" s="300"/>
      <c r="K104" s="260">
        <f t="shared" si="31"/>
        <v>0</v>
      </c>
      <c r="L104" s="300"/>
      <c r="M104" s="260">
        <f t="shared" si="31"/>
        <v>0</v>
      </c>
      <c r="N104" s="300">
        <v>33.53</v>
      </c>
      <c r="O104" s="211">
        <f t="shared" si="26"/>
        <v>5760.4540000000006</v>
      </c>
      <c r="P104" s="545">
        <f t="shared" si="24"/>
        <v>0.15999999999999659</v>
      </c>
      <c r="V104" s="330"/>
      <c r="W104" s="97"/>
    </row>
    <row r="105" spans="1:23" ht="21.6" customHeight="1">
      <c r="A105" s="574" t="s">
        <v>476</v>
      </c>
      <c r="B105" s="575">
        <v>130308</v>
      </c>
      <c r="C105" s="575" t="s">
        <v>207</v>
      </c>
      <c r="D105" s="576" t="s">
        <v>42</v>
      </c>
      <c r="E105" s="575" t="s">
        <v>16</v>
      </c>
      <c r="F105" s="579">
        <v>8.5</v>
      </c>
      <c r="G105" s="578">
        <v>54.14</v>
      </c>
      <c r="H105" s="578">
        <v>61.19</v>
      </c>
      <c r="I105" s="143">
        <f t="shared" si="31"/>
        <v>520.12</v>
      </c>
      <c r="J105" s="588"/>
      <c r="K105" s="143">
        <f t="shared" si="31"/>
        <v>0</v>
      </c>
      <c r="L105" s="588"/>
      <c r="M105" s="143">
        <f t="shared" si="31"/>
        <v>0</v>
      </c>
      <c r="N105" s="588">
        <v>8.5</v>
      </c>
      <c r="O105" s="211">
        <f t="shared" si="26"/>
        <v>520.11500000000001</v>
      </c>
      <c r="P105" s="545">
        <f t="shared" si="24"/>
        <v>0</v>
      </c>
      <c r="V105" s="330"/>
      <c r="W105" s="97"/>
    </row>
    <row r="106" spans="1:23" s="12" customFormat="1" ht="14.25" customHeight="1">
      <c r="A106" s="21" t="s">
        <v>477</v>
      </c>
      <c r="B106" s="10">
        <v>130317</v>
      </c>
      <c r="C106" s="10" t="s">
        <v>207</v>
      </c>
      <c r="D106" s="40" t="s">
        <v>43</v>
      </c>
      <c r="E106" s="10" t="s">
        <v>16</v>
      </c>
      <c r="F106" s="37">
        <v>8.4</v>
      </c>
      <c r="G106" s="19">
        <v>92.11</v>
      </c>
      <c r="H106" s="19">
        <v>104.11</v>
      </c>
      <c r="I106" s="144">
        <f t="shared" si="31"/>
        <v>874.52</v>
      </c>
      <c r="J106" s="300"/>
      <c r="K106" s="144">
        <f t="shared" si="31"/>
        <v>0</v>
      </c>
      <c r="L106" s="300"/>
      <c r="M106" s="144">
        <f t="shared" si="31"/>
        <v>0</v>
      </c>
      <c r="N106" s="300">
        <v>8.4</v>
      </c>
      <c r="O106" s="211">
        <f t="shared" si="26"/>
        <v>874.524</v>
      </c>
      <c r="P106" s="545">
        <f t="shared" si="24"/>
        <v>0</v>
      </c>
      <c r="V106" s="331"/>
      <c r="W106" s="318"/>
    </row>
    <row r="107" spans="1:23" ht="18" customHeight="1">
      <c r="A107" s="21" t="s">
        <v>478</v>
      </c>
      <c r="B107" s="10">
        <v>23522</v>
      </c>
      <c r="C107" s="10" t="s">
        <v>207</v>
      </c>
      <c r="D107" s="38" t="s">
        <v>456</v>
      </c>
      <c r="E107" s="10" t="s">
        <v>2</v>
      </c>
      <c r="F107" s="37">
        <v>41.38</v>
      </c>
      <c r="G107" s="19">
        <v>364.67</v>
      </c>
      <c r="H107" s="19">
        <v>412.19</v>
      </c>
      <c r="I107" s="143">
        <f>ROUND(F107*H107,2)</f>
        <v>17056.419999999998</v>
      </c>
      <c r="J107" s="300"/>
      <c r="K107" s="143">
        <f>ROUND(H107*J107,2)</f>
        <v>0</v>
      </c>
      <c r="L107" s="300"/>
      <c r="M107" s="143">
        <f>ROUND(J107*L107,2)</f>
        <v>0</v>
      </c>
      <c r="N107" s="300">
        <v>41.38</v>
      </c>
      <c r="O107" s="211">
        <f t="shared" si="26"/>
        <v>17056.422200000001</v>
      </c>
      <c r="P107" s="545">
        <f t="shared" si="24"/>
        <v>0</v>
      </c>
      <c r="V107" s="330"/>
      <c r="W107" s="97"/>
    </row>
    <row r="108" spans="1:23">
      <c r="A108" s="198" t="s">
        <v>57</v>
      </c>
      <c r="B108" s="199"/>
      <c r="C108" s="204"/>
      <c r="D108" s="204" t="s">
        <v>320</v>
      </c>
      <c r="E108" s="199"/>
      <c r="F108" s="218"/>
      <c r="G108" s="218"/>
      <c r="H108" s="218"/>
      <c r="I108" s="216">
        <f>SUM(I109:I110)</f>
        <v>7539.76</v>
      </c>
      <c r="J108" s="296"/>
      <c r="K108" s="216">
        <f>SUM(K109:K110)</f>
        <v>0</v>
      </c>
      <c r="L108" s="296"/>
      <c r="M108" s="216">
        <f>SUM(M109:M110)</f>
        <v>0</v>
      </c>
      <c r="N108" s="296"/>
      <c r="O108" s="216">
        <f>SUM(O109:O110)</f>
        <v>3949.3305000000005</v>
      </c>
      <c r="V108" s="330"/>
      <c r="W108" s="97"/>
    </row>
    <row r="109" spans="1:23" ht="14.25" customHeight="1">
      <c r="A109" s="574" t="s">
        <v>141</v>
      </c>
      <c r="B109" s="575">
        <v>110201</v>
      </c>
      <c r="C109" s="575" t="s">
        <v>207</v>
      </c>
      <c r="D109" s="590" t="s">
        <v>327</v>
      </c>
      <c r="E109" s="575" t="s">
        <v>2</v>
      </c>
      <c r="F109" s="579">
        <v>68.69</v>
      </c>
      <c r="G109" s="578">
        <v>53.33</v>
      </c>
      <c r="H109" s="578">
        <v>52.27</v>
      </c>
      <c r="I109" s="143">
        <f t="shared" ref="I109:M109" si="32">ROUND(F109*H109,2)</f>
        <v>3590.43</v>
      </c>
      <c r="J109" s="588"/>
      <c r="K109" s="143">
        <f t="shared" si="32"/>
        <v>0</v>
      </c>
      <c r="L109" s="588"/>
      <c r="M109" s="143">
        <f t="shared" si="32"/>
        <v>0</v>
      </c>
      <c r="N109" s="588"/>
      <c r="O109" s="211">
        <f t="shared" si="26"/>
        <v>0</v>
      </c>
      <c r="P109" s="545">
        <f t="shared" si="24"/>
        <v>68.69</v>
      </c>
      <c r="V109" s="330"/>
      <c r="W109" s="97"/>
    </row>
    <row r="110" spans="1:23">
      <c r="A110" s="21" t="s">
        <v>142</v>
      </c>
      <c r="B110" s="10">
        <v>210210</v>
      </c>
      <c r="C110" s="10" t="s">
        <v>207</v>
      </c>
      <c r="D110" s="38" t="s">
        <v>328</v>
      </c>
      <c r="E110" s="10" t="s">
        <v>2</v>
      </c>
      <c r="F110" s="37">
        <v>8.5500000000000007</v>
      </c>
      <c r="G110" s="19">
        <v>408.65</v>
      </c>
      <c r="H110" s="19">
        <v>461.91</v>
      </c>
      <c r="I110" s="144">
        <f t="shared" ref="I110:M110" si="33">ROUND(F110*H110,2)</f>
        <v>3949.33</v>
      </c>
      <c r="J110" s="300"/>
      <c r="K110" s="144">
        <f t="shared" si="33"/>
        <v>0</v>
      </c>
      <c r="L110" s="300"/>
      <c r="M110" s="144">
        <f t="shared" si="33"/>
        <v>0</v>
      </c>
      <c r="N110" s="300">
        <v>8.5500000000000007</v>
      </c>
      <c r="O110" s="211">
        <f>H110*N110</f>
        <v>3949.3305000000005</v>
      </c>
      <c r="P110" s="545">
        <f t="shared" si="24"/>
        <v>0</v>
      </c>
      <c r="V110" s="330"/>
      <c r="W110" s="97"/>
    </row>
    <row r="111" spans="1:23" s="12" customFormat="1">
      <c r="A111" s="198" t="s">
        <v>61</v>
      </c>
      <c r="B111" s="199"/>
      <c r="C111" s="204"/>
      <c r="D111" s="204" t="s">
        <v>31</v>
      </c>
      <c r="E111" s="199"/>
      <c r="F111" s="218"/>
      <c r="G111" s="218"/>
      <c r="H111" s="218"/>
      <c r="I111" s="216">
        <f>SUM(I112:I116)</f>
        <v>37728.43</v>
      </c>
      <c r="J111" s="296"/>
      <c r="K111" s="216">
        <f>SUM(K112:K116)</f>
        <v>0</v>
      </c>
      <c r="L111" s="296"/>
      <c r="M111" s="216">
        <f>SUM(M112:M116)</f>
        <v>5681.03</v>
      </c>
      <c r="N111" s="296"/>
      <c r="O111" s="216">
        <f>SUM(O112:O116)</f>
        <v>0</v>
      </c>
      <c r="V111" s="335">
        <f>M111/K197</f>
        <v>6.9540608183450503E-3</v>
      </c>
      <c r="W111" s="318"/>
    </row>
    <row r="112" spans="1:23">
      <c r="A112" s="21" t="s">
        <v>150</v>
      </c>
      <c r="B112" s="25">
        <v>71107</v>
      </c>
      <c r="C112" s="10" t="s">
        <v>207</v>
      </c>
      <c r="D112" s="94" t="s">
        <v>88</v>
      </c>
      <c r="E112" s="24" t="s">
        <v>2</v>
      </c>
      <c r="F112" s="37">
        <v>3.99</v>
      </c>
      <c r="G112" s="37">
        <v>854.42</v>
      </c>
      <c r="H112" s="19">
        <v>965.77</v>
      </c>
      <c r="I112" s="144">
        <f>ROUND(F112*H112,2)</f>
        <v>3853.42</v>
      </c>
      <c r="J112" s="300"/>
      <c r="K112" s="144">
        <f>ROUND(H112*J112,2)</f>
        <v>0</v>
      </c>
      <c r="L112" s="300"/>
      <c r="M112" s="144"/>
      <c r="N112" s="300">
        <v>3.99</v>
      </c>
      <c r="O112" s="144"/>
      <c r="V112" s="330"/>
      <c r="W112" s="97"/>
    </row>
    <row r="113" spans="1:23" ht="26.4">
      <c r="A113" s="21" t="s">
        <v>322</v>
      </c>
      <c r="B113" s="10">
        <v>71704</v>
      </c>
      <c r="C113" s="10" t="s">
        <v>207</v>
      </c>
      <c r="D113" s="11" t="s">
        <v>34</v>
      </c>
      <c r="E113" s="10" t="s">
        <v>2</v>
      </c>
      <c r="F113" s="37">
        <v>18.62</v>
      </c>
      <c r="G113" s="19">
        <v>1162.56</v>
      </c>
      <c r="H113" s="19">
        <v>1314.07</v>
      </c>
      <c r="I113" s="144">
        <f t="shared" si="30"/>
        <v>24467.98</v>
      </c>
      <c r="J113" s="300"/>
      <c r="K113" s="144">
        <f t="shared" si="30"/>
        <v>0</v>
      </c>
      <c r="L113" s="300"/>
      <c r="M113" s="144">
        <f t="shared" si="30"/>
        <v>0</v>
      </c>
      <c r="N113" s="300"/>
      <c r="O113" s="211">
        <f>H113*N113</f>
        <v>0</v>
      </c>
      <c r="P113" s="545">
        <f t="shared" ref="P113:P177" si="34">F113-J113-L113-N113</f>
        <v>18.62</v>
      </c>
      <c r="V113" s="330"/>
      <c r="W113" s="97">
        <f>M111/I111</f>
        <v>0.15057689917126155</v>
      </c>
    </row>
    <row r="114" spans="1:23">
      <c r="A114" s="21" t="s">
        <v>323</v>
      </c>
      <c r="B114" s="10">
        <v>71106</v>
      </c>
      <c r="C114" s="10" t="s">
        <v>207</v>
      </c>
      <c r="D114" s="11" t="s">
        <v>346</v>
      </c>
      <c r="E114" s="10" t="s">
        <v>2</v>
      </c>
      <c r="F114" s="37">
        <v>7.5</v>
      </c>
      <c r="G114" s="19">
        <v>670.13</v>
      </c>
      <c r="H114" s="19">
        <v>757.47</v>
      </c>
      <c r="I114" s="144">
        <f t="shared" ref="I114:K114" si="35">ROUND(F114*H114,2)</f>
        <v>5681.03</v>
      </c>
      <c r="J114" s="300"/>
      <c r="K114" s="144">
        <f t="shared" si="35"/>
        <v>0</v>
      </c>
      <c r="L114" s="300">
        <f>F114</f>
        <v>7.5</v>
      </c>
      <c r="M114" s="144">
        <f>I114</f>
        <v>5681.03</v>
      </c>
      <c r="N114" s="300"/>
      <c r="O114" s="211">
        <f t="shared" ref="O114:O177" si="36">H114*N114</f>
        <v>0</v>
      </c>
      <c r="P114" s="545">
        <f t="shared" si="34"/>
        <v>0</v>
      </c>
      <c r="V114" s="330"/>
      <c r="W114" s="97"/>
    </row>
    <row r="115" spans="1:23" ht="26.4">
      <c r="A115" s="21" t="s">
        <v>324</v>
      </c>
      <c r="B115" s="10">
        <v>71703</v>
      </c>
      <c r="C115" s="10" t="s">
        <v>207</v>
      </c>
      <c r="D115" s="11" t="s">
        <v>98</v>
      </c>
      <c r="E115" s="10" t="s">
        <v>2</v>
      </c>
      <c r="F115" s="37">
        <v>4.32</v>
      </c>
      <c r="G115" s="19">
        <v>527.33000000000004</v>
      </c>
      <c r="H115" s="19">
        <v>596.05999999999995</v>
      </c>
      <c r="I115" s="144">
        <f t="shared" si="30"/>
        <v>2574.98</v>
      </c>
      <c r="J115" s="300"/>
      <c r="K115" s="144">
        <f t="shared" si="30"/>
        <v>0</v>
      </c>
      <c r="L115" s="300"/>
      <c r="M115" s="144">
        <f t="shared" si="30"/>
        <v>0</v>
      </c>
      <c r="N115" s="300"/>
      <c r="O115" s="211">
        <f t="shared" si="36"/>
        <v>0</v>
      </c>
      <c r="P115" s="545">
        <f t="shared" si="34"/>
        <v>4.32</v>
      </c>
      <c r="V115" s="330"/>
      <c r="W115" s="97"/>
    </row>
    <row r="116" spans="1:23" ht="14.25" customHeight="1">
      <c r="A116" s="21" t="s">
        <v>325</v>
      </c>
      <c r="B116" s="10">
        <v>80102</v>
      </c>
      <c r="C116" s="10" t="s">
        <v>207</v>
      </c>
      <c r="D116" s="11" t="s">
        <v>99</v>
      </c>
      <c r="E116" s="10" t="s">
        <v>2</v>
      </c>
      <c r="F116" s="37">
        <v>4.32</v>
      </c>
      <c r="G116" s="19">
        <v>271.77999999999997</v>
      </c>
      <c r="H116" s="19">
        <v>266.44</v>
      </c>
      <c r="I116" s="144">
        <f t="shared" si="30"/>
        <v>1151.02</v>
      </c>
      <c r="J116" s="300"/>
      <c r="K116" s="144">
        <f t="shared" si="30"/>
        <v>0</v>
      </c>
      <c r="L116" s="300"/>
      <c r="M116" s="144">
        <f t="shared" si="30"/>
        <v>0</v>
      </c>
      <c r="N116" s="300"/>
      <c r="O116" s="211">
        <f t="shared" si="36"/>
        <v>0</v>
      </c>
      <c r="P116" s="545">
        <f t="shared" si="34"/>
        <v>4.32</v>
      </c>
      <c r="V116" s="330"/>
      <c r="W116" s="97"/>
    </row>
    <row r="117" spans="1:23">
      <c r="A117" s="93" t="s">
        <v>321</v>
      </c>
      <c r="B117" s="222"/>
      <c r="C117" s="223"/>
      <c r="D117" s="14" t="s">
        <v>58</v>
      </c>
      <c r="E117" s="224"/>
      <c r="F117" s="225"/>
      <c r="G117" s="225"/>
      <c r="H117" s="225"/>
      <c r="I117" s="226">
        <f>SUM(I118:I126)</f>
        <v>35800.240000000005</v>
      </c>
      <c r="J117" s="302"/>
      <c r="K117" s="226">
        <f>SUM(K118:K126)</f>
        <v>0</v>
      </c>
      <c r="L117" s="302"/>
      <c r="M117" s="226">
        <f>SUM(M118:M126)</f>
        <v>0</v>
      </c>
      <c r="N117" s="302"/>
      <c r="O117" s="226">
        <f>SUM(O118:O126)</f>
        <v>1741.1</v>
      </c>
      <c r="V117" s="330"/>
      <c r="W117" s="97"/>
    </row>
    <row r="118" spans="1:23" ht="28.5" customHeight="1">
      <c r="A118" s="585" t="s">
        <v>326</v>
      </c>
      <c r="B118" s="586">
        <v>170540</v>
      </c>
      <c r="C118" s="575" t="s">
        <v>207</v>
      </c>
      <c r="D118" s="587" t="s">
        <v>115</v>
      </c>
      <c r="E118" s="577" t="s">
        <v>23</v>
      </c>
      <c r="F118" s="579">
        <v>2</v>
      </c>
      <c r="G118" s="579">
        <v>770.18</v>
      </c>
      <c r="H118" s="579">
        <v>870.55</v>
      </c>
      <c r="I118" s="143">
        <f t="shared" ref="I118:M121" si="37">ROUND(F118*H118,2)</f>
        <v>1741.1</v>
      </c>
      <c r="J118" s="588"/>
      <c r="K118" s="143">
        <f t="shared" si="37"/>
        <v>0</v>
      </c>
      <c r="L118" s="588"/>
      <c r="M118" s="143">
        <f t="shared" si="37"/>
        <v>0</v>
      </c>
      <c r="N118" s="588">
        <v>2</v>
      </c>
      <c r="O118" s="211">
        <f t="shared" si="36"/>
        <v>1741.1</v>
      </c>
      <c r="P118" s="545">
        <f t="shared" si="34"/>
        <v>0</v>
      </c>
      <c r="V118" s="330"/>
      <c r="W118" s="97"/>
    </row>
    <row r="119" spans="1:23" ht="14.25" customHeight="1">
      <c r="A119" s="31" t="s">
        <v>359</v>
      </c>
      <c r="B119" s="22">
        <v>170101</v>
      </c>
      <c r="C119" s="10" t="s">
        <v>207</v>
      </c>
      <c r="D119" s="60" t="s">
        <v>214</v>
      </c>
      <c r="E119" s="24" t="s">
        <v>23</v>
      </c>
      <c r="F119" s="37">
        <v>9</v>
      </c>
      <c r="G119" s="37">
        <v>616.16999999999996</v>
      </c>
      <c r="H119" s="37">
        <v>696.48</v>
      </c>
      <c r="I119" s="145">
        <f t="shared" ref="I119:M120" si="38">ROUND(F119*H119,2)</f>
        <v>6268.32</v>
      </c>
      <c r="J119" s="300"/>
      <c r="K119" s="145">
        <f t="shared" si="38"/>
        <v>0</v>
      </c>
      <c r="L119" s="300"/>
      <c r="M119" s="145">
        <f t="shared" si="38"/>
        <v>0</v>
      </c>
      <c r="N119" s="300"/>
      <c r="O119" s="211">
        <f t="shared" si="36"/>
        <v>0</v>
      </c>
      <c r="P119" s="545">
        <f t="shared" si="34"/>
        <v>9</v>
      </c>
      <c r="V119" s="330"/>
      <c r="W119" s="97"/>
    </row>
    <row r="120" spans="1:23" ht="39.6">
      <c r="A120" s="31" t="s">
        <v>424</v>
      </c>
      <c r="B120" s="22">
        <v>170128</v>
      </c>
      <c r="C120" s="10" t="s">
        <v>207</v>
      </c>
      <c r="D120" s="60" t="s">
        <v>113</v>
      </c>
      <c r="E120" s="24" t="s">
        <v>23</v>
      </c>
      <c r="F120" s="37">
        <v>2</v>
      </c>
      <c r="G120" s="37">
        <v>1413.8</v>
      </c>
      <c r="H120" s="37">
        <v>1598.06</v>
      </c>
      <c r="I120" s="145">
        <f t="shared" si="38"/>
        <v>3196.12</v>
      </c>
      <c r="J120" s="300"/>
      <c r="K120" s="145">
        <f t="shared" si="38"/>
        <v>0</v>
      </c>
      <c r="L120" s="300"/>
      <c r="M120" s="145">
        <f t="shared" si="38"/>
        <v>0</v>
      </c>
      <c r="N120" s="300"/>
      <c r="O120" s="211">
        <f t="shared" si="36"/>
        <v>0</v>
      </c>
      <c r="P120" s="545">
        <f t="shared" si="34"/>
        <v>2</v>
      </c>
      <c r="V120" s="330"/>
      <c r="W120" s="97"/>
    </row>
    <row r="121" spans="1:23" s="12" customFormat="1" ht="40.5" customHeight="1">
      <c r="A121" s="31" t="s">
        <v>425</v>
      </c>
      <c r="B121" s="22">
        <v>170136</v>
      </c>
      <c r="C121" s="10" t="s">
        <v>207</v>
      </c>
      <c r="D121" s="60" t="s">
        <v>114</v>
      </c>
      <c r="E121" s="24" t="s">
        <v>23</v>
      </c>
      <c r="F121" s="37">
        <v>8</v>
      </c>
      <c r="G121" s="37">
        <v>1091.51</v>
      </c>
      <c r="H121" s="37">
        <v>1233.77</v>
      </c>
      <c r="I121" s="145">
        <f t="shared" si="37"/>
        <v>9870.16</v>
      </c>
      <c r="J121" s="300"/>
      <c r="K121" s="145">
        <f t="shared" si="37"/>
        <v>0</v>
      </c>
      <c r="L121" s="300"/>
      <c r="M121" s="145">
        <f t="shared" si="37"/>
        <v>0</v>
      </c>
      <c r="N121" s="300"/>
      <c r="O121" s="211">
        <f t="shared" si="36"/>
        <v>0</v>
      </c>
      <c r="P121" s="545">
        <f t="shared" si="34"/>
        <v>8</v>
      </c>
      <c r="V121" s="331"/>
      <c r="W121" s="318"/>
    </row>
    <row r="122" spans="1:23" ht="45" customHeight="1">
      <c r="A122" s="31" t="s">
        <v>426</v>
      </c>
      <c r="B122" s="22">
        <v>170126</v>
      </c>
      <c r="C122" s="10" t="s">
        <v>207</v>
      </c>
      <c r="D122" s="23" t="s">
        <v>227</v>
      </c>
      <c r="E122" s="24" t="s">
        <v>23</v>
      </c>
      <c r="F122" s="37">
        <v>2</v>
      </c>
      <c r="G122" s="37">
        <v>3333.66</v>
      </c>
      <c r="H122" s="37">
        <v>3768.14</v>
      </c>
      <c r="I122" s="145">
        <f t="shared" ref="I122:M122" si="39">ROUND(F122*H122,2)</f>
        <v>7536.28</v>
      </c>
      <c r="J122" s="300"/>
      <c r="K122" s="145">
        <f t="shared" si="39"/>
        <v>0</v>
      </c>
      <c r="L122" s="300"/>
      <c r="M122" s="145">
        <f t="shared" si="39"/>
        <v>0</v>
      </c>
      <c r="N122" s="300"/>
      <c r="O122" s="211">
        <f t="shared" si="36"/>
        <v>0</v>
      </c>
      <c r="P122" s="545">
        <f t="shared" si="34"/>
        <v>2</v>
      </c>
      <c r="V122" s="330"/>
      <c r="W122" s="97"/>
    </row>
    <row r="123" spans="1:23" ht="28.2">
      <c r="A123" s="31" t="s">
        <v>444</v>
      </c>
      <c r="B123" s="98">
        <v>170304</v>
      </c>
      <c r="C123" s="99" t="s">
        <v>207</v>
      </c>
      <c r="D123" s="100" t="s">
        <v>24</v>
      </c>
      <c r="E123" s="101" t="s">
        <v>23</v>
      </c>
      <c r="F123" s="37">
        <v>10</v>
      </c>
      <c r="G123" s="102">
        <v>220.93</v>
      </c>
      <c r="H123" s="37">
        <v>249.72</v>
      </c>
      <c r="I123" s="146">
        <f t="shared" ref="I123:M126" si="40">ROUND(F123*H123,2)</f>
        <v>2497.1999999999998</v>
      </c>
      <c r="J123" s="300"/>
      <c r="K123" s="146">
        <f t="shared" si="40"/>
        <v>0</v>
      </c>
      <c r="L123" s="300"/>
      <c r="M123" s="146">
        <f t="shared" si="40"/>
        <v>0</v>
      </c>
      <c r="N123" s="300"/>
      <c r="O123" s="211">
        <f t="shared" si="36"/>
        <v>0</v>
      </c>
      <c r="P123" s="545">
        <f t="shared" si="34"/>
        <v>10</v>
      </c>
      <c r="V123" s="330"/>
      <c r="W123" s="97"/>
    </row>
    <row r="124" spans="1:23">
      <c r="A124" s="31" t="s">
        <v>445</v>
      </c>
      <c r="B124" s="98">
        <v>170309</v>
      </c>
      <c r="C124" s="99" t="s">
        <v>207</v>
      </c>
      <c r="D124" s="100" t="s">
        <v>315</v>
      </c>
      <c r="E124" s="101" t="s">
        <v>23</v>
      </c>
      <c r="F124" s="37">
        <v>1</v>
      </c>
      <c r="G124" s="102">
        <v>115.98</v>
      </c>
      <c r="H124" s="37">
        <v>131.09</v>
      </c>
      <c r="I124" s="146">
        <f t="shared" ref="I124:M124" si="41">ROUND(F124*H124,2)</f>
        <v>131.09</v>
      </c>
      <c r="J124" s="300"/>
      <c r="K124" s="146">
        <f t="shared" si="41"/>
        <v>0</v>
      </c>
      <c r="L124" s="300"/>
      <c r="M124" s="146">
        <f t="shared" si="41"/>
        <v>0</v>
      </c>
      <c r="N124" s="300"/>
      <c r="O124" s="211">
        <f t="shared" si="36"/>
        <v>0</v>
      </c>
      <c r="P124" s="545">
        <f t="shared" si="34"/>
        <v>1</v>
      </c>
      <c r="V124" s="330"/>
      <c r="W124" s="97"/>
    </row>
    <row r="125" spans="1:23" ht="29.4" customHeight="1">
      <c r="A125" s="31" t="s">
        <v>446</v>
      </c>
      <c r="B125" s="22" t="s">
        <v>354</v>
      </c>
      <c r="C125" s="22" t="s">
        <v>228</v>
      </c>
      <c r="D125" s="186" t="s">
        <v>355</v>
      </c>
      <c r="E125" s="22" t="s">
        <v>23</v>
      </c>
      <c r="F125" s="37">
        <v>1</v>
      </c>
      <c r="G125" s="37">
        <v>3354.39</v>
      </c>
      <c r="H125" s="37">
        <v>3791.57</v>
      </c>
      <c r="I125" s="187">
        <f t="shared" ref="I125:M125" si="42">ROUND(F125*H125,2)</f>
        <v>3791.57</v>
      </c>
      <c r="J125" s="300"/>
      <c r="K125" s="187">
        <f t="shared" si="42"/>
        <v>0</v>
      </c>
      <c r="L125" s="300"/>
      <c r="M125" s="187">
        <f t="shared" si="42"/>
        <v>0</v>
      </c>
      <c r="N125" s="300"/>
      <c r="O125" s="211">
        <f t="shared" si="36"/>
        <v>0</v>
      </c>
      <c r="P125" s="545">
        <f t="shared" si="34"/>
        <v>1</v>
      </c>
      <c r="V125" s="330"/>
      <c r="W125" s="97"/>
    </row>
    <row r="126" spans="1:23" ht="28.2">
      <c r="A126" s="31" t="s">
        <v>447</v>
      </c>
      <c r="B126" s="10">
        <v>170603</v>
      </c>
      <c r="C126" s="10" t="s">
        <v>207</v>
      </c>
      <c r="D126" s="38" t="s">
        <v>226</v>
      </c>
      <c r="E126" s="10" t="s">
        <v>23</v>
      </c>
      <c r="F126" s="37">
        <v>4</v>
      </c>
      <c r="G126" s="19">
        <v>169.95</v>
      </c>
      <c r="H126" s="37">
        <v>192.1</v>
      </c>
      <c r="I126" s="144">
        <f t="shared" si="40"/>
        <v>768.4</v>
      </c>
      <c r="J126" s="300"/>
      <c r="K126" s="144">
        <f t="shared" si="40"/>
        <v>0</v>
      </c>
      <c r="L126" s="300"/>
      <c r="M126" s="144">
        <f t="shared" si="40"/>
        <v>0</v>
      </c>
      <c r="N126" s="300"/>
      <c r="O126" s="211">
        <f t="shared" si="36"/>
        <v>0</v>
      </c>
      <c r="P126" s="545">
        <f t="shared" si="34"/>
        <v>4</v>
      </c>
      <c r="V126" s="330"/>
      <c r="W126" s="97"/>
    </row>
    <row r="127" spans="1:23" s="12" customFormat="1" ht="27.6" customHeight="1">
      <c r="A127" s="93" t="s">
        <v>356</v>
      </c>
      <c r="B127" s="199"/>
      <c r="C127" s="204"/>
      <c r="D127" s="217" t="s">
        <v>44</v>
      </c>
      <c r="E127" s="199"/>
      <c r="F127" s="218"/>
      <c r="G127" s="218"/>
      <c r="H127" s="218"/>
      <c r="I127" s="216">
        <f>SUM(I128:I151)</f>
        <v>33926.319999999992</v>
      </c>
      <c r="J127" s="296"/>
      <c r="K127" s="216">
        <f>SUM(K128:K151)</f>
        <v>0</v>
      </c>
      <c r="L127" s="296"/>
      <c r="M127" s="216">
        <f>SUM(M128:M151)</f>
        <v>0</v>
      </c>
      <c r="N127" s="296"/>
      <c r="O127" s="216">
        <f>SUM(O128:O151)</f>
        <v>25089.648800000006</v>
      </c>
      <c r="V127" s="331"/>
      <c r="W127" s="318"/>
    </row>
    <row r="128" spans="1:23" s="56" customFormat="1">
      <c r="A128" s="585" t="s">
        <v>357</v>
      </c>
      <c r="B128" s="586">
        <v>151401</v>
      </c>
      <c r="C128" s="591" t="s">
        <v>207</v>
      </c>
      <c r="D128" s="592" t="s">
        <v>109</v>
      </c>
      <c r="E128" s="577" t="s">
        <v>16</v>
      </c>
      <c r="F128" s="579">
        <v>509.12</v>
      </c>
      <c r="G128" s="578">
        <v>5.71</v>
      </c>
      <c r="H128" s="579">
        <v>6.45</v>
      </c>
      <c r="I128" s="143">
        <f>ROUND(F128*H128,2)</f>
        <v>3283.82</v>
      </c>
      <c r="J128" s="588"/>
      <c r="K128" s="143">
        <f>ROUND(H128*J128,2)</f>
        <v>0</v>
      </c>
      <c r="L128" s="588"/>
      <c r="M128" s="143"/>
      <c r="N128" s="588">
        <v>509.12</v>
      </c>
      <c r="O128" s="211">
        <f>H128*N128</f>
        <v>3283.8240000000001</v>
      </c>
      <c r="P128" s="545">
        <f>F128-J128-L128-N128</f>
        <v>0</v>
      </c>
      <c r="V128" s="334"/>
      <c r="W128" s="325"/>
    </row>
    <row r="129" spans="1:23" s="56" customFormat="1">
      <c r="A129" s="585" t="s">
        <v>427</v>
      </c>
      <c r="B129" s="593">
        <v>151402</v>
      </c>
      <c r="C129" s="591" t="s">
        <v>207</v>
      </c>
      <c r="D129" s="592" t="s">
        <v>110</v>
      </c>
      <c r="E129" s="577" t="s">
        <v>16</v>
      </c>
      <c r="F129" s="579">
        <v>404.56</v>
      </c>
      <c r="G129" s="578">
        <v>6.77</v>
      </c>
      <c r="H129" s="579">
        <v>7.65</v>
      </c>
      <c r="I129" s="143">
        <f t="shared" ref="I129:M151" si="43">ROUND(F129*H129,2)</f>
        <v>3094.88</v>
      </c>
      <c r="J129" s="588"/>
      <c r="K129" s="143">
        <f t="shared" si="43"/>
        <v>0</v>
      </c>
      <c r="L129" s="588"/>
      <c r="M129" s="143"/>
      <c r="N129" s="588">
        <v>404.56</v>
      </c>
      <c r="O129" s="211">
        <f>H129*N129</f>
        <v>3094.884</v>
      </c>
      <c r="P129" s="545">
        <f>F129-J129-L129-N129</f>
        <v>0</v>
      </c>
      <c r="V129" s="334"/>
      <c r="W129" s="325"/>
    </row>
    <row r="130" spans="1:23" s="56" customFormat="1">
      <c r="A130" s="585" t="s">
        <v>428</v>
      </c>
      <c r="B130" s="586">
        <v>151403</v>
      </c>
      <c r="C130" s="591" t="s">
        <v>207</v>
      </c>
      <c r="D130" s="592" t="s">
        <v>111</v>
      </c>
      <c r="E130" s="577" t="s">
        <v>16</v>
      </c>
      <c r="F130" s="579">
        <v>156.63</v>
      </c>
      <c r="G130" s="578">
        <v>9.14</v>
      </c>
      <c r="H130" s="579">
        <v>10.33</v>
      </c>
      <c r="I130" s="143">
        <f t="shared" si="43"/>
        <v>1617.99</v>
      </c>
      <c r="J130" s="588"/>
      <c r="K130" s="143">
        <f t="shared" si="43"/>
        <v>0</v>
      </c>
      <c r="L130" s="588"/>
      <c r="M130" s="143"/>
      <c r="N130" s="588">
        <v>156.63</v>
      </c>
      <c r="O130" s="211">
        <f>H130*N130</f>
        <v>1617.9878999999999</v>
      </c>
      <c r="P130" s="545">
        <f>F130-J130-L130-N130</f>
        <v>0</v>
      </c>
      <c r="V130" s="334"/>
      <c r="W130" s="325"/>
    </row>
    <row r="131" spans="1:23" s="56" customFormat="1">
      <c r="A131" s="585" t="s">
        <v>429</v>
      </c>
      <c r="B131" s="586">
        <v>151406</v>
      </c>
      <c r="C131" s="591" t="s">
        <v>207</v>
      </c>
      <c r="D131" s="592" t="s">
        <v>112</v>
      </c>
      <c r="E131" s="577" t="s">
        <v>16</v>
      </c>
      <c r="F131" s="579">
        <v>107.44</v>
      </c>
      <c r="G131" s="578">
        <v>21.35</v>
      </c>
      <c r="H131" s="579">
        <v>24.13</v>
      </c>
      <c r="I131" s="143">
        <f t="shared" si="43"/>
        <v>2592.5300000000002</v>
      </c>
      <c r="J131" s="588"/>
      <c r="K131" s="143"/>
      <c r="L131" s="588"/>
      <c r="M131" s="143"/>
      <c r="N131" s="588">
        <v>107.44</v>
      </c>
      <c r="O131" s="211">
        <f>H131*N131</f>
        <v>2592.5272</v>
      </c>
      <c r="P131" s="545">
        <f>F131-J131-L131-N131</f>
        <v>0</v>
      </c>
      <c r="V131" s="334"/>
      <c r="W131" s="325"/>
    </row>
    <row r="132" spans="1:23" s="56" customFormat="1">
      <c r="A132" s="585" t="s">
        <v>430</v>
      </c>
      <c r="B132" s="586">
        <v>151404</v>
      </c>
      <c r="C132" s="591" t="s">
        <v>207</v>
      </c>
      <c r="D132" s="592" t="s">
        <v>334</v>
      </c>
      <c r="E132" s="577" t="s">
        <v>16</v>
      </c>
      <c r="F132" s="579">
        <v>414.45</v>
      </c>
      <c r="G132" s="578">
        <v>11.03</v>
      </c>
      <c r="H132" s="579">
        <v>12.46</v>
      </c>
      <c r="I132" s="143">
        <f t="shared" ref="I132" si="44">ROUND(F132*H132,2)</f>
        <v>5164.05</v>
      </c>
      <c r="J132" s="588"/>
      <c r="K132" s="143"/>
      <c r="L132" s="588"/>
      <c r="M132" s="143"/>
      <c r="N132" s="588">
        <v>414.45</v>
      </c>
      <c r="O132" s="211">
        <f>H132*N132</f>
        <v>5164.0470000000005</v>
      </c>
      <c r="P132" s="545">
        <f>F132-J132-L132-N132</f>
        <v>0</v>
      </c>
      <c r="V132" s="334"/>
      <c r="W132" s="325"/>
    </row>
    <row r="133" spans="1:23" s="56" customFormat="1" ht="28.2">
      <c r="A133" s="31" t="s">
        <v>479</v>
      </c>
      <c r="B133" s="22">
        <v>180201</v>
      </c>
      <c r="C133" s="25" t="s">
        <v>207</v>
      </c>
      <c r="D133" s="119" t="s">
        <v>47</v>
      </c>
      <c r="E133" s="24" t="s">
        <v>23</v>
      </c>
      <c r="F133" s="37">
        <v>22</v>
      </c>
      <c r="G133" s="19">
        <v>37.08</v>
      </c>
      <c r="H133" s="37">
        <v>41.91</v>
      </c>
      <c r="I133" s="143">
        <f t="shared" si="43"/>
        <v>922.02</v>
      </c>
      <c r="J133" s="300"/>
      <c r="K133" s="143"/>
      <c r="L133" s="300"/>
      <c r="M133" s="143"/>
      <c r="N133" s="300"/>
      <c r="O133" s="211">
        <f t="shared" si="36"/>
        <v>0</v>
      </c>
      <c r="P133" s="545">
        <f t="shared" si="34"/>
        <v>22</v>
      </c>
      <c r="V133" s="334"/>
      <c r="W133" s="325"/>
    </row>
    <row r="134" spans="1:23" s="56" customFormat="1">
      <c r="A134" s="31" t="s">
        <v>480</v>
      </c>
      <c r="B134" s="22">
        <v>180204</v>
      </c>
      <c r="C134" s="25" t="s">
        <v>207</v>
      </c>
      <c r="D134" s="119" t="s">
        <v>48</v>
      </c>
      <c r="E134" s="24" t="s">
        <v>23</v>
      </c>
      <c r="F134" s="37">
        <v>11</v>
      </c>
      <c r="G134" s="19">
        <v>33.22</v>
      </c>
      <c r="H134" s="37">
        <v>37.549999999999997</v>
      </c>
      <c r="I134" s="143">
        <f t="shared" si="43"/>
        <v>413.05</v>
      </c>
      <c r="J134" s="300"/>
      <c r="K134" s="143"/>
      <c r="L134" s="300"/>
      <c r="M134" s="143"/>
      <c r="N134" s="300"/>
      <c r="O134" s="211">
        <f t="shared" si="36"/>
        <v>0</v>
      </c>
      <c r="P134" s="545">
        <f t="shared" si="34"/>
        <v>11</v>
      </c>
      <c r="V134" s="334"/>
      <c r="W134" s="325"/>
    </row>
    <row r="135" spans="1:23" s="56" customFormat="1" ht="28.2">
      <c r="A135" s="31" t="s">
        <v>481</v>
      </c>
      <c r="B135" s="22">
        <v>150308</v>
      </c>
      <c r="C135" s="25" t="s">
        <v>207</v>
      </c>
      <c r="D135" s="119" t="s">
        <v>335</v>
      </c>
      <c r="E135" s="24" t="s">
        <v>23</v>
      </c>
      <c r="F135" s="37">
        <v>2</v>
      </c>
      <c r="G135" s="19">
        <v>532.85</v>
      </c>
      <c r="H135" s="37">
        <v>602.29</v>
      </c>
      <c r="I135" s="143">
        <f t="shared" si="43"/>
        <v>1204.58</v>
      </c>
      <c r="J135" s="300"/>
      <c r="K135" s="143"/>
      <c r="L135" s="300"/>
      <c r="M135" s="143"/>
      <c r="N135" s="300"/>
      <c r="O135" s="211">
        <f t="shared" si="36"/>
        <v>0</v>
      </c>
      <c r="P135" s="545">
        <f t="shared" si="34"/>
        <v>2</v>
      </c>
      <c r="V135" s="334"/>
      <c r="W135" s="325"/>
    </row>
    <row r="136" spans="1:23" s="56" customFormat="1" ht="26.4">
      <c r="A136" s="31" t="s">
        <v>482</v>
      </c>
      <c r="B136" s="22">
        <v>151338</v>
      </c>
      <c r="C136" s="25" t="s">
        <v>207</v>
      </c>
      <c r="D136" s="234" t="s">
        <v>108</v>
      </c>
      <c r="E136" s="24" t="s">
        <v>23</v>
      </c>
      <c r="F136" s="37">
        <v>7</v>
      </c>
      <c r="G136" s="19">
        <v>21.96</v>
      </c>
      <c r="H136" s="37">
        <v>24.82</v>
      </c>
      <c r="I136" s="143">
        <f t="shared" si="43"/>
        <v>173.74</v>
      </c>
      <c r="J136" s="300"/>
      <c r="K136" s="143"/>
      <c r="L136" s="300"/>
      <c r="M136" s="143"/>
      <c r="N136" s="300"/>
      <c r="O136" s="211">
        <f t="shared" si="36"/>
        <v>0</v>
      </c>
      <c r="P136" s="545">
        <f t="shared" si="34"/>
        <v>7</v>
      </c>
      <c r="V136" s="334"/>
      <c r="W136" s="325"/>
    </row>
    <row r="137" spans="1:23" s="56" customFormat="1" ht="27.75" customHeight="1">
      <c r="A137" s="31" t="s">
        <v>483</v>
      </c>
      <c r="B137" s="22">
        <v>151306</v>
      </c>
      <c r="C137" s="25" t="s">
        <v>207</v>
      </c>
      <c r="D137" s="59" t="s">
        <v>336</v>
      </c>
      <c r="E137" s="24" t="s">
        <v>23</v>
      </c>
      <c r="F137" s="37">
        <v>4</v>
      </c>
      <c r="G137" s="19">
        <v>63.93</v>
      </c>
      <c r="H137" s="37">
        <v>72.260000000000005</v>
      </c>
      <c r="I137" s="143">
        <f t="shared" si="43"/>
        <v>289.04000000000002</v>
      </c>
      <c r="J137" s="300"/>
      <c r="K137" s="143"/>
      <c r="L137" s="300"/>
      <c r="M137" s="143"/>
      <c r="N137" s="300"/>
      <c r="O137" s="211">
        <f t="shared" si="36"/>
        <v>0</v>
      </c>
      <c r="P137" s="545">
        <f t="shared" si="34"/>
        <v>4</v>
      </c>
      <c r="V137" s="334"/>
      <c r="W137" s="325"/>
    </row>
    <row r="138" spans="1:23" s="56" customFormat="1" ht="26.4">
      <c r="A138" s="31" t="s">
        <v>484</v>
      </c>
      <c r="B138" s="22">
        <v>151324</v>
      </c>
      <c r="C138" s="25" t="s">
        <v>207</v>
      </c>
      <c r="D138" s="59" t="s">
        <v>337</v>
      </c>
      <c r="E138" s="24" t="s">
        <v>23</v>
      </c>
      <c r="F138" s="37">
        <v>1</v>
      </c>
      <c r="G138" s="19">
        <v>80.61</v>
      </c>
      <c r="H138" s="37">
        <v>91.11</v>
      </c>
      <c r="I138" s="143">
        <f t="shared" ref="I138:I139" si="45">ROUND(F138*H138,2)</f>
        <v>91.11</v>
      </c>
      <c r="J138" s="300"/>
      <c r="K138" s="143"/>
      <c r="L138" s="300"/>
      <c r="M138" s="143"/>
      <c r="N138" s="300"/>
      <c r="O138" s="211">
        <f t="shared" si="36"/>
        <v>0</v>
      </c>
      <c r="P138" s="545">
        <f t="shared" si="34"/>
        <v>1</v>
      </c>
      <c r="V138" s="334"/>
      <c r="W138" s="325"/>
    </row>
    <row r="139" spans="1:23" s="56" customFormat="1" ht="26.25" customHeight="1">
      <c r="A139" s="31" t="s">
        <v>485</v>
      </c>
      <c r="B139" s="22">
        <v>151330</v>
      </c>
      <c r="C139" s="25" t="s">
        <v>207</v>
      </c>
      <c r="D139" s="59" t="s">
        <v>338</v>
      </c>
      <c r="E139" s="24" t="s">
        <v>23</v>
      </c>
      <c r="F139" s="37">
        <v>1</v>
      </c>
      <c r="G139" s="19">
        <v>128.09</v>
      </c>
      <c r="H139" s="37">
        <v>144.78</v>
      </c>
      <c r="I139" s="143">
        <f t="shared" si="45"/>
        <v>144.78</v>
      </c>
      <c r="J139" s="300"/>
      <c r="K139" s="143"/>
      <c r="L139" s="300"/>
      <c r="M139" s="143"/>
      <c r="N139" s="300"/>
      <c r="O139" s="211">
        <f t="shared" si="36"/>
        <v>0</v>
      </c>
      <c r="P139" s="545">
        <f t="shared" si="34"/>
        <v>1</v>
      </c>
      <c r="V139" s="334"/>
      <c r="W139" s="325"/>
    </row>
    <row r="140" spans="1:23" s="56" customFormat="1">
      <c r="A140" s="31" t="s">
        <v>486</v>
      </c>
      <c r="B140" s="22">
        <v>180217</v>
      </c>
      <c r="C140" s="25" t="s">
        <v>207</v>
      </c>
      <c r="D140" s="59" t="s">
        <v>257</v>
      </c>
      <c r="E140" s="24" t="s">
        <v>23</v>
      </c>
      <c r="F140" s="37">
        <v>22</v>
      </c>
      <c r="G140" s="19">
        <v>8.9</v>
      </c>
      <c r="H140" s="37">
        <v>10.06</v>
      </c>
      <c r="I140" s="143">
        <f t="shared" si="43"/>
        <v>221.32</v>
      </c>
      <c r="J140" s="300"/>
      <c r="K140" s="143"/>
      <c r="L140" s="300"/>
      <c r="M140" s="143"/>
      <c r="N140" s="300"/>
      <c r="O140" s="211">
        <f t="shared" si="36"/>
        <v>0</v>
      </c>
      <c r="P140" s="545">
        <f t="shared" si="34"/>
        <v>22</v>
      </c>
      <c r="V140" s="334"/>
      <c r="W140" s="325"/>
    </row>
    <row r="141" spans="1:23" s="56" customFormat="1">
      <c r="A141" s="31" t="s">
        <v>487</v>
      </c>
      <c r="B141" s="22">
        <v>151128</v>
      </c>
      <c r="C141" s="25" t="s">
        <v>207</v>
      </c>
      <c r="D141" s="59" t="s">
        <v>107</v>
      </c>
      <c r="E141" s="24" t="s">
        <v>16</v>
      </c>
      <c r="F141" s="37">
        <v>18.71</v>
      </c>
      <c r="G141" s="19">
        <v>30.62</v>
      </c>
      <c r="H141" s="37">
        <v>34.6</v>
      </c>
      <c r="I141" s="143">
        <f t="shared" si="43"/>
        <v>647.37</v>
      </c>
      <c r="J141" s="300"/>
      <c r="K141" s="143"/>
      <c r="L141" s="300"/>
      <c r="M141" s="143"/>
      <c r="N141" s="300">
        <v>18.71</v>
      </c>
      <c r="O141" s="211">
        <f t="shared" si="36"/>
        <v>647.3660000000001</v>
      </c>
      <c r="P141" s="545">
        <f t="shared" si="34"/>
        <v>0</v>
      </c>
      <c r="V141" s="334"/>
      <c r="W141" s="325"/>
    </row>
    <row r="142" spans="1:23">
      <c r="A142" s="31" t="s">
        <v>488</v>
      </c>
      <c r="B142" s="22">
        <v>151129</v>
      </c>
      <c r="C142" s="25" t="s">
        <v>207</v>
      </c>
      <c r="D142" s="59" t="s">
        <v>339</v>
      </c>
      <c r="E142" s="24" t="s">
        <v>16</v>
      </c>
      <c r="F142" s="37">
        <v>23.81</v>
      </c>
      <c r="G142" s="19">
        <v>37.880000000000003</v>
      </c>
      <c r="H142" s="37">
        <v>42.82</v>
      </c>
      <c r="I142" s="143">
        <f t="shared" ref="I142:I145" si="46">ROUND(F142*H142,2)</f>
        <v>1019.54</v>
      </c>
      <c r="J142" s="300"/>
      <c r="K142" s="143"/>
      <c r="L142" s="300"/>
      <c r="M142" s="143"/>
      <c r="N142" s="300">
        <v>23.81</v>
      </c>
      <c r="O142" s="211">
        <f t="shared" si="36"/>
        <v>1019.5441999999999</v>
      </c>
      <c r="P142" s="545">
        <f t="shared" si="34"/>
        <v>0</v>
      </c>
      <c r="V142" s="330"/>
      <c r="W142" s="97"/>
    </row>
    <row r="143" spans="1:23">
      <c r="A143" s="31" t="s">
        <v>489</v>
      </c>
      <c r="B143" s="22">
        <v>151130</v>
      </c>
      <c r="C143" s="25" t="s">
        <v>207</v>
      </c>
      <c r="D143" s="59" t="s">
        <v>340</v>
      </c>
      <c r="E143" s="24" t="s">
        <v>16</v>
      </c>
      <c r="F143" s="37">
        <v>68.03</v>
      </c>
      <c r="G143" s="19">
        <v>45.64</v>
      </c>
      <c r="H143" s="37">
        <v>51.59</v>
      </c>
      <c r="I143" s="143">
        <f t="shared" si="46"/>
        <v>3509.67</v>
      </c>
      <c r="J143" s="300"/>
      <c r="K143" s="143"/>
      <c r="L143" s="300"/>
      <c r="M143" s="143"/>
      <c r="N143" s="300">
        <v>68.03</v>
      </c>
      <c r="O143" s="211">
        <f t="shared" si="36"/>
        <v>3509.6677000000004</v>
      </c>
      <c r="P143" s="545">
        <f t="shared" si="34"/>
        <v>0</v>
      </c>
      <c r="V143" s="330"/>
      <c r="W143" s="97"/>
    </row>
    <row r="144" spans="1:23">
      <c r="A144" s="31" t="s">
        <v>490</v>
      </c>
      <c r="B144" s="22">
        <v>151126</v>
      </c>
      <c r="C144" s="25" t="s">
        <v>207</v>
      </c>
      <c r="D144" s="59" t="s">
        <v>342</v>
      </c>
      <c r="E144" s="24" t="s">
        <v>16</v>
      </c>
      <c r="F144" s="37">
        <v>57</v>
      </c>
      <c r="G144" s="19">
        <v>16.79</v>
      </c>
      <c r="H144" s="37">
        <v>18.97</v>
      </c>
      <c r="I144" s="143">
        <f t="shared" si="46"/>
        <v>1081.29</v>
      </c>
      <c r="J144" s="300"/>
      <c r="K144" s="143"/>
      <c r="L144" s="300"/>
      <c r="M144" s="143"/>
      <c r="N144" s="300">
        <v>57</v>
      </c>
      <c r="O144" s="211">
        <f t="shared" si="36"/>
        <v>1081.29</v>
      </c>
      <c r="P144" s="545">
        <f t="shared" si="34"/>
        <v>0</v>
      </c>
      <c r="V144" s="330"/>
      <c r="W144" s="97"/>
    </row>
    <row r="145" spans="1:24">
      <c r="A145" s="31" t="s">
        <v>491</v>
      </c>
      <c r="B145" s="22">
        <v>151132</v>
      </c>
      <c r="C145" s="25" t="s">
        <v>207</v>
      </c>
      <c r="D145" s="59" t="s">
        <v>341</v>
      </c>
      <c r="E145" s="24" t="s">
        <v>16</v>
      </c>
      <c r="F145" s="37">
        <v>191.05</v>
      </c>
      <c r="G145" s="19">
        <v>8.48</v>
      </c>
      <c r="H145" s="37">
        <v>9.58</v>
      </c>
      <c r="I145" s="143">
        <f t="shared" si="46"/>
        <v>1830.26</v>
      </c>
      <c r="J145" s="300"/>
      <c r="K145" s="143"/>
      <c r="L145" s="300"/>
      <c r="M145" s="143"/>
      <c r="N145" s="300">
        <v>191.05</v>
      </c>
      <c r="O145" s="211">
        <f t="shared" si="36"/>
        <v>1830.259</v>
      </c>
      <c r="P145" s="545">
        <f t="shared" si="34"/>
        <v>0</v>
      </c>
      <c r="V145" s="330"/>
      <c r="W145" s="97"/>
    </row>
    <row r="146" spans="1:24">
      <c r="A146" s="31" t="s">
        <v>492</v>
      </c>
      <c r="B146" s="22">
        <v>151133</v>
      </c>
      <c r="C146" s="25" t="s">
        <v>207</v>
      </c>
      <c r="D146" s="59" t="s">
        <v>343</v>
      </c>
      <c r="E146" s="24" t="s">
        <v>16</v>
      </c>
      <c r="F146" s="37">
        <v>0.43</v>
      </c>
      <c r="G146" s="19">
        <v>9.65</v>
      </c>
      <c r="H146" s="37">
        <v>10.9</v>
      </c>
      <c r="I146" s="143">
        <f t="shared" ref="I146:I148" si="47">ROUND(F146*H146,2)</f>
        <v>4.6900000000000004</v>
      </c>
      <c r="J146" s="300"/>
      <c r="K146" s="143"/>
      <c r="L146" s="300"/>
      <c r="M146" s="143"/>
      <c r="N146" s="300">
        <v>0.43</v>
      </c>
      <c r="O146" s="211">
        <f t="shared" si="36"/>
        <v>4.6870000000000003</v>
      </c>
      <c r="P146" s="545">
        <f t="shared" si="34"/>
        <v>0</v>
      </c>
      <c r="V146" s="330"/>
      <c r="W146" s="97"/>
    </row>
    <row r="147" spans="1:24">
      <c r="A147" s="31" t="s">
        <v>493</v>
      </c>
      <c r="B147" s="22">
        <v>151138</v>
      </c>
      <c r="C147" s="25" t="s">
        <v>207</v>
      </c>
      <c r="D147" s="59" t="s">
        <v>344</v>
      </c>
      <c r="E147" s="24" t="s">
        <v>16</v>
      </c>
      <c r="F147" s="37">
        <v>6.3</v>
      </c>
      <c r="G147" s="19">
        <v>21.67</v>
      </c>
      <c r="H147" s="37">
        <v>24.49</v>
      </c>
      <c r="I147" s="143">
        <f t="shared" si="47"/>
        <v>154.29</v>
      </c>
      <c r="J147" s="300"/>
      <c r="K147" s="143"/>
      <c r="L147" s="300"/>
      <c r="M147" s="143"/>
      <c r="N147" s="300">
        <v>6.3</v>
      </c>
      <c r="O147" s="211">
        <f t="shared" si="36"/>
        <v>154.28699999999998</v>
      </c>
      <c r="P147" s="545">
        <f t="shared" si="34"/>
        <v>0</v>
      </c>
      <c r="V147" s="330"/>
      <c r="W147" s="97"/>
    </row>
    <row r="148" spans="1:24">
      <c r="A148" s="31" t="s">
        <v>494</v>
      </c>
      <c r="B148" s="22">
        <v>151140</v>
      </c>
      <c r="C148" s="25" t="s">
        <v>207</v>
      </c>
      <c r="D148" s="59" t="s">
        <v>345</v>
      </c>
      <c r="E148" s="24" t="s">
        <v>16</v>
      </c>
      <c r="F148" s="37">
        <v>23.34</v>
      </c>
      <c r="G148" s="19">
        <v>41.29</v>
      </c>
      <c r="H148" s="37">
        <v>46.67</v>
      </c>
      <c r="I148" s="143">
        <f t="shared" si="47"/>
        <v>1089.28</v>
      </c>
      <c r="J148" s="300"/>
      <c r="K148" s="143"/>
      <c r="L148" s="300"/>
      <c r="M148" s="143"/>
      <c r="N148" s="300">
        <v>23.34</v>
      </c>
      <c r="O148" s="211">
        <f t="shared" si="36"/>
        <v>1089.2778000000001</v>
      </c>
      <c r="P148" s="545">
        <f t="shared" si="34"/>
        <v>0</v>
      </c>
      <c r="V148" s="330"/>
      <c r="W148" s="97"/>
    </row>
    <row r="149" spans="1:24" ht="16.5" customHeight="1">
      <c r="A149" s="31" t="s">
        <v>495</v>
      </c>
      <c r="B149" s="235" t="s">
        <v>364</v>
      </c>
      <c r="C149" s="236" t="s">
        <v>228</v>
      </c>
      <c r="D149" s="240" t="s">
        <v>362</v>
      </c>
      <c r="E149" s="237" t="s">
        <v>23</v>
      </c>
      <c r="F149" s="238">
        <v>4</v>
      </c>
      <c r="G149" s="239">
        <v>64.13</v>
      </c>
      <c r="H149" s="37">
        <v>72.48</v>
      </c>
      <c r="I149" s="241">
        <f t="shared" si="43"/>
        <v>289.92</v>
      </c>
      <c r="J149" s="303"/>
      <c r="K149" s="241">
        <f t="shared" si="43"/>
        <v>0</v>
      </c>
      <c r="L149" s="303"/>
      <c r="M149" s="241">
        <f t="shared" si="43"/>
        <v>0</v>
      </c>
      <c r="N149" s="303"/>
      <c r="O149" s="211">
        <f t="shared" si="36"/>
        <v>0</v>
      </c>
      <c r="P149" s="545">
        <f t="shared" si="34"/>
        <v>4</v>
      </c>
      <c r="V149" s="330"/>
      <c r="W149" s="97"/>
    </row>
    <row r="150" spans="1:24" s="56" customFormat="1">
      <c r="A150" s="31" t="s">
        <v>496</v>
      </c>
      <c r="B150" s="22" t="s">
        <v>388</v>
      </c>
      <c r="C150" s="25" t="s">
        <v>228</v>
      </c>
      <c r="D150" s="201" t="s">
        <v>389</v>
      </c>
      <c r="E150" s="24" t="s">
        <v>23</v>
      </c>
      <c r="F150" s="37">
        <v>19</v>
      </c>
      <c r="G150" s="19">
        <v>82.48</v>
      </c>
      <c r="H150" s="37">
        <v>93.22</v>
      </c>
      <c r="I150" s="143">
        <f t="shared" ref="I150:M150" si="48">ROUND(F150*H150,2)</f>
        <v>1771.18</v>
      </c>
      <c r="J150" s="300"/>
      <c r="K150" s="143">
        <f t="shared" si="48"/>
        <v>0</v>
      </c>
      <c r="L150" s="300"/>
      <c r="M150" s="143">
        <f t="shared" si="48"/>
        <v>0</v>
      </c>
      <c r="N150" s="300"/>
      <c r="O150" s="211">
        <f t="shared" si="36"/>
        <v>0</v>
      </c>
      <c r="P150" s="545">
        <f t="shared" si="34"/>
        <v>19</v>
      </c>
      <c r="V150" s="334"/>
      <c r="W150" s="325"/>
    </row>
    <row r="151" spans="1:24" s="56" customFormat="1">
      <c r="A151" s="31" t="s">
        <v>497</v>
      </c>
      <c r="B151" s="22" t="s">
        <v>237</v>
      </c>
      <c r="C151" s="25" t="s">
        <v>228</v>
      </c>
      <c r="D151" s="59" t="s">
        <v>262</v>
      </c>
      <c r="E151" s="24" t="s">
        <v>23</v>
      </c>
      <c r="F151" s="37">
        <v>8</v>
      </c>
      <c r="G151" s="19">
        <v>366.7</v>
      </c>
      <c r="H151" s="37">
        <v>414.49</v>
      </c>
      <c r="I151" s="143">
        <f t="shared" si="43"/>
        <v>3315.92</v>
      </c>
      <c r="J151" s="300"/>
      <c r="K151" s="143">
        <f t="shared" si="43"/>
        <v>0</v>
      </c>
      <c r="L151" s="300"/>
      <c r="M151" s="143">
        <f t="shared" si="43"/>
        <v>0</v>
      </c>
      <c r="N151" s="300"/>
      <c r="O151" s="211">
        <f t="shared" si="36"/>
        <v>0</v>
      </c>
      <c r="P151" s="545">
        <f t="shared" si="34"/>
        <v>8</v>
      </c>
      <c r="V151" s="334"/>
      <c r="W151" s="325"/>
    </row>
    <row r="152" spans="1:24" s="246" customFormat="1">
      <c r="A152" s="242" t="s">
        <v>431</v>
      </c>
      <c r="B152" s="224"/>
      <c r="C152" s="223"/>
      <c r="D152" s="243" t="s">
        <v>116</v>
      </c>
      <c r="E152" s="224"/>
      <c r="F152" s="225"/>
      <c r="G152" s="244"/>
      <c r="H152" s="244"/>
      <c r="I152" s="245">
        <f>SUM(I153:I157)</f>
        <v>100259.74</v>
      </c>
      <c r="J152" s="302"/>
      <c r="K152" s="245">
        <f>SUM(K153:K157)</f>
        <v>0</v>
      </c>
      <c r="L152" s="302"/>
      <c r="M152" s="245">
        <f>SUM(M153:M157)</f>
        <v>0</v>
      </c>
      <c r="N152" s="302"/>
      <c r="O152" s="245">
        <f>SUM(O153:O157)</f>
        <v>0</v>
      </c>
      <c r="V152" s="331"/>
      <c r="W152" s="326"/>
    </row>
    <row r="153" spans="1:24" s="34" customFormat="1" ht="28.2">
      <c r="A153" s="95" t="s">
        <v>498</v>
      </c>
      <c r="B153" s="54">
        <v>190117</v>
      </c>
      <c r="C153" s="10" t="s">
        <v>207</v>
      </c>
      <c r="D153" s="55" t="s">
        <v>60</v>
      </c>
      <c r="E153" s="24" t="s">
        <v>2</v>
      </c>
      <c r="F153" s="46">
        <v>1180.42</v>
      </c>
      <c r="G153" s="46">
        <v>21.78</v>
      </c>
      <c r="H153" s="46">
        <v>24.61</v>
      </c>
      <c r="I153" s="147">
        <f t="shared" ref="I153:M157" si="49">ROUND(F153*H153,2)</f>
        <v>29050.14</v>
      </c>
      <c r="J153" s="304"/>
      <c r="K153" s="147">
        <f t="shared" si="49"/>
        <v>0</v>
      </c>
      <c r="L153" s="304"/>
      <c r="M153" s="147">
        <f t="shared" si="49"/>
        <v>0</v>
      </c>
      <c r="N153" s="304"/>
      <c r="O153" s="211">
        <f t="shared" si="36"/>
        <v>0</v>
      </c>
      <c r="P153" s="545">
        <f t="shared" si="34"/>
        <v>1180.42</v>
      </c>
      <c r="V153" s="330"/>
      <c r="W153" s="41"/>
    </row>
    <row r="154" spans="1:24" s="34" customFormat="1" ht="41.4">
      <c r="A154" s="95" t="s">
        <v>432</v>
      </c>
      <c r="B154" s="54">
        <v>190605</v>
      </c>
      <c r="C154" s="10" t="s">
        <v>207</v>
      </c>
      <c r="D154" s="55" t="s">
        <v>222</v>
      </c>
      <c r="E154" s="24" t="s">
        <v>2</v>
      </c>
      <c r="F154" s="46">
        <v>545.75</v>
      </c>
      <c r="G154" s="46">
        <v>63.1</v>
      </c>
      <c r="H154" s="46">
        <v>71.319999999999993</v>
      </c>
      <c r="I154" s="147">
        <f t="shared" si="49"/>
        <v>38922.89</v>
      </c>
      <c r="J154" s="304"/>
      <c r="K154" s="147">
        <f t="shared" si="49"/>
        <v>0</v>
      </c>
      <c r="L154" s="304"/>
      <c r="M154" s="147">
        <f t="shared" si="49"/>
        <v>0</v>
      </c>
      <c r="N154" s="304"/>
      <c r="O154" s="211">
        <f t="shared" si="36"/>
        <v>0</v>
      </c>
      <c r="P154" s="545">
        <f t="shared" si="34"/>
        <v>545.75</v>
      </c>
      <c r="V154" s="330"/>
      <c r="W154" s="41"/>
    </row>
    <row r="155" spans="1:24" s="34" customFormat="1" ht="41.4">
      <c r="A155" s="95" t="s">
        <v>448</v>
      </c>
      <c r="B155" s="54">
        <v>190602</v>
      </c>
      <c r="C155" s="10" t="s">
        <v>207</v>
      </c>
      <c r="D155" s="55" t="s">
        <v>399</v>
      </c>
      <c r="E155" s="24" t="s">
        <v>2</v>
      </c>
      <c r="F155" s="46">
        <v>523.6</v>
      </c>
      <c r="G155" s="46">
        <v>18.93</v>
      </c>
      <c r="H155" s="46">
        <v>21.39</v>
      </c>
      <c r="I155" s="147">
        <f t="shared" si="49"/>
        <v>11199.8</v>
      </c>
      <c r="J155" s="304"/>
      <c r="K155" s="147">
        <f t="shared" si="49"/>
        <v>0</v>
      </c>
      <c r="L155" s="304"/>
      <c r="M155" s="147">
        <f t="shared" si="49"/>
        <v>0</v>
      </c>
      <c r="N155" s="304"/>
      <c r="O155" s="211">
        <f t="shared" si="36"/>
        <v>0</v>
      </c>
      <c r="P155" s="545">
        <f t="shared" si="34"/>
        <v>523.6</v>
      </c>
      <c r="V155" s="330"/>
      <c r="W155" s="41"/>
    </row>
    <row r="156" spans="1:24" s="34" customFormat="1" ht="28.2">
      <c r="A156" s="95" t="s">
        <v>449</v>
      </c>
      <c r="B156" s="54">
        <v>190417</v>
      </c>
      <c r="C156" s="10" t="s">
        <v>207</v>
      </c>
      <c r="D156" s="55" t="s">
        <v>117</v>
      </c>
      <c r="E156" s="24" t="s">
        <v>2</v>
      </c>
      <c r="F156" s="46">
        <v>22.98</v>
      </c>
      <c r="G156" s="37">
        <v>46.48</v>
      </c>
      <c r="H156" s="46">
        <v>52.53</v>
      </c>
      <c r="I156" s="147">
        <f t="shared" si="49"/>
        <v>1207.1400000000001</v>
      </c>
      <c r="J156" s="304"/>
      <c r="K156" s="147">
        <f t="shared" si="49"/>
        <v>0</v>
      </c>
      <c r="L156" s="304"/>
      <c r="M156" s="147">
        <f t="shared" si="49"/>
        <v>0</v>
      </c>
      <c r="N156" s="304"/>
      <c r="O156" s="211">
        <f t="shared" si="36"/>
        <v>0</v>
      </c>
      <c r="P156" s="545">
        <f t="shared" si="34"/>
        <v>22.98</v>
      </c>
      <c r="V156" s="330"/>
      <c r="W156" s="41"/>
    </row>
    <row r="157" spans="1:24" s="34" customFormat="1" ht="28.2">
      <c r="A157" s="95" t="s">
        <v>450</v>
      </c>
      <c r="B157" s="104">
        <v>200725</v>
      </c>
      <c r="C157" s="99" t="s">
        <v>207</v>
      </c>
      <c r="D157" s="105" t="s">
        <v>267</v>
      </c>
      <c r="E157" s="101" t="s">
        <v>16</v>
      </c>
      <c r="F157" s="46">
        <v>308.74</v>
      </c>
      <c r="G157" s="102">
        <v>56.97</v>
      </c>
      <c r="H157" s="46">
        <v>64.39</v>
      </c>
      <c r="I157" s="148">
        <f t="shared" si="49"/>
        <v>19879.77</v>
      </c>
      <c r="J157" s="304"/>
      <c r="K157" s="148">
        <f t="shared" si="49"/>
        <v>0</v>
      </c>
      <c r="L157" s="304"/>
      <c r="M157" s="148">
        <f t="shared" si="49"/>
        <v>0</v>
      </c>
      <c r="N157" s="304"/>
      <c r="O157" s="211">
        <f t="shared" si="36"/>
        <v>0</v>
      </c>
      <c r="P157" s="545">
        <f t="shared" si="34"/>
        <v>308.74</v>
      </c>
      <c r="V157" s="330"/>
      <c r="W157" s="41"/>
    </row>
    <row r="158" spans="1:24" s="247" customFormat="1" ht="21.75" customHeight="1">
      <c r="A158" s="242" t="s">
        <v>433</v>
      </c>
      <c r="B158" s="224"/>
      <c r="C158" s="223"/>
      <c r="D158" s="243" t="s">
        <v>225</v>
      </c>
      <c r="E158" s="224"/>
      <c r="F158" s="244"/>
      <c r="G158" s="244"/>
      <c r="H158" s="244"/>
      <c r="I158" s="245">
        <f>SUM(I159:I174)</f>
        <v>112373.34000000001</v>
      </c>
      <c r="J158" s="305"/>
      <c r="K158" s="245">
        <f>SUM(K159:K174)</f>
        <v>0</v>
      </c>
      <c r="L158" s="305"/>
      <c r="M158" s="245">
        <f>SUM(M159:M174)</f>
        <v>82372.210000000006</v>
      </c>
      <c r="N158" s="305"/>
      <c r="O158" s="245">
        <f>SUM(O159:O174)</f>
        <v>0</v>
      </c>
      <c r="V158" s="335">
        <f>M158/K197</f>
        <v>0.10083054623571613</v>
      </c>
      <c r="W158" s="327">
        <f>M158/K197</f>
        <v>0.10083054623571613</v>
      </c>
    </row>
    <row r="159" spans="1:24" s="49" customFormat="1" ht="39.6">
      <c r="A159" s="103" t="s">
        <v>451</v>
      </c>
      <c r="B159" s="253">
        <v>200728</v>
      </c>
      <c r="C159" s="154" t="s">
        <v>207</v>
      </c>
      <c r="D159" s="94" t="s">
        <v>400</v>
      </c>
      <c r="E159" s="254" t="s">
        <v>2</v>
      </c>
      <c r="F159" s="255">
        <v>373.35</v>
      </c>
      <c r="G159" s="255">
        <v>195.2</v>
      </c>
      <c r="H159" s="46">
        <v>220.63</v>
      </c>
      <c r="I159" s="256">
        <f>ROUND(F159*H159,2)</f>
        <v>82372.210000000006</v>
      </c>
      <c r="J159" s="306"/>
      <c r="K159" s="256">
        <f>ROUND(H159*J159,2)</f>
        <v>0</v>
      </c>
      <c r="L159" s="306">
        <f>F159</f>
        <v>373.35</v>
      </c>
      <c r="M159" s="256">
        <f>I159</f>
        <v>82372.210000000006</v>
      </c>
      <c r="N159" s="306"/>
      <c r="O159" s="211">
        <f t="shared" si="36"/>
        <v>0</v>
      </c>
      <c r="P159" s="545">
        <f t="shared" si="34"/>
        <v>0</v>
      </c>
      <c r="V159" s="330"/>
      <c r="W159" s="328"/>
      <c r="X159" s="49">
        <f>M158/I158*100</f>
        <v>73.302270805513132</v>
      </c>
    </row>
    <row r="160" spans="1:24" s="49" customFormat="1">
      <c r="A160" s="594" t="s">
        <v>499</v>
      </c>
      <c r="B160" s="577">
        <v>210322</v>
      </c>
      <c r="C160" s="595" t="s">
        <v>207</v>
      </c>
      <c r="D160" s="596" t="s">
        <v>455</v>
      </c>
      <c r="E160" s="577" t="s">
        <v>16</v>
      </c>
      <c r="F160" s="597">
        <v>6</v>
      </c>
      <c r="G160" s="597">
        <v>144.54</v>
      </c>
      <c r="H160" s="597">
        <v>163.37</v>
      </c>
      <c r="I160" s="189">
        <f>ROUND(F160*H160,2)</f>
        <v>980.22</v>
      </c>
      <c r="J160" s="598"/>
      <c r="K160" s="189">
        <f>ROUND(H160*J160,2)</f>
        <v>0</v>
      </c>
      <c r="L160" s="598"/>
      <c r="M160" s="189">
        <f>ROUND(J160*L160,2)</f>
        <v>0</v>
      </c>
      <c r="N160" s="598"/>
      <c r="O160" s="211">
        <f t="shared" si="36"/>
        <v>0</v>
      </c>
      <c r="P160" s="545">
        <f t="shared" si="34"/>
        <v>6</v>
      </c>
      <c r="V160" s="330"/>
      <c r="W160" s="328"/>
    </row>
    <row r="161" spans="1:23" s="49" customFormat="1" ht="34.200000000000003" customHeight="1">
      <c r="A161" s="103" t="s">
        <v>500</v>
      </c>
      <c r="B161" s="190">
        <v>200707</v>
      </c>
      <c r="C161" s="110" t="s">
        <v>207</v>
      </c>
      <c r="D161" s="257" t="s">
        <v>122</v>
      </c>
      <c r="E161" s="190" t="s">
        <v>23</v>
      </c>
      <c r="F161" s="255">
        <v>2</v>
      </c>
      <c r="G161" s="258">
        <v>1739.17</v>
      </c>
      <c r="H161" s="46">
        <v>1965.83</v>
      </c>
      <c r="I161" s="259">
        <f t="shared" ref="I161:M167" si="50">ROUND(F161*H161,2)</f>
        <v>3931.66</v>
      </c>
      <c r="J161" s="306"/>
      <c r="K161" s="259">
        <f t="shared" si="50"/>
        <v>0</v>
      </c>
      <c r="L161" s="306"/>
      <c r="M161" s="259">
        <f t="shared" si="50"/>
        <v>0</v>
      </c>
      <c r="N161" s="306"/>
      <c r="O161" s="211">
        <f t="shared" si="36"/>
        <v>0</v>
      </c>
      <c r="P161" s="545">
        <f t="shared" si="34"/>
        <v>2</v>
      </c>
      <c r="V161" s="330"/>
      <c r="W161" s="328"/>
    </row>
    <row r="162" spans="1:23" s="49" customFormat="1" ht="15" customHeight="1">
      <c r="A162" s="103" t="s">
        <v>501</v>
      </c>
      <c r="B162" s="107">
        <v>200713</v>
      </c>
      <c r="C162" s="10" t="s">
        <v>207</v>
      </c>
      <c r="D162" s="108" t="s">
        <v>125</v>
      </c>
      <c r="E162" s="107" t="s">
        <v>23</v>
      </c>
      <c r="F162" s="106">
        <v>2</v>
      </c>
      <c r="G162" s="120">
        <v>153.71</v>
      </c>
      <c r="H162" s="46">
        <v>173.74</v>
      </c>
      <c r="I162" s="147">
        <f t="shared" si="50"/>
        <v>347.48</v>
      </c>
      <c r="J162" s="297"/>
      <c r="K162" s="147">
        <f t="shared" si="50"/>
        <v>0</v>
      </c>
      <c r="L162" s="297"/>
      <c r="M162" s="147">
        <f t="shared" si="50"/>
        <v>0</v>
      </c>
      <c r="N162" s="297"/>
      <c r="O162" s="211">
        <f t="shared" si="36"/>
        <v>0</v>
      </c>
      <c r="P162" s="545">
        <f t="shared" si="34"/>
        <v>2</v>
      </c>
      <c r="V162" s="330"/>
      <c r="W162" s="328"/>
    </row>
    <row r="163" spans="1:23" s="49" customFormat="1" ht="43.2" customHeight="1">
      <c r="A163" s="103" t="s">
        <v>502</v>
      </c>
      <c r="B163" s="107">
        <v>200708</v>
      </c>
      <c r="C163" s="10" t="s">
        <v>207</v>
      </c>
      <c r="D163" s="109" t="s">
        <v>123</v>
      </c>
      <c r="E163" s="107" t="s">
        <v>23</v>
      </c>
      <c r="F163" s="106">
        <v>1</v>
      </c>
      <c r="G163" s="120">
        <v>1605.69</v>
      </c>
      <c r="H163" s="46">
        <v>1814.96</v>
      </c>
      <c r="I163" s="147">
        <f t="shared" si="50"/>
        <v>1814.96</v>
      </c>
      <c r="J163" s="297"/>
      <c r="K163" s="147">
        <f t="shared" si="50"/>
        <v>0</v>
      </c>
      <c r="L163" s="297"/>
      <c r="M163" s="147">
        <f t="shared" si="50"/>
        <v>0</v>
      </c>
      <c r="N163" s="297"/>
      <c r="O163" s="211">
        <f t="shared" si="36"/>
        <v>0</v>
      </c>
      <c r="P163" s="545">
        <f t="shared" si="34"/>
        <v>1</v>
      </c>
      <c r="V163" s="330"/>
      <c r="W163" s="328"/>
    </row>
    <row r="164" spans="1:23" s="49" customFormat="1">
      <c r="A164" s="103" t="s">
        <v>503</v>
      </c>
      <c r="B164" s="107">
        <v>200705</v>
      </c>
      <c r="C164" s="10" t="s">
        <v>207</v>
      </c>
      <c r="D164" s="108" t="s">
        <v>120</v>
      </c>
      <c r="E164" s="107" t="s">
        <v>23</v>
      </c>
      <c r="F164" s="106">
        <v>1</v>
      </c>
      <c r="G164" s="120">
        <v>207.32</v>
      </c>
      <c r="H164" s="46">
        <v>234.33</v>
      </c>
      <c r="I164" s="147">
        <f t="shared" si="50"/>
        <v>234.33</v>
      </c>
      <c r="J164" s="297"/>
      <c r="K164" s="147">
        <f t="shared" si="50"/>
        <v>0</v>
      </c>
      <c r="L164" s="297"/>
      <c r="M164" s="147">
        <f t="shared" si="50"/>
        <v>0</v>
      </c>
      <c r="N164" s="297"/>
      <c r="O164" s="211">
        <f t="shared" si="36"/>
        <v>0</v>
      </c>
      <c r="P164" s="545">
        <f t="shared" si="34"/>
        <v>1</v>
      </c>
      <c r="V164" s="330"/>
      <c r="W164" s="328"/>
    </row>
    <row r="165" spans="1:23" s="49" customFormat="1" ht="28.2">
      <c r="A165" s="103" t="s">
        <v>504</v>
      </c>
      <c r="B165" s="107">
        <v>200706</v>
      </c>
      <c r="C165" s="10" t="s">
        <v>207</v>
      </c>
      <c r="D165" s="108" t="s">
        <v>121</v>
      </c>
      <c r="E165" s="107" t="s">
        <v>23</v>
      </c>
      <c r="F165" s="106">
        <v>2</v>
      </c>
      <c r="G165" s="120">
        <v>3509.1</v>
      </c>
      <c r="H165" s="46">
        <v>3966.45</v>
      </c>
      <c r="I165" s="147">
        <f t="shared" si="50"/>
        <v>7932.9</v>
      </c>
      <c r="J165" s="297"/>
      <c r="K165" s="147">
        <f t="shared" si="50"/>
        <v>0</v>
      </c>
      <c r="L165" s="297"/>
      <c r="M165" s="147">
        <f t="shared" si="50"/>
        <v>0</v>
      </c>
      <c r="N165" s="297"/>
      <c r="O165" s="211">
        <f t="shared" si="36"/>
        <v>0</v>
      </c>
      <c r="P165" s="545">
        <f t="shared" si="34"/>
        <v>2</v>
      </c>
      <c r="V165" s="330"/>
      <c r="W165" s="328"/>
    </row>
    <row r="166" spans="1:23" s="49" customFormat="1">
      <c r="A166" s="103" t="s">
        <v>505</v>
      </c>
      <c r="B166" s="10">
        <v>200709</v>
      </c>
      <c r="C166" s="10" t="s">
        <v>207</v>
      </c>
      <c r="D166" s="35" t="s">
        <v>124</v>
      </c>
      <c r="E166" s="107" t="s">
        <v>23</v>
      </c>
      <c r="F166" s="106">
        <v>2</v>
      </c>
      <c r="G166" s="19">
        <v>990.56</v>
      </c>
      <c r="H166" s="46">
        <v>1119.6600000000001</v>
      </c>
      <c r="I166" s="147">
        <f t="shared" si="50"/>
        <v>2239.3200000000002</v>
      </c>
      <c r="J166" s="297"/>
      <c r="K166" s="147">
        <f t="shared" si="50"/>
        <v>0</v>
      </c>
      <c r="L166" s="297"/>
      <c r="M166" s="147">
        <f t="shared" si="50"/>
        <v>0</v>
      </c>
      <c r="N166" s="297"/>
      <c r="O166" s="211">
        <f t="shared" si="36"/>
        <v>0</v>
      </c>
      <c r="P166" s="545">
        <f t="shared" si="34"/>
        <v>2</v>
      </c>
      <c r="V166" s="330"/>
      <c r="W166" s="328"/>
    </row>
    <row r="167" spans="1:23" s="49" customFormat="1">
      <c r="A167" s="103" t="s">
        <v>506</v>
      </c>
      <c r="B167" s="10">
        <v>200721</v>
      </c>
      <c r="C167" s="10" t="s">
        <v>207</v>
      </c>
      <c r="D167" s="188" t="s">
        <v>266</v>
      </c>
      <c r="E167" s="10" t="s">
        <v>2</v>
      </c>
      <c r="F167" s="106">
        <v>414.6</v>
      </c>
      <c r="G167" s="10">
        <v>18.54</v>
      </c>
      <c r="H167" s="46">
        <v>20.95</v>
      </c>
      <c r="I167" s="189">
        <f t="shared" si="50"/>
        <v>8685.8700000000008</v>
      </c>
      <c r="J167" s="297"/>
      <c r="K167" s="189">
        <f t="shared" si="50"/>
        <v>0</v>
      </c>
      <c r="L167" s="297"/>
      <c r="M167" s="189">
        <f t="shared" si="50"/>
        <v>0</v>
      </c>
      <c r="N167" s="297"/>
      <c r="O167" s="211">
        <f t="shared" si="36"/>
        <v>0</v>
      </c>
      <c r="P167" s="545">
        <f t="shared" si="34"/>
        <v>414.6</v>
      </c>
      <c r="V167" s="330"/>
      <c r="W167" s="328"/>
    </row>
    <row r="168" spans="1:23" s="49" customFormat="1" ht="28.2">
      <c r="A168" s="103" t="s">
        <v>507</v>
      </c>
      <c r="B168" s="193">
        <v>200576</v>
      </c>
      <c r="C168" s="99" t="s">
        <v>207</v>
      </c>
      <c r="D168" s="194" t="s">
        <v>119</v>
      </c>
      <c r="E168" s="195" t="s">
        <v>23</v>
      </c>
      <c r="F168" s="106">
        <v>1</v>
      </c>
      <c r="G168" s="196">
        <v>585.34</v>
      </c>
      <c r="H168" s="46">
        <v>661.63</v>
      </c>
      <c r="I168" s="148">
        <f>ROUND(F168*H168,2)</f>
        <v>661.63</v>
      </c>
      <c r="J168" s="297"/>
      <c r="K168" s="148">
        <f>ROUND(H168*J168,2)</f>
        <v>0</v>
      </c>
      <c r="L168" s="297"/>
      <c r="M168" s="148">
        <f>ROUND(J168*L168,2)</f>
        <v>0</v>
      </c>
      <c r="N168" s="297"/>
      <c r="O168" s="211">
        <f t="shared" si="36"/>
        <v>0</v>
      </c>
      <c r="P168" s="545">
        <f t="shared" si="34"/>
        <v>1</v>
      </c>
      <c r="V168" s="330"/>
      <c r="W168" s="328"/>
    </row>
    <row r="169" spans="1:23" s="49" customFormat="1">
      <c r="A169" s="103" t="s">
        <v>508</v>
      </c>
      <c r="B169" s="280" t="s">
        <v>55</v>
      </c>
      <c r="C169" s="280" t="s">
        <v>298</v>
      </c>
      <c r="D169" s="281" t="s">
        <v>374</v>
      </c>
      <c r="E169" s="195" t="s">
        <v>23</v>
      </c>
      <c r="F169" s="106">
        <v>40</v>
      </c>
      <c r="G169" s="282">
        <v>6.59</v>
      </c>
      <c r="H169" s="46">
        <v>6.46</v>
      </c>
      <c r="I169" s="148">
        <f>ROUND(F169*H169,2)</f>
        <v>258.39999999999998</v>
      </c>
      <c r="J169" s="297"/>
      <c r="K169" s="148">
        <f>ROUND(H169*J169,2)</f>
        <v>0</v>
      </c>
      <c r="L169" s="297"/>
      <c r="M169" s="148">
        <f>ROUND(J169*L169,2)</f>
        <v>0</v>
      </c>
      <c r="N169" s="297"/>
      <c r="O169" s="211">
        <f t="shared" si="36"/>
        <v>0</v>
      </c>
      <c r="P169" s="545">
        <f t="shared" si="34"/>
        <v>40</v>
      </c>
      <c r="V169" s="330"/>
      <c r="W169" s="328"/>
    </row>
    <row r="170" spans="1:23" s="49" customFormat="1" ht="34.799999999999997" customHeight="1">
      <c r="A170" s="103" t="s">
        <v>524</v>
      </c>
      <c r="B170" s="280">
        <v>160604</v>
      </c>
      <c r="C170" s="99" t="s">
        <v>207</v>
      </c>
      <c r="D170" s="283" t="s">
        <v>520</v>
      </c>
      <c r="E170" s="195" t="s">
        <v>23</v>
      </c>
      <c r="F170" s="106">
        <v>2</v>
      </c>
      <c r="G170" s="282">
        <v>219.52</v>
      </c>
      <c r="H170" s="46">
        <v>215.2</v>
      </c>
      <c r="I170" s="148">
        <f t="shared" ref="I170:M173" si="51">ROUND(F170*H170,2)</f>
        <v>430.4</v>
      </c>
      <c r="J170" s="297"/>
      <c r="K170" s="148">
        <f t="shared" si="51"/>
        <v>0</v>
      </c>
      <c r="L170" s="297"/>
      <c r="M170" s="148">
        <f t="shared" si="51"/>
        <v>0</v>
      </c>
      <c r="N170" s="297"/>
      <c r="O170" s="211">
        <f t="shared" si="36"/>
        <v>0</v>
      </c>
      <c r="P170" s="545">
        <f t="shared" si="34"/>
        <v>2</v>
      </c>
      <c r="V170" s="330"/>
      <c r="W170" s="328"/>
    </row>
    <row r="171" spans="1:23" s="49" customFormat="1" ht="33" customHeight="1">
      <c r="A171" s="103" t="s">
        <v>525</v>
      </c>
      <c r="B171" s="280">
        <v>160605</v>
      </c>
      <c r="C171" s="99" t="s">
        <v>207</v>
      </c>
      <c r="D171" s="284" t="s">
        <v>521</v>
      </c>
      <c r="E171" s="195" t="s">
        <v>23</v>
      </c>
      <c r="F171" s="106">
        <v>2</v>
      </c>
      <c r="G171" s="282">
        <v>218</v>
      </c>
      <c r="H171" s="46">
        <v>213.71</v>
      </c>
      <c r="I171" s="148">
        <f t="shared" si="51"/>
        <v>427.42</v>
      </c>
      <c r="J171" s="297"/>
      <c r="K171" s="148">
        <f t="shared" si="51"/>
        <v>0</v>
      </c>
      <c r="L171" s="297"/>
      <c r="M171" s="148">
        <f t="shared" si="51"/>
        <v>0</v>
      </c>
      <c r="N171" s="297"/>
      <c r="O171" s="211">
        <f t="shared" si="36"/>
        <v>0</v>
      </c>
      <c r="P171" s="545">
        <f t="shared" si="34"/>
        <v>2</v>
      </c>
      <c r="V171" s="330"/>
      <c r="W171" s="328"/>
    </row>
    <row r="172" spans="1:23" s="49" customFormat="1" ht="36.6" customHeight="1">
      <c r="A172" s="103" t="s">
        <v>526</v>
      </c>
      <c r="B172" s="197">
        <v>160606</v>
      </c>
      <c r="C172" s="99" t="s">
        <v>207</v>
      </c>
      <c r="D172" s="285" t="s">
        <v>522</v>
      </c>
      <c r="E172" s="195" t="s">
        <v>23</v>
      </c>
      <c r="F172" s="106">
        <v>2</v>
      </c>
      <c r="G172" s="282">
        <v>712.69</v>
      </c>
      <c r="H172" s="46">
        <v>698.69</v>
      </c>
      <c r="I172" s="148">
        <f t="shared" si="51"/>
        <v>1397.38</v>
      </c>
      <c r="J172" s="297"/>
      <c r="K172" s="148">
        <f t="shared" si="51"/>
        <v>0</v>
      </c>
      <c r="L172" s="297"/>
      <c r="M172" s="148">
        <f t="shared" si="51"/>
        <v>0</v>
      </c>
      <c r="N172" s="297"/>
      <c r="O172" s="211">
        <f t="shared" si="36"/>
        <v>0</v>
      </c>
      <c r="P172" s="545">
        <f t="shared" si="34"/>
        <v>2</v>
      </c>
      <c r="V172" s="330"/>
      <c r="W172" s="328"/>
    </row>
    <row r="173" spans="1:23" s="49" customFormat="1" ht="34.799999999999997" customHeight="1">
      <c r="A173" s="95" t="s">
        <v>527</v>
      </c>
      <c r="B173" s="287">
        <v>160607</v>
      </c>
      <c r="C173" s="10" t="s">
        <v>207</v>
      </c>
      <c r="D173" s="286" t="s">
        <v>523</v>
      </c>
      <c r="E173" s="195" t="s">
        <v>23</v>
      </c>
      <c r="F173" s="106">
        <v>2</v>
      </c>
      <c r="G173" s="282">
        <v>199.86</v>
      </c>
      <c r="H173" s="46">
        <v>195.93</v>
      </c>
      <c r="I173" s="148">
        <f t="shared" si="51"/>
        <v>391.86</v>
      </c>
      <c r="J173" s="297"/>
      <c r="K173" s="148">
        <f t="shared" si="51"/>
        <v>0</v>
      </c>
      <c r="L173" s="297"/>
      <c r="M173" s="148">
        <f t="shared" si="51"/>
        <v>0</v>
      </c>
      <c r="N173" s="297"/>
      <c r="O173" s="211">
        <f t="shared" si="36"/>
        <v>0</v>
      </c>
      <c r="P173" s="545">
        <f t="shared" si="34"/>
        <v>2</v>
      </c>
      <c r="V173" s="330"/>
      <c r="W173" s="328"/>
    </row>
    <row r="174" spans="1:23" s="49" customFormat="1" ht="37.200000000000003" customHeight="1">
      <c r="A174" s="95" t="s">
        <v>529</v>
      </c>
      <c r="B174" s="288">
        <v>160612</v>
      </c>
      <c r="C174" s="10" t="s">
        <v>207</v>
      </c>
      <c r="D174" s="286" t="s">
        <v>528</v>
      </c>
      <c r="E174" s="195" t="s">
        <v>23</v>
      </c>
      <c r="F174" s="106">
        <v>10</v>
      </c>
      <c r="G174" s="282">
        <v>27.27</v>
      </c>
      <c r="H174" s="46">
        <v>26.73</v>
      </c>
      <c r="I174" s="148">
        <f t="shared" ref="I174:M174" si="52">ROUND(F174*H174,2)</f>
        <v>267.3</v>
      </c>
      <c r="J174" s="297"/>
      <c r="K174" s="148">
        <f t="shared" si="52"/>
        <v>0</v>
      </c>
      <c r="L174" s="297"/>
      <c r="M174" s="148">
        <f t="shared" si="52"/>
        <v>0</v>
      </c>
      <c r="N174" s="297"/>
      <c r="O174" s="211">
        <f t="shared" si="36"/>
        <v>0</v>
      </c>
      <c r="P174" s="545">
        <f t="shared" si="34"/>
        <v>10</v>
      </c>
      <c r="V174" s="330"/>
      <c r="W174" s="328"/>
    </row>
    <row r="175" spans="1:23" s="251" customFormat="1">
      <c r="A175" s="242" t="s">
        <v>452</v>
      </c>
      <c r="B175" s="231"/>
      <c r="C175" s="223"/>
      <c r="D175" s="243" t="s">
        <v>358</v>
      </c>
      <c r="E175" s="224"/>
      <c r="F175" s="244"/>
      <c r="G175" s="244"/>
      <c r="H175" s="244"/>
      <c r="I175" s="292">
        <f>SUM(I176:I177)</f>
        <v>22439.63</v>
      </c>
      <c r="J175" s="305"/>
      <c r="K175" s="292">
        <f>SUM(K176:K177)</f>
        <v>0</v>
      </c>
      <c r="L175" s="305"/>
      <c r="M175" s="292">
        <f>SUM(M176:M177)</f>
        <v>22439.63</v>
      </c>
      <c r="N175" s="305"/>
      <c r="O175" s="292">
        <f>SUM(O176:O177)</f>
        <v>0</v>
      </c>
      <c r="V175" s="332">
        <f>M175/K197</f>
        <v>2.7468003471405739E-2</v>
      </c>
      <c r="W175" s="329"/>
    </row>
    <row r="176" spans="1:23" s="49" customFormat="1" ht="28.2">
      <c r="A176" s="103" t="s">
        <v>453</v>
      </c>
      <c r="B176" s="110">
        <v>200202</v>
      </c>
      <c r="C176" s="110" t="s">
        <v>207</v>
      </c>
      <c r="D176" s="111" t="s">
        <v>360</v>
      </c>
      <c r="E176" s="107" t="s">
        <v>16</v>
      </c>
      <c r="F176" s="106">
        <v>69.989999999999995</v>
      </c>
      <c r="G176" s="121">
        <v>62.08</v>
      </c>
      <c r="H176" s="46">
        <v>70.16</v>
      </c>
      <c r="I176" s="147">
        <f>ROUND(F176*H176,2)</f>
        <v>4910.5</v>
      </c>
      <c r="J176" s="297"/>
      <c r="K176" s="147">
        <f>ROUND(H176*J176,2)</f>
        <v>0</v>
      </c>
      <c r="L176" s="297">
        <f>F176</f>
        <v>69.989999999999995</v>
      </c>
      <c r="M176" s="147">
        <f>I176</f>
        <v>4910.5</v>
      </c>
      <c r="N176" s="297"/>
      <c r="O176" s="211">
        <f t="shared" si="36"/>
        <v>0</v>
      </c>
      <c r="P176" s="545">
        <f t="shared" si="34"/>
        <v>0</v>
      </c>
      <c r="V176" s="330"/>
      <c r="W176" s="328"/>
    </row>
    <row r="177" spans="1:23" s="49" customFormat="1" ht="41.4">
      <c r="A177" s="103" t="s">
        <v>509</v>
      </c>
      <c r="B177" s="110">
        <v>200237</v>
      </c>
      <c r="C177" s="110" t="s">
        <v>207</v>
      </c>
      <c r="D177" s="111" t="s">
        <v>361</v>
      </c>
      <c r="E177" s="190" t="s">
        <v>2</v>
      </c>
      <c r="F177" s="106">
        <v>181.03</v>
      </c>
      <c r="G177" s="121">
        <v>85.67</v>
      </c>
      <c r="H177" s="46">
        <v>96.83</v>
      </c>
      <c r="I177" s="147">
        <f>ROUND(F177*H177,2)</f>
        <v>17529.13</v>
      </c>
      <c r="J177" s="297"/>
      <c r="K177" s="147">
        <f>ROUND(H177*J177,2)</f>
        <v>0</v>
      </c>
      <c r="L177" s="297">
        <f>F177</f>
        <v>181.03</v>
      </c>
      <c r="M177" s="147">
        <f>I177</f>
        <v>17529.13</v>
      </c>
      <c r="N177" s="297"/>
      <c r="O177" s="211">
        <f t="shared" si="36"/>
        <v>0</v>
      </c>
      <c r="P177" s="545">
        <f t="shared" si="34"/>
        <v>0</v>
      </c>
      <c r="V177" s="330"/>
      <c r="W177" s="328"/>
    </row>
    <row r="178" spans="1:23" s="251" customFormat="1">
      <c r="A178" s="242" t="s">
        <v>510</v>
      </c>
      <c r="B178" s="231"/>
      <c r="C178" s="229"/>
      <c r="D178" s="248" t="s">
        <v>143</v>
      </c>
      <c r="E178" s="231"/>
      <c r="F178" s="244"/>
      <c r="G178" s="249"/>
      <c r="H178" s="249"/>
      <c r="I178" s="250">
        <f>SUM(I179)</f>
        <v>1759.2</v>
      </c>
      <c r="J178" s="305"/>
      <c r="K178" s="250">
        <f>SUM(K179)</f>
        <v>0</v>
      </c>
      <c r="L178" s="305"/>
      <c r="M178" s="250">
        <f>SUM(M179)</f>
        <v>0</v>
      </c>
      <c r="N178" s="305"/>
      <c r="O178" s="250">
        <f>SUM(O179)</f>
        <v>0</v>
      </c>
      <c r="V178" s="331"/>
      <c r="W178" s="329"/>
    </row>
    <row r="179" spans="1:23" s="49" customFormat="1">
      <c r="A179" s="95" t="s">
        <v>511</v>
      </c>
      <c r="B179" s="54">
        <v>200402</v>
      </c>
      <c r="C179" s="10" t="s">
        <v>207</v>
      </c>
      <c r="D179" s="55" t="s">
        <v>118</v>
      </c>
      <c r="E179" s="24" t="s">
        <v>2</v>
      </c>
      <c r="F179" s="46">
        <v>1322.71</v>
      </c>
      <c r="G179" s="46">
        <v>1.18</v>
      </c>
      <c r="H179" s="46">
        <v>1.33</v>
      </c>
      <c r="I179" s="147">
        <f>ROUND(F179*H179,2)</f>
        <v>1759.2</v>
      </c>
      <c r="J179" s="304"/>
      <c r="K179" s="147">
        <f>ROUND(H179*J179,2)</f>
        <v>0</v>
      </c>
      <c r="L179" s="304"/>
      <c r="M179" s="147">
        <f>ROUND(J179*L179,2)</f>
        <v>0</v>
      </c>
      <c r="N179" s="304"/>
      <c r="O179" s="211">
        <f>H179*N179</f>
        <v>0</v>
      </c>
      <c r="V179" s="330"/>
      <c r="W179" s="328"/>
    </row>
    <row r="180" spans="1:23" s="251" customFormat="1" ht="21.6" thickBot="1">
      <c r="A180" s="377" t="s">
        <v>401</v>
      </c>
      <c r="B180" s="378"/>
      <c r="C180" s="378"/>
      <c r="D180" s="378"/>
      <c r="E180" s="378"/>
      <c r="F180" s="378"/>
      <c r="G180" s="378"/>
      <c r="H180" s="379"/>
      <c r="I180" s="293">
        <f>SUM(I178+I175+I158+I152+I127+I78+I117+I111+I108+I99+I84+I72+I42+I31+I28+I17+I12+I56)-0.04</f>
        <v>1265000</v>
      </c>
      <c r="J180" s="307"/>
      <c r="K180" s="293">
        <f>SUM(K178+K175+K158+K152+K127+K78+K117+K111+K108+K99+K84+K72+K42+K31+K28+K17+K12+K56)-0.04</f>
        <v>281542.00000000006</v>
      </c>
      <c r="L180" s="307"/>
      <c r="M180" s="293">
        <f>SUM(M178+M175+M158+M152+M127+M78+M117+M111+M108+M99+M84+M72+M42+M31+M28+M17+M12+M56)-0.04</f>
        <v>535395.05999999994</v>
      </c>
      <c r="N180" s="307"/>
      <c r="O180" s="293">
        <f>SUM(O178+O175+O158+O152+O127+O78+O117+O111+O108+O99+O84+O72+O42+O31+O28+O17+O12+O56)-0.04</f>
        <v>192783.77600000001</v>
      </c>
      <c r="V180" s="331"/>
      <c r="W180" s="329"/>
    </row>
    <row r="181" spans="1:23" s="49" customFormat="1">
      <c r="A181" s="599" t="s">
        <v>564</v>
      </c>
      <c r="B181" s="599"/>
      <c r="C181" s="599"/>
      <c r="D181" s="599"/>
      <c r="E181" s="599"/>
      <c r="F181" s="599"/>
      <c r="G181" s="599"/>
      <c r="H181" s="599"/>
      <c r="I181" s="599"/>
      <c r="J181" s="599"/>
      <c r="K181" s="149"/>
      <c r="L181" s="29"/>
      <c r="M181" s="149"/>
      <c r="V181" s="330"/>
      <c r="W181" s="328"/>
    </row>
    <row r="182" spans="1:23" s="49" customFormat="1" ht="15" customHeight="1">
      <c r="A182" s="376"/>
      <c r="B182" s="376"/>
      <c r="C182" s="376"/>
      <c r="D182" s="376"/>
      <c r="E182" s="29"/>
      <c r="F182" s="29"/>
      <c r="G182" s="29"/>
      <c r="H182" s="30"/>
      <c r="I182" s="261"/>
      <c r="J182" s="29"/>
      <c r="K182" s="291"/>
      <c r="L182" s="29"/>
      <c r="M182" s="291"/>
      <c r="V182" s="330"/>
      <c r="W182" s="328"/>
    </row>
    <row r="183" spans="1:23" s="49" customFormat="1" ht="15" customHeight="1">
      <c r="A183" s="376" t="s">
        <v>568</v>
      </c>
      <c r="B183" s="376"/>
      <c r="C183" s="376"/>
      <c r="D183" s="376"/>
      <c r="V183" s="330"/>
      <c r="W183" s="328"/>
    </row>
    <row r="184" spans="1:23" s="49" customFormat="1" ht="15" customHeight="1">
      <c r="A184" s="376"/>
      <c r="B184" s="376"/>
      <c r="C184" s="376"/>
      <c r="D184" s="376"/>
      <c r="E184" s="290"/>
      <c r="F184" s="290"/>
      <c r="G184" s="290"/>
      <c r="H184" s="290"/>
      <c r="I184" s="290"/>
      <c r="V184" s="330"/>
      <c r="W184" s="328"/>
    </row>
    <row r="185" spans="1:23" s="49" customFormat="1" ht="15" customHeight="1">
      <c r="A185" s="112"/>
      <c r="B185" s="112"/>
      <c r="C185" s="112"/>
      <c r="D185" s="112"/>
      <c r="E185" s="34" t="s">
        <v>128</v>
      </c>
      <c r="F185" s="34"/>
      <c r="G185" s="34"/>
      <c r="H185" s="34"/>
      <c r="I185" s="34"/>
      <c r="M185" s="573"/>
      <c r="V185" s="330"/>
      <c r="W185" s="328"/>
    </row>
    <row r="186" spans="1:23" s="49" customFormat="1" ht="15" customHeight="1">
      <c r="A186" s="376"/>
      <c r="B186" s="376"/>
      <c r="C186" s="376"/>
      <c r="D186" s="376"/>
      <c r="E186" s="375" t="s">
        <v>565</v>
      </c>
      <c r="F186" s="375"/>
      <c r="G186" s="375"/>
      <c r="H186" s="375"/>
      <c r="I186" s="375"/>
      <c r="V186" s="330"/>
      <c r="W186" s="328"/>
    </row>
    <row r="187" spans="1:23" s="49" customFormat="1" ht="15" customHeight="1">
      <c r="A187" s="34"/>
      <c r="B187" s="34"/>
      <c r="C187" s="34"/>
      <c r="D187" s="34"/>
      <c r="E187" s="375" t="s">
        <v>566</v>
      </c>
      <c r="F187" s="375"/>
      <c r="G187" s="375"/>
      <c r="H187" s="375"/>
      <c r="I187" s="375"/>
      <c r="V187" s="330"/>
      <c r="W187" s="328"/>
    </row>
    <row r="188" spans="1:23" s="49" customFormat="1" ht="15" customHeight="1">
      <c r="A188" s="57"/>
      <c r="B188" s="57"/>
      <c r="C188" s="57"/>
      <c r="D188" s="58"/>
      <c r="E188" s="375" t="s">
        <v>567</v>
      </c>
      <c r="F188" s="375"/>
      <c r="G188" s="375"/>
      <c r="H188" s="375"/>
      <c r="I188" s="375"/>
      <c r="V188" s="330"/>
      <c r="W188" s="328"/>
    </row>
    <row r="189" spans="1:23" s="49" customFormat="1" ht="15" customHeight="1">
      <c r="A189" s="57"/>
      <c r="B189" s="57"/>
      <c r="C189" s="57"/>
      <c r="D189" s="58"/>
      <c r="V189" s="330"/>
      <c r="W189" s="328"/>
    </row>
    <row r="190" spans="1:23" s="49" customFormat="1">
      <c r="A190" s="50"/>
      <c r="B190" s="50"/>
      <c r="C190" s="50"/>
      <c r="D190" s="51"/>
      <c r="I190" s="150"/>
      <c r="K190" s="150"/>
      <c r="M190" s="150"/>
      <c r="V190" s="330"/>
      <c r="W190" s="328"/>
    </row>
    <row r="191" spans="1:23" s="49" customFormat="1">
      <c r="A191" s="50"/>
      <c r="B191" s="50"/>
      <c r="C191" s="50"/>
      <c r="D191" s="51"/>
      <c r="I191" s="150"/>
      <c r="K191" s="150"/>
      <c r="M191" s="150"/>
      <c r="O191" s="330"/>
      <c r="P191" s="328"/>
    </row>
    <row r="192" spans="1:23" s="49" customFormat="1">
      <c r="A192" s="50"/>
      <c r="B192" s="50"/>
      <c r="C192" s="50"/>
      <c r="D192" s="51"/>
      <c r="E192" s="52"/>
      <c r="F192" s="52"/>
      <c r="G192" s="53"/>
      <c r="H192" s="53"/>
      <c r="I192" s="151"/>
      <c r="J192" s="52"/>
      <c r="K192" s="151"/>
      <c r="L192" s="52"/>
      <c r="M192" s="151"/>
      <c r="O192" s="330"/>
      <c r="P192" s="328"/>
    </row>
    <row r="193" spans="1:16" s="49" customFormat="1">
      <c r="A193" s="50"/>
      <c r="B193" s="50"/>
      <c r="C193" s="50"/>
      <c r="D193" s="51"/>
      <c r="E193" s="52"/>
      <c r="F193" s="52"/>
      <c r="G193" s="53"/>
      <c r="H193" s="53"/>
      <c r="I193" s="151"/>
      <c r="J193" s="52"/>
      <c r="K193" s="151"/>
      <c r="L193" s="52"/>
      <c r="M193" s="151"/>
      <c r="O193" s="330"/>
      <c r="P193" s="328"/>
    </row>
    <row r="194" spans="1:16" s="49" customFormat="1">
      <c r="A194" s="50"/>
      <c r="B194" s="50"/>
      <c r="C194" s="50"/>
      <c r="D194" s="51"/>
      <c r="E194" s="52"/>
      <c r="F194" s="52"/>
      <c r="G194" s="53"/>
      <c r="H194" s="53"/>
      <c r="I194" s="151"/>
      <c r="J194" s="52"/>
      <c r="K194" s="151"/>
      <c r="L194" s="52"/>
      <c r="M194" s="151"/>
      <c r="O194" s="330"/>
      <c r="P194" s="328"/>
    </row>
    <row r="195" spans="1:16" s="49" customFormat="1">
      <c r="A195" s="50"/>
      <c r="B195" s="50"/>
      <c r="C195" s="50"/>
      <c r="D195" s="51"/>
      <c r="E195" s="52"/>
      <c r="F195" s="52"/>
      <c r="G195" s="53"/>
      <c r="H195" s="53"/>
      <c r="I195" s="151"/>
      <c r="J195" s="52"/>
      <c r="K195" s="151"/>
      <c r="L195" s="52"/>
      <c r="M195" s="151"/>
      <c r="O195" s="330"/>
      <c r="P195" s="328"/>
    </row>
    <row r="196" spans="1:16" s="49" customFormat="1">
      <c r="A196" s="50"/>
      <c r="B196" s="50"/>
      <c r="C196" s="50"/>
      <c r="D196" s="51"/>
      <c r="E196" s="52"/>
      <c r="F196" s="52"/>
      <c r="G196" s="53"/>
      <c r="H196" s="53"/>
      <c r="I196" s="151"/>
      <c r="J196" s="52"/>
      <c r="K196" s="151"/>
      <c r="L196" s="52"/>
      <c r="M196" s="151"/>
      <c r="O196" s="330"/>
      <c r="P196" s="328"/>
    </row>
    <row r="197" spans="1:16" s="49" customFormat="1">
      <c r="A197" s="50"/>
      <c r="B197" s="50"/>
      <c r="C197" s="50"/>
      <c r="D197" s="51"/>
      <c r="E197" s="52"/>
      <c r="F197" s="52"/>
      <c r="G197" s="53"/>
      <c r="H197" s="53"/>
      <c r="I197" s="151"/>
      <c r="J197" s="52"/>
      <c r="K197" s="312">
        <f>K180+M180</f>
        <v>816937.06</v>
      </c>
      <c r="L197" s="52"/>
      <c r="M197" s="151"/>
      <c r="O197" s="330"/>
      <c r="P197" s="328"/>
    </row>
    <row r="198" spans="1:16" s="49" customFormat="1">
      <c r="A198" s="50"/>
      <c r="B198" s="50"/>
      <c r="C198" s="50"/>
      <c r="D198" s="51"/>
      <c r="E198" s="52"/>
      <c r="F198" s="52"/>
      <c r="G198" s="53"/>
      <c r="H198" s="53"/>
      <c r="I198" s="151">
        <f>I180-K197</f>
        <v>448062.93999999994</v>
      </c>
      <c r="J198" s="52"/>
      <c r="K198" s="151"/>
      <c r="L198" s="52"/>
      <c r="M198" s="151"/>
      <c r="O198" s="330"/>
      <c r="P198" s="328"/>
    </row>
    <row r="199" spans="1:16" s="49" customFormat="1">
      <c r="A199" s="50"/>
      <c r="B199" s="50"/>
      <c r="C199" s="50"/>
      <c r="D199" s="51"/>
      <c r="E199" s="52"/>
      <c r="F199" s="52"/>
      <c r="G199" s="53"/>
      <c r="H199" s="53"/>
      <c r="I199" s="151"/>
      <c r="J199" s="52"/>
      <c r="K199" s="151">
        <f>K197/I180*100</f>
        <v>64.580004743083009</v>
      </c>
      <c r="L199" s="52"/>
      <c r="M199" s="151"/>
      <c r="O199" s="330"/>
      <c r="P199" s="328"/>
    </row>
    <row r="200" spans="1:16" s="49" customFormat="1">
      <c r="A200" s="50"/>
      <c r="B200" s="50"/>
      <c r="C200" s="50"/>
      <c r="D200" s="51"/>
      <c r="E200" s="52"/>
      <c r="F200" s="52"/>
      <c r="G200" s="53"/>
      <c r="H200" s="53"/>
      <c r="I200" s="151"/>
      <c r="J200" s="52"/>
      <c r="K200" s="151"/>
      <c r="L200" s="52"/>
      <c r="M200" s="151"/>
      <c r="O200" s="330"/>
      <c r="P200" s="328"/>
    </row>
    <row r="201" spans="1:16" s="49" customFormat="1">
      <c r="A201" s="50"/>
      <c r="B201" s="50"/>
      <c r="C201" s="50"/>
      <c r="D201" s="51"/>
      <c r="E201" s="52"/>
      <c r="F201" s="52"/>
      <c r="G201" s="53"/>
      <c r="H201" s="53"/>
      <c r="I201" s="151"/>
      <c r="J201" s="52"/>
      <c r="K201" s="151"/>
      <c r="L201" s="52"/>
      <c r="M201" s="151"/>
      <c r="O201" s="330"/>
      <c r="P201" s="328"/>
    </row>
    <row r="202" spans="1:16" s="49" customFormat="1">
      <c r="A202" s="50"/>
      <c r="B202" s="50"/>
      <c r="C202" s="50"/>
      <c r="D202" s="51"/>
      <c r="E202" s="52"/>
      <c r="F202" s="52"/>
      <c r="G202" s="53"/>
      <c r="H202" s="53"/>
      <c r="I202" s="151"/>
      <c r="J202" s="52"/>
      <c r="K202" s="151"/>
      <c r="L202" s="52"/>
      <c r="M202" s="151"/>
      <c r="O202" s="330"/>
      <c r="P202" s="328"/>
    </row>
    <row r="203" spans="1:16" s="49" customFormat="1">
      <c r="A203" s="50"/>
      <c r="B203" s="50"/>
      <c r="C203" s="50"/>
      <c r="D203" s="51"/>
      <c r="E203" s="52"/>
      <c r="F203" s="52"/>
      <c r="G203" s="53"/>
      <c r="H203" s="53"/>
      <c r="I203" s="151"/>
      <c r="J203" s="52"/>
      <c r="K203" s="151"/>
      <c r="L203" s="52"/>
      <c r="M203" s="151"/>
      <c r="O203" s="330"/>
      <c r="P203" s="328"/>
    </row>
    <row r="204" spans="1:16" s="49" customFormat="1">
      <c r="A204" s="50"/>
      <c r="B204" s="50"/>
      <c r="C204" s="50"/>
      <c r="D204" s="51"/>
      <c r="E204" s="52"/>
      <c r="F204" s="52"/>
      <c r="G204" s="53"/>
      <c r="H204" s="53"/>
      <c r="I204" s="151"/>
      <c r="J204" s="52"/>
      <c r="K204" s="151"/>
      <c r="L204" s="52"/>
      <c r="M204" s="151"/>
      <c r="O204" s="330"/>
      <c r="P204" s="328"/>
    </row>
    <row r="205" spans="1:16" s="49" customFormat="1">
      <c r="A205" s="50"/>
      <c r="B205" s="50"/>
      <c r="C205" s="50"/>
      <c r="D205" s="51"/>
      <c r="E205" s="52"/>
      <c r="F205" s="52"/>
      <c r="G205" s="53"/>
      <c r="H205" s="53"/>
      <c r="I205" s="151"/>
      <c r="J205" s="52"/>
      <c r="K205" s="151"/>
      <c r="L205" s="52"/>
      <c r="M205" s="151"/>
      <c r="O205" s="330"/>
      <c r="P205" s="328"/>
    </row>
    <row r="206" spans="1:16" s="49" customFormat="1">
      <c r="A206" s="50"/>
      <c r="B206" s="50"/>
      <c r="C206" s="50"/>
      <c r="D206" s="51"/>
      <c r="E206" s="52"/>
      <c r="F206" s="52"/>
      <c r="G206" s="53"/>
      <c r="H206" s="53"/>
      <c r="I206" s="151"/>
      <c r="J206" s="52"/>
      <c r="K206" s="151"/>
      <c r="L206" s="52"/>
      <c r="M206" s="151"/>
      <c r="O206" s="330"/>
      <c r="P206" s="328"/>
    </row>
    <row r="207" spans="1:16" s="49" customFormat="1">
      <c r="A207" s="50"/>
      <c r="B207" s="50"/>
      <c r="C207" s="50"/>
      <c r="D207" s="51"/>
      <c r="E207" s="52"/>
      <c r="F207" s="52"/>
      <c r="G207" s="53"/>
      <c r="H207" s="53"/>
      <c r="I207" s="151"/>
      <c r="J207" s="52"/>
      <c r="K207" s="151"/>
      <c r="L207" s="52"/>
      <c r="M207" s="151"/>
      <c r="O207" s="330"/>
      <c r="P207" s="328"/>
    </row>
    <row r="208" spans="1:16" s="49" customFormat="1">
      <c r="A208" s="50"/>
      <c r="B208" s="50"/>
      <c r="C208" s="50"/>
      <c r="D208" s="51"/>
      <c r="E208" s="52"/>
      <c r="F208" s="52"/>
      <c r="G208" s="53"/>
      <c r="H208" s="53"/>
      <c r="I208" s="151"/>
      <c r="J208" s="52"/>
      <c r="K208" s="151"/>
      <c r="L208" s="52"/>
      <c r="M208" s="151"/>
      <c r="O208" s="330"/>
      <c r="P208" s="328"/>
    </row>
    <row r="209" spans="1:16" s="49" customFormat="1">
      <c r="A209" s="50"/>
      <c r="B209" s="50"/>
      <c r="C209" s="50"/>
      <c r="D209" s="51"/>
      <c r="E209" s="52"/>
      <c r="F209" s="52"/>
      <c r="G209" s="53"/>
      <c r="H209" s="53"/>
      <c r="I209" s="151"/>
      <c r="J209" s="52"/>
      <c r="K209" s="151"/>
      <c r="L209" s="52"/>
      <c r="M209" s="151"/>
      <c r="O209" s="330"/>
      <c r="P209" s="328"/>
    </row>
    <row r="210" spans="1:16" s="49" customFormat="1">
      <c r="A210" s="50"/>
      <c r="B210" s="50"/>
      <c r="C210" s="50"/>
      <c r="D210" s="51"/>
      <c r="E210" s="52"/>
      <c r="F210" s="52"/>
      <c r="G210" s="53"/>
      <c r="H210" s="53"/>
      <c r="I210" s="151"/>
      <c r="J210" s="52"/>
      <c r="K210" s="151"/>
      <c r="L210" s="52"/>
      <c r="M210" s="151"/>
      <c r="O210" s="330"/>
      <c r="P210" s="328"/>
    </row>
    <row r="211" spans="1:16" s="49" customFormat="1">
      <c r="A211" s="50"/>
      <c r="B211" s="50"/>
      <c r="C211" s="50"/>
      <c r="D211" s="51"/>
      <c r="E211" s="52"/>
      <c r="F211" s="52"/>
      <c r="G211" s="53"/>
      <c r="H211" s="53"/>
      <c r="I211" s="151"/>
      <c r="J211" s="52"/>
      <c r="K211" s="151"/>
      <c r="L211" s="52"/>
      <c r="M211" s="151"/>
      <c r="O211" s="330"/>
      <c r="P211" s="328"/>
    </row>
    <row r="212" spans="1:16" s="49" customFormat="1">
      <c r="A212" s="50"/>
      <c r="B212" s="50"/>
      <c r="C212" s="50"/>
      <c r="D212" s="51"/>
      <c r="E212" s="52"/>
      <c r="F212" s="52"/>
      <c r="G212" s="53"/>
      <c r="H212" s="53"/>
      <c r="I212" s="151"/>
      <c r="J212" s="52"/>
      <c r="K212" s="151"/>
      <c r="L212" s="52"/>
      <c r="M212" s="151"/>
      <c r="O212" s="330"/>
      <c r="P212" s="328"/>
    </row>
    <row r="213" spans="1:16" s="49" customFormat="1">
      <c r="A213" s="50"/>
      <c r="B213" s="50"/>
      <c r="C213" s="50"/>
      <c r="D213" s="51"/>
      <c r="E213" s="52"/>
      <c r="F213" s="52"/>
      <c r="G213" s="53"/>
      <c r="H213" s="53"/>
      <c r="I213" s="151"/>
      <c r="J213" s="52"/>
      <c r="K213" s="151"/>
      <c r="L213" s="52"/>
      <c r="M213" s="151"/>
      <c r="O213" s="330"/>
      <c r="P213" s="328"/>
    </row>
    <row r="214" spans="1:16" s="49" customFormat="1">
      <c r="A214" s="50"/>
      <c r="B214" s="50"/>
      <c r="C214" s="50"/>
      <c r="D214" s="51"/>
      <c r="E214" s="52"/>
      <c r="F214" s="52"/>
      <c r="G214" s="53"/>
      <c r="H214" s="53"/>
      <c r="I214" s="151"/>
      <c r="J214" s="52"/>
      <c r="K214" s="151"/>
      <c r="L214" s="52"/>
      <c r="M214" s="151"/>
      <c r="O214" s="330"/>
      <c r="P214" s="328"/>
    </row>
    <row r="215" spans="1:16" s="49" customFormat="1">
      <c r="A215" s="50"/>
      <c r="B215" s="50"/>
      <c r="C215" s="50"/>
      <c r="D215" s="51"/>
      <c r="E215" s="52"/>
      <c r="F215" s="52"/>
      <c r="G215" s="53"/>
      <c r="H215" s="53"/>
      <c r="I215" s="151"/>
      <c r="J215" s="52"/>
      <c r="K215" s="151"/>
      <c r="L215" s="52"/>
      <c r="M215" s="151"/>
      <c r="O215" s="330"/>
      <c r="P215" s="328"/>
    </row>
    <row r="216" spans="1:16" s="49" customFormat="1">
      <c r="A216" s="50"/>
      <c r="B216" s="50"/>
      <c r="C216" s="50"/>
      <c r="D216" s="51"/>
      <c r="E216" s="52"/>
      <c r="F216" s="52"/>
      <c r="G216" s="53"/>
      <c r="H216" s="53"/>
      <c r="I216" s="151"/>
      <c r="J216" s="52"/>
      <c r="K216" s="151"/>
      <c r="L216" s="52"/>
      <c r="M216" s="151"/>
      <c r="O216" s="330"/>
      <c r="P216" s="328"/>
    </row>
    <row r="217" spans="1:16" s="49" customFormat="1">
      <c r="A217" s="50"/>
      <c r="B217" s="50"/>
      <c r="C217" s="50"/>
      <c r="D217" s="51"/>
      <c r="E217" s="52"/>
      <c r="F217" s="52"/>
      <c r="G217" s="53"/>
      <c r="H217" s="53"/>
      <c r="I217" s="151"/>
      <c r="J217" s="52"/>
      <c r="K217" s="151"/>
      <c r="L217" s="52"/>
      <c r="M217" s="151"/>
      <c r="O217" s="330"/>
      <c r="P217" s="328"/>
    </row>
    <row r="218" spans="1:16" s="49" customFormat="1">
      <c r="A218" s="50"/>
      <c r="B218" s="50"/>
      <c r="C218" s="50"/>
      <c r="D218" s="51"/>
      <c r="E218" s="52"/>
      <c r="F218" s="52"/>
      <c r="G218" s="53"/>
      <c r="H218" s="53"/>
      <c r="I218" s="151"/>
      <c r="J218" s="52"/>
      <c r="K218" s="151"/>
      <c r="L218" s="52"/>
      <c r="M218" s="151"/>
      <c r="O218" s="330"/>
      <c r="P218" s="328"/>
    </row>
    <row r="219" spans="1:16" s="49" customFormat="1">
      <c r="A219" s="50"/>
      <c r="B219" s="50"/>
      <c r="C219" s="50"/>
      <c r="D219" s="51"/>
      <c r="E219" s="52"/>
      <c r="F219" s="52"/>
      <c r="G219" s="53"/>
      <c r="H219" s="53"/>
      <c r="I219" s="151"/>
      <c r="J219" s="52"/>
      <c r="K219" s="151"/>
      <c r="L219" s="52"/>
      <c r="M219" s="151"/>
      <c r="O219" s="330"/>
      <c r="P219" s="328"/>
    </row>
    <row r="220" spans="1:16" s="49" customFormat="1">
      <c r="A220" s="50"/>
      <c r="B220" s="50"/>
      <c r="C220" s="50"/>
      <c r="D220" s="51"/>
      <c r="E220" s="52"/>
      <c r="F220" s="52"/>
      <c r="G220" s="53"/>
      <c r="H220" s="53"/>
      <c r="I220" s="151"/>
      <c r="J220" s="52"/>
      <c r="K220" s="151"/>
      <c r="L220" s="52"/>
      <c r="M220" s="151"/>
      <c r="O220" s="330"/>
      <c r="P220" s="328"/>
    </row>
    <row r="221" spans="1:16" s="49" customFormat="1">
      <c r="A221" s="50"/>
      <c r="B221" s="50"/>
      <c r="C221" s="50"/>
      <c r="D221" s="51"/>
      <c r="E221" s="52"/>
      <c r="F221" s="52"/>
      <c r="G221" s="53"/>
      <c r="H221" s="53"/>
      <c r="I221" s="151"/>
      <c r="J221" s="52"/>
      <c r="K221" s="151"/>
      <c r="L221" s="52"/>
      <c r="M221" s="151"/>
      <c r="O221" s="330"/>
      <c r="P221" s="328"/>
    </row>
    <row r="222" spans="1:16" s="49" customFormat="1">
      <c r="A222" s="50"/>
      <c r="B222" s="50"/>
      <c r="C222" s="50"/>
      <c r="D222" s="51"/>
      <c r="E222" s="52"/>
      <c r="F222" s="52"/>
      <c r="G222" s="53"/>
      <c r="H222" s="53"/>
      <c r="I222" s="151"/>
      <c r="J222" s="52"/>
      <c r="K222" s="151"/>
      <c r="L222" s="52"/>
      <c r="M222" s="151"/>
      <c r="O222" s="330"/>
      <c r="P222" s="328"/>
    </row>
    <row r="223" spans="1:16" s="49" customFormat="1">
      <c r="A223" s="50"/>
      <c r="B223" s="50"/>
      <c r="C223" s="50"/>
      <c r="D223" s="51"/>
      <c r="E223" s="52"/>
      <c r="F223" s="52"/>
      <c r="G223" s="53"/>
      <c r="H223" s="53"/>
      <c r="I223" s="151"/>
      <c r="J223" s="52"/>
      <c r="K223" s="151"/>
      <c r="L223" s="52"/>
      <c r="M223" s="151"/>
      <c r="O223" s="330"/>
      <c r="P223" s="328"/>
    </row>
    <row r="224" spans="1:16" s="49" customFormat="1">
      <c r="A224" s="50"/>
      <c r="B224" s="50"/>
      <c r="C224" s="50"/>
      <c r="D224" s="51"/>
      <c r="E224" s="52"/>
      <c r="F224" s="52"/>
      <c r="G224" s="53"/>
      <c r="H224" s="53"/>
      <c r="I224" s="151"/>
      <c r="J224" s="52"/>
      <c r="K224" s="151"/>
      <c r="L224" s="52"/>
      <c r="M224" s="151"/>
      <c r="O224" s="330"/>
      <c r="P224" s="328"/>
    </row>
    <row r="225" spans="1:16" s="49" customFormat="1">
      <c r="A225" s="50"/>
      <c r="B225" s="50"/>
      <c r="C225" s="50"/>
      <c r="D225" s="51"/>
      <c r="E225" s="52"/>
      <c r="F225" s="52"/>
      <c r="G225" s="53"/>
      <c r="H225" s="53"/>
      <c r="I225" s="151"/>
      <c r="J225" s="52"/>
      <c r="K225" s="151"/>
      <c r="L225" s="52"/>
      <c r="M225" s="151"/>
      <c r="O225" s="330"/>
      <c r="P225" s="328"/>
    </row>
    <row r="226" spans="1:16" s="49" customFormat="1">
      <c r="A226" s="50"/>
      <c r="B226" s="50"/>
      <c r="C226" s="50"/>
      <c r="D226" s="51"/>
      <c r="E226" s="52"/>
      <c r="F226" s="52"/>
      <c r="G226" s="53"/>
      <c r="H226" s="53"/>
      <c r="I226" s="151"/>
      <c r="J226" s="52"/>
      <c r="K226" s="151"/>
      <c r="L226" s="52"/>
      <c r="M226" s="151"/>
      <c r="O226" s="330"/>
      <c r="P226" s="328"/>
    </row>
    <row r="227" spans="1:16" s="49" customFormat="1">
      <c r="A227" s="50"/>
      <c r="B227" s="50"/>
      <c r="C227" s="50"/>
      <c r="D227" s="51"/>
      <c r="E227" s="52"/>
      <c r="F227" s="52"/>
      <c r="G227" s="53"/>
      <c r="H227" s="53"/>
      <c r="I227" s="151"/>
      <c r="J227" s="52"/>
      <c r="K227" s="151"/>
      <c r="L227" s="52"/>
      <c r="M227" s="151"/>
      <c r="O227" s="330"/>
      <c r="P227" s="328"/>
    </row>
    <row r="228" spans="1:16" s="49" customFormat="1">
      <c r="A228" s="50"/>
      <c r="B228" s="50"/>
      <c r="C228" s="50"/>
      <c r="D228" s="51"/>
      <c r="E228" s="52"/>
      <c r="F228" s="52"/>
      <c r="G228" s="53"/>
      <c r="H228" s="53"/>
      <c r="I228" s="151"/>
      <c r="J228" s="52"/>
      <c r="K228" s="151"/>
      <c r="L228" s="52"/>
      <c r="M228" s="151"/>
      <c r="O228" s="330"/>
      <c r="P228" s="328"/>
    </row>
    <row r="229" spans="1:16" s="49" customFormat="1">
      <c r="A229" s="50"/>
      <c r="B229" s="50"/>
      <c r="C229" s="50"/>
      <c r="D229" s="51"/>
      <c r="E229" s="52"/>
      <c r="F229" s="52"/>
      <c r="G229" s="53"/>
      <c r="H229" s="53"/>
      <c r="I229" s="151"/>
      <c r="J229" s="52"/>
      <c r="K229" s="151"/>
      <c r="L229" s="52"/>
      <c r="M229" s="151"/>
      <c r="O229" s="330"/>
      <c r="P229" s="328"/>
    </row>
    <row r="230" spans="1:16" s="49" customFormat="1">
      <c r="A230" s="50"/>
      <c r="B230" s="50"/>
      <c r="C230" s="50"/>
      <c r="D230" s="51"/>
      <c r="E230" s="52"/>
      <c r="F230" s="52"/>
      <c r="G230" s="53"/>
      <c r="H230" s="53"/>
      <c r="I230" s="151"/>
      <c r="J230" s="52"/>
      <c r="K230" s="151"/>
      <c r="L230" s="52"/>
      <c r="M230" s="151"/>
      <c r="O230" s="330"/>
      <c r="P230" s="328"/>
    </row>
    <row r="231" spans="1:16" s="49" customFormat="1">
      <c r="A231" s="50"/>
      <c r="B231" s="50"/>
      <c r="C231" s="50"/>
      <c r="D231" s="51"/>
      <c r="E231" s="52"/>
      <c r="F231" s="52"/>
      <c r="G231" s="53"/>
      <c r="H231" s="53"/>
      <c r="I231" s="151"/>
      <c r="J231" s="52"/>
      <c r="K231" s="151"/>
      <c r="L231" s="52"/>
      <c r="M231" s="151"/>
      <c r="O231" s="330"/>
      <c r="P231" s="328"/>
    </row>
    <row r="232" spans="1:16" s="49" customFormat="1">
      <c r="A232" s="50"/>
      <c r="B232" s="50"/>
      <c r="C232" s="50"/>
      <c r="D232" s="51"/>
      <c r="E232" s="52"/>
      <c r="F232" s="52"/>
      <c r="G232" s="53"/>
      <c r="H232" s="53"/>
      <c r="I232" s="151"/>
      <c r="J232" s="52"/>
      <c r="K232" s="151"/>
      <c r="L232" s="52"/>
      <c r="M232" s="151"/>
      <c r="O232" s="330"/>
      <c r="P232" s="328"/>
    </row>
    <row r="233" spans="1:16">
      <c r="A233" s="50"/>
      <c r="B233" s="50"/>
      <c r="C233" s="50"/>
      <c r="D233" s="51"/>
      <c r="E233" s="52"/>
      <c r="F233" s="52"/>
      <c r="G233" s="53"/>
      <c r="H233" s="53"/>
      <c r="I233" s="151"/>
      <c r="J233" s="52"/>
      <c r="K233" s="151"/>
      <c r="L233" s="52"/>
      <c r="M233" s="151"/>
    </row>
    <row r="234" spans="1:16">
      <c r="A234" s="50"/>
      <c r="B234" s="50"/>
      <c r="C234" s="50"/>
      <c r="D234" s="51"/>
      <c r="E234" s="52"/>
      <c r="F234" s="52"/>
      <c r="G234" s="53"/>
      <c r="H234" s="53"/>
      <c r="I234" s="151"/>
      <c r="J234" s="52"/>
      <c r="K234" s="151"/>
      <c r="L234" s="52"/>
      <c r="M234" s="151"/>
    </row>
    <row r="235" spans="1:16">
      <c r="A235" s="50"/>
      <c r="B235" s="50"/>
      <c r="C235" s="50"/>
      <c r="D235" s="51"/>
      <c r="E235" s="52"/>
      <c r="F235" s="52"/>
      <c r="G235" s="53"/>
      <c r="H235" s="53"/>
      <c r="I235" s="151"/>
      <c r="J235" s="52"/>
      <c r="K235" s="151"/>
      <c r="L235" s="52"/>
      <c r="M235" s="151"/>
    </row>
    <row r="236" spans="1:16">
      <c r="A236" s="50"/>
      <c r="B236" s="50"/>
      <c r="C236" s="50"/>
      <c r="D236" s="51"/>
      <c r="E236" s="52"/>
      <c r="F236" s="52"/>
      <c r="G236" s="53"/>
      <c r="H236" s="53"/>
      <c r="I236" s="151"/>
      <c r="J236" s="52"/>
      <c r="K236" s="151"/>
      <c r="L236" s="52"/>
      <c r="M236" s="151"/>
    </row>
    <row r="237" spans="1:16">
      <c r="A237" s="50"/>
      <c r="B237" s="50"/>
      <c r="C237" s="50"/>
      <c r="D237" s="51"/>
      <c r="E237" s="52"/>
      <c r="F237" s="52"/>
      <c r="G237" s="53"/>
      <c r="H237" s="53"/>
      <c r="I237" s="151"/>
      <c r="J237" s="52"/>
      <c r="K237" s="151"/>
      <c r="L237" s="52"/>
      <c r="M237" s="151"/>
    </row>
    <row r="238" spans="1:16">
      <c r="A238" s="50"/>
      <c r="B238" s="50"/>
      <c r="C238" s="50"/>
      <c r="D238" s="51"/>
      <c r="E238" s="52"/>
      <c r="F238" s="52"/>
      <c r="G238" s="53"/>
      <c r="H238" s="53"/>
      <c r="I238" s="151"/>
      <c r="J238" s="52"/>
      <c r="K238" s="151"/>
      <c r="L238" s="52"/>
      <c r="M238" s="151"/>
    </row>
    <row r="239" spans="1:16">
      <c r="A239" s="50"/>
      <c r="B239" s="50"/>
      <c r="C239" s="50"/>
      <c r="D239" s="51"/>
      <c r="E239" s="52"/>
      <c r="F239" s="52"/>
      <c r="G239" s="53"/>
      <c r="H239" s="53"/>
      <c r="I239" s="151"/>
      <c r="J239" s="52"/>
      <c r="K239" s="151"/>
      <c r="L239" s="52"/>
      <c r="M239" s="151"/>
    </row>
    <row r="240" spans="1:16">
      <c r="A240" s="50"/>
      <c r="B240" s="50"/>
      <c r="C240" s="50"/>
      <c r="D240" s="51"/>
      <c r="E240" s="52"/>
      <c r="F240" s="52"/>
      <c r="G240" s="53"/>
      <c r="H240" s="53"/>
      <c r="I240" s="151"/>
      <c r="J240" s="52"/>
      <c r="K240" s="151"/>
      <c r="L240" s="52"/>
      <c r="M240" s="151"/>
    </row>
    <row r="241" spans="1:13">
      <c r="A241" s="50"/>
      <c r="B241" s="50"/>
      <c r="C241" s="50"/>
      <c r="D241" s="51"/>
      <c r="E241" s="52"/>
      <c r="F241" s="52"/>
      <c r="G241" s="53"/>
      <c r="H241" s="53"/>
      <c r="I241" s="151"/>
      <c r="J241" s="52"/>
      <c r="K241" s="151"/>
      <c r="L241" s="52"/>
      <c r="M241" s="151"/>
    </row>
    <row r="242" spans="1:13">
      <c r="A242" s="50"/>
      <c r="B242" s="50"/>
      <c r="C242" s="50"/>
      <c r="D242" s="51"/>
      <c r="E242" s="52"/>
      <c r="F242" s="52"/>
      <c r="G242" s="53"/>
      <c r="H242" s="53"/>
      <c r="I242" s="151"/>
      <c r="J242" s="52"/>
      <c r="K242" s="151"/>
      <c r="L242" s="52"/>
      <c r="M242" s="151"/>
    </row>
    <row r="243" spans="1:13">
      <c r="A243" s="50"/>
      <c r="B243" s="50"/>
      <c r="C243" s="50"/>
      <c r="D243" s="51"/>
      <c r="E243" s="52"/>
      <c r="F243" s="52"/>
      <c r="G243" s="53"/>
      <c r="H243" s="53"/>
      <c r="I243" s="151"/>
      <c r="J243" s="52"/>
      <c r="K243" s="151"/>
      <c r="L243" s="52"/>
      <c r="M243" s="151"/>
    </row>
    <row r="244" spans="1:13">
      <c r="A244" s="50"/>
      <c r="B244" s="50"/>
      <c r="C244" s="50"/>
      <c r="D244" s="51"/>
      <c r="E244" s="52"/>
      <c r="F244" s="52"/>
      <c r="G244" s="53"/>
      <c r="H244" s="53"/>
      <c r="I244" s="151"/>
      <c r="J244" s="52"/>
      <c r="K244" s="151"/>
      <c r="L244" s="52"/>
      <c r="M244" s="151"/>
    </row>
    <row r="245" spans="1:13">
      <c r="A245" s="50"/>
      <c r="B245" s="50"/>
      <c r="C245" s="50"/>
      <c r="D245" s="51"/>
      <c r="E245" s="52"/>
      <c r="F245" s="52"/>
      <c r="G245" s="53"/>
      <c r="H245" s="53"/>
      <c r="I245" s="151"/>
      <c r="J245" s="52"/>
      <c r="K245" s="151"/>
      <c r="L245" s="52"/>
      <c r="M245" s="151"/>
    </row>
    <row r="246" spans="1:13">
      <c r="A246" s="50"/>
      <c r="B246" s="50"/>
      <c r="C246" s="50"/>
      <c r="D246" s="51"/>
      <c r="E246" s="52"/>
      <c r="F246" s="52"/>
      <c r="G246" s="53"/>
      <c r="H246" s="53"/>
      <c r="I246" s="151"/>
      <c r="J246" s="52"/>
      <c r="K246" s="151"/>
      <c r="L246" s="52"/>
      <c r="M246" s="151"/>
    </row>
    <row r="247" spans="1:13">
      <c r="A247" s="50"/>
      <c r="B247" s="50"/>
      <c r="C247" s="50"/>
      <c r="D247" s="51"/>
      <c r="E247" s="52"/>
      <c r="F247" s="52"/>
      <c r="G247" s="53"/>
      <c r="H247" s="53"/>
      <c r="I247" s="151"/>
      <c r="J247" s="52"/>
      <c r="K247" s="151"/>
      <c r="L247" s="52"/>
      <c r="M247" s="151"/>
    </row>
    <row r="248" spans="1:13">
      <c r="A248" s="50"/>
      <c r="B248" s="50"/>
      <c r="C248" s="50"/>
      <c r="D248" s="51"/>
      <c r="E248" s="52"/>
      <c r="F248" s="52"/>
      <c r="G248" s="53"/>
      <c r="H248" s="53"/>
      <c r="I248" s="151"/>
      <c r="J248" s="52"/>
      <c r="K248" s="151"/>
      <c r="L248" s="52"/>
      <c r="M248" s="151"/>
    </row>
    <row r="249" spans="1:13">
      <c r="A249" s="50"/>
      <c r="B249" s="50"/>
      <c r="C249" s="50"/>
      <c r="D249" s="51"/>
      <c r="E249" s="52"/>
      <c r="F249" s="52"/>
      <c r="G249" s="53"/>
      <c r="H249" s="53"/>
      <c r="I249" s="151"/>
      <c r="J249" s="52"/>
      <c r="K249" s="151"/>
      <c r="L249" s="52"/>
      <c r="M249" s="151"/>
    </row>
    <row r="250" spans="1:13">
      <c r="A250" s="50"/>
      <c r="B250" s="50"/>
      <c r="C250" s="50"/>
      <c r="D250" s="51"/>
      <c r="E250" s="52"/>
      <c r="F250" s="52"/>
      <c r="G250" s="53"/>
      <c r="H250" s="53"/>
      <c r="I250" s="151"/>
      <c r="J250" s="52"/>
      <c r="K250" s="151"/>
      <c r="L250" s="52"/>
      <c r="M250" s="151"/>
    </row>
    <row r="251" spans="1:13">
      <c r="A251" s="50"/>
      <c r="B251" s="50"/>
      <c r="C251" s="50"/>
      <c r="D251" s="51"/>
      <c r="E251" s="52"/>
      <c r="F251" s="52"/>
      <c r="G251" s="53"/>
      <c r="H251" s="53"/>
      <c r="I251" s="151"/>
      <c r="J251" s="52"/>
      <c r="K251" s="151"/>
      <c r="L251" s="52"/>
      <c r="M251" s="151"/>
    </row>
    <row r="252" spans="1:13">
      <c r="A252" s="50"/>
      <c r="B252" s="50"/>
      <c r="C252" s="50"/>
      <c r="D252" s="51"/>
      <c r="E252" s="52"/>
      <c r="F252" s="52"/>
      <c r="G252" s="53"/>
      <c r="H252" s="53"/>
      <c r="I252" s="151"/>
      <c r="J252" s="52"/>
      <c r="K252" s="151"/>
      <c r="L252" s="52"/>
      <c r="M252" s="151"/>
    </row>
    <row r="253" spans="1:13">
      <c r="A253" s="50"/>
      <c r="B253" s="50"/>
      <c r="C253" s="50"/>
      <c r="D253" s="51"/>
      <c r="E253" s="52"/>
      <c r="F253" s="52"/>
      <c r="G253" s="53"/>
      <c r="H253" s="53"/>
      <c r="I253" s="151"/>
      <c r="J253" s="52"/>
      <c r="K253" s="151"/>
      <c r="L253" s="52"/>
      <c r="M253" s="151"/>
    </row>
    <row r="254" spans="1:13">
      <c r="A254" s="50"/>
      <c r="B254" s="50"/>
      <c r="C254" s="50"/>
      <c r="D254" s="51"/>
      <c r="E254" s="52"/>
      <c r="F254" s="52"/>
      <c r="G254" s="53"/>
      <c r="H254" s="53"/>
      <c r="I254" s="151"/>
      <c r="J254" s="52"/>
      <c r="K254" s="151"/>
      <c r="L254" s="52"/>
      <c r="M254" s="151"/>
    </row>
    <row r="255" spans="1:13">
      <c r="A255" s="50"/>
      <c r="B255" s="50"/>
      <c r="C255" s="50"/>
      <c r="D255" s="51"/>
      <c r="E255" s="52"/>
      <c r="F255" s="52"/>
      <c r="G255" s="53"/>
      <c r="H255" s="53"/>
      <c r="I255" s="151"/>
      <c r="J255" s="52"/>
      <c r="K255" s="151"/>
      <c r="L255" s="52"/>
      <c r="M255" s="151"/>
    </row>
    <row r="256" spans="1:13">
      <c r="A256" s="50"/>
      <c r="B256" s="50"/>
      <c r="C256" s="50"/>
      <c r="D256" s="51"/>
      <c r="E256" s="52"/>
      <c r="F256" s="52"/>
      <c r="G256" s="53"/>
      <c r="H256" s="53"/>
      <c r="I256" s="151"/>
      <c r="J256" s="52"/>
      <c r="K256" s="151"/>
      <c r="L256" s="52"/>
      <c r="M256" s="151"/>
    </row>
  </sheetData>
  <mergeCells count="28">
    <mergeCell ref="N1:O5"/>
    <mergeCell ref="N6:O6"/>
    <mergeCell ref="A181:J181"/>
    <mergeCell ref="A6:I6"/>
    <mergeCell ref="E188:I188"/>
    <mergeCell ref="A186:D186"/>
    <mergeCell ref="E187:I187"/>
    <mergeCell ref="E186:I186"/>
    <mergeCell ref="A180:H180"/>
    <mergeCell ref="A182:D182"/>
    <mergeCell ref="A183:D183"/>
    <mergeCell ref="A184:D184"/>
    <mergeCell ref="L1:M5"/>
    <mergeCell ref="L6:M6"/>
    <mergeCell ref="A7:I7"/>
    <mergeCell ref="J1:K5"/>
    <mergeCell ref="J10:K10"/>
    <mergeCell ref="A8:I8"/>
    <mergeCell ref="A10:I10"/>
    <mergeCell ref="A9:I9"/>
    <mergeCell ref="J7:K7"/>
    <mergeCell ref="J6:K6"/>
    <mergeCell ref="A1:B5"/>
    <mergeCell ref="C1:I1"/>
    <mergeCell ref="C2:I2"/>
    <mergeCell ref="C3:I3"/>
    <mergeCell ref="C4:I4"/>
    <mergeCell ref="C5:I5"/>
  </mergeCells>
  <phoneticPr fontId="3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55" fitToHeight="0" orientation="landscape" r:id="rId1"/>
  <rowBreaks count="3" manualBreakCount="3">
    <brk id="84" max="14" man="1"/>
    <brk id="172" max="14" man="1"/>
    <brk id="189" max="1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BBD9-A84F-4973-8EB1-A23D32C65DDB}">
  <sheetPr>
    <pageSetUpPr fitToPage="1"/>
  </sheetPr>
  <dimension ref="A1:H45"/>
  <sheetViews>
    <sheetView workbookViewId="0">
      <selection activeCell="A8" sqref="A8:H8"/>
    </sheetView>
  </sheetViews>
  <sheetFormatPr defaultRowHeight="14.4"/>
  <cols>
    <col min="1" max="1" width="11.44140625" customWidth="1"/>
    <col min="3" max="3" width="12.44140625" customWidth="1"/>
    <col min="4" max="4" width="52" customWidth="1"/>
    <col min="6" max="6" width="17.109375" customWidth="1"/>
    <col min="7" max="7" width="17.6640625" customWidth="1"/>
    <col min="8" max="8" width="8.6640625" customWidth="1"/>
  </cols>
  <sheetData>
    <row r="1" spans="1:8">
      <c r="A1" s="354"/>
      <c r="B1" s="355"/>
      <c r="C1" s="487" t="s">
        <v>6</v>
      </c>
      <c r="D1" s="487"/>
      <c r="E1" s="487"/>
      <c r="F1" s="487"/>
      <c r="G1" s="487"/>
      <c r="H1" s="487"/>
    </row>
    <row r="2" spans="1:8">
      <c r="A2" s="356"/>
      <c r="B2" s="357"/>
      <c r="C2" s="487"/>
      <c r="D2" s="487"/>
      <c r="E2" s="487"/>
      <c r="F2" s="487"/>
      <c r="G2" s="487"/>
      <c r="H2" s="487"/>
    </row>
    <row r="3" spans="1:8">
      <c r="A3" s="356"/>
      <c r="B3" s="357"/>
      <c r="C3" s="488" t="s">
        <v>9</v>
      </c>
      <c r="D3" s="488"/>
      <c r="E3" s="488"/>
      <c r="F3" s="488"/>
      <c r="G3" s="488"/>
      <c r="H3" s="488"/>
    </row>
    <row r="4" spans="1:8">
      <c r="A4" s="356"/>
      <c r="B4" s="357"/>
      <c r="C4" s="488"/>
      <c r="D4" s="488"/>
      <c r="E4" s="488"/>
      <c r="F4" s="488"/>
      <c r="G4" s="488"/>
      <c r="H4" s="488"/>
    </row>
    <row r="5" spans="1:8">
      <c r="A5" s="356"/>
      <c r="B5" s="357"/>
      <c r="C5" s="489" t="s">
        <v>10</v>
      </c>
      <c r="D5" s="489"/>
      <c r="E5" s="489"/>
      <c r="F5" s="489"/>
      <c r="G5" s="489"/>
      <c r="H5" s="489"/>
    </row>
    <row r="6" spans="1:8">
      <c r="A6" s="428"/>
      <c r="B6" s="429"/>
      <c r="C6" s="429"/>
      <c r="D6" s="429"/>
      <c r="E6" s="429"/>
      <c r="F6" s="429"/>
      <c r="G6" s="429"/>
      <c r="H6" s="430"/>
    </row>
    <row r="7" spans="1:8">
      <c r="A7" s="431" t="s">
        <v>152</v>
      </c>
      <c r="B7" s="432"/>
      <c r="C7" s="432"/>
      <c r="D7" s="432"/>
      <c r="E7" s="432"/>
      <c r="F7" s="432"/>
      <c r="G7" s="432"/>
      <c r="H7" s="433"/>
    </row>
    <row r="8" spans="1:8">
      <c r="A8" s="434" t="s">
        <v>388</v>
      </c>
      <c r="B8" s="435"/>
      <c r="C8" s="435"/>
      <c r="D8" s="435"/>
      <c r="E8" s="435"/>
      <c r="F8" s="435"/>
      <c r="G8" s="435"/>
      <c r="H8" s="436"/>
    </row>
    <row r="9" spans="1:8">
      <c r="A9" s="165" t="s">
        <v>154</v>
      </c>
      <c r="B9" s="173">
        <v>45228</v>
      </c>
      <c r="C9" s="166"/>
      <c r="D9" s="166"/>
      <c r="E9" s="166"/>
      <c r="F9" s="166"/>
      <c r="G9" s="166"/>
      <c r="H9" s="167"/>
    </row>
    <row r="10" spans="1:8">
      <c r="A10" s="437" t="s">
        <v>155</v>
      </c>
      <c r="B10" s="438"/>
      <c r="C10" s="61" t="s">
        <v>207</v>
      </c>
      <c r="D10" s="117">
        <v>180115</v>
      </c>
      <c r="E10" s="442" t="s">
        <v>156</v>
      </c>
      <c r="F10" s="486"/>
      <c r="G10" s="443"/>
      <c r="H10" s="62">
        <v>1.5727</v>
      </c>
    </row>
    <row r="11" spans="1:8">
      <c r="A11" s="20" t="s">
        <v>157</v>
      </c>
      <c r="B11" s="485" t="s">
        <v>389</v>
      </c>
      <c r="C11" s="485"/>
      <c r="D11" s="485"/>
      <c r="E11" s="485"/>
      <c r="F11" s="485"/>
      <c r="G11" s="63" t="s">
        <v>158</v>
      </c>
      <c r="H11" s="64" t="s">
        <v>149</v>
      </c>
    </row>
    <row r="12" spans="1:8">
      <c r="A12" s="425" t="s">
        <v>159</v>
      </c>
      <c r="B12" s="426"/>
      <c r="C12" s="426"/>
      <c r="D12" s="426"/>
      <c r="E12" s="426"/>
      <c r="F12" s="426"/>
      <c r="G12" s="426"/>
      <c r="H12" s="427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>
      <c r="A14" s="68" t="s">
        <v>167</v>
      </c>
      <c r="B14" s="88" t="s">
        <v>205</v>
      </c>
      <c r="C14" s="69" t="s">
        <v>207</v>
      </c>
      <c r="D14" s="184" t="s">
        <v>229</v>
      </c>
      <c r="E14" s="66" t="s">
        <v>151</v>
      </c>
      <c r="F14" s="22">
        <v>19.190000000000001</v>
      </c>
      <c r="G14" s="37">
        <v>0.8</v>
      </c>
      <c r="H14" s="70">
        <f>F14*G14</f>
        <v>15.352000000000002</v>
      </c>
    </row>
    <row r="15" spans="1:8">
      <c r="A15" s="68" t="s">
        <v>168</v>
      </c>
      <c r="B15" s="71" t="s">
        <v>206</v>
      </c>
      <c r="C15" s="69" t="s">
        <v>207</v>
      </c>
      <c r="D15" s="72" t="s">
        <v>263</v>
      </c>
      <c r="E15" s="73" t="s">
        <v>151</v>
      </c>
      <c r="F15" s="22">
        <v>22.74</v>
      </c>
      <c r="G15" s="37">
        <v>0.8</v>
      </c>
      <c r="H15" s="70">
        <f>F15*G15</f>
        <v>18.192</v>
      </c>
    </row>
    <row r="16" spans="1:8">
      <c r="A16" s="421" t="s">
        <v>169</v>
      </c>
      <c r="B16" s="422"/>
      <c r="C16" s="422"/>
      <c r="D16" s="422"/>
      <c r="E16" s="422"/>
      <c r="F16" s="423">
        <f>SUM(H14:H15)</f>
        <v>33.544000000000004</v>
      </c>
      <c r="G16" s="423"/>
      <c r="H16" s="424"/>
    </row>
    <row r="17" spans="1:8">
      <c r="A17" s="455" t="s">
        <v>170</v>
      </c>
      <c r="B17" s="456"/>
      <c r="C17" s="456"/>
      <c r="D17" s="456"/>
      <c r="E17" s="456"/>
      <c r="F17" s="456"/>
      <c r="G17" s="456"/>
      <c r="H17" s="457"/>
    </row>
    <row r="18" spans="1:8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70" t="s">
        <v>166</v>
      </c>
    </row>
    <row r="19" spans="1:8">
      <c r="A19" s="75"/>
      <c r="B19" s="71"/>
      <c r="C19" s="69"/>
      <c r="D19" s="76"/>
      <c r="E19" s="73"/>
      <c r="F19" s="77"/>
      <c r="G19" s="78"/>
      <c r="H19" s="70">
        <f>F19*G19</f>
        <v>0</v>
      </c>
    </row>
    <row r="20" spans="1:8">
      <c r="A20" s="74"/>
      <c r="B20" s="73"/>
      <c r="C20" s="73"/>
      <c r="D20" s="73"/>
      <c r="E20" s="73"/>
      <c r="F20" s="73"/>
      <c r="G20" s="73"/>
      <c r="H20" s="70">
        <f>F20*G20</f>
        <v>0</v>
      </c>
    </row>
    <row r="21" spans="1:8">
      <c r="A21" s="421" t="s">
        <v>171</v>
      </c>
      <c r="B21" s="422"/>
      <c r="C21" s="422"/>
      <c r="D21" s="422"/>
      <c r="E21" s="422"/>
      <c r="F21" s="423">
        <f>SUM(H19:H20)</f>
        <v>0</v>
      </c>
      <c r="G21" s="423"/>
      <c r="H21" s="424"/>
    </row>
    <row r="22" spans="1:8">
      <c r="A22" s="455" t="s">
        <v>172</v>
      </c>
      <c r="B22" s="456"/>
      <c r="C22" s="456"/>
      <c r="D22" s="456"/>
      <c r="E22" s="456"/>
      <c r="F22" s="456"/>
      <c r="G22" s="456"/>
      <c r="H22" s="457"/>
    </row>
    <row r="23" spans="1:8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70" t="s">
        <v>166</v>
      </c>
    </row>
    <row r="24" spans="1:8">
      <c r="A24" s="75" t="s">
        <v>173</v>
      </c>
      <c r="B24" s="79" t="s">
        <v>54</v>
      </c>
      <c r="C24" s="69" t="s">
        <v>298</v>
      </c>
      <c r="D24" s="23" t="s">
        <v>387</v>
      </c>
      <c r="E24" s="73" t="s">
        <v>149</v>
      </c>
      <c r="F24" s="73">
        <v>48.94</v>
      </c>
      <c r="G24" s="80">
        <v>1</v>
      </c>
      <c r="H24" s="70">
        <f>F24*G24</f>
        <v>48.94</v>
      </c>
    </row>
    <row r="25" spans="1:8">
      <c r="A25" s="421" t="s">
        <v>174</v>
      </c>
      <c r="B25" s="422"/>
      <c r="C25" s="422"/>
      <c r="D25" s="422"/>
      <c r="E25" s="422"/>
      <c r="F25" s="423">
        <f>SUM(H24:H24)</f>
        <v>48.94</v>
      </c>
      <c r="G25" s="423"/>
      <c r="H25" s="424"/>
    </row>
    <row r="26" spans="1:8">
      <c r="A26" s="447" t="s">
        <v>175</v>
      </c>
      <c r="B26" s="448"/>
      <c r="C26" s="448"/>
      <c r="D26" s="448"/>
      <c r="E26" s="448"/>
      <c r="F26" s="448"/>
      <c r="G26" s="448"/>
      <c r="H26" s="449"/>
    </row>
    <row r="27" spans="1:8">
      <c r="A27" s="74" t="s">
        <v>91</v>
      </c>
      <c r="B27" s="66" t="s">
        <v>160</v>
      </c>
      <c r="C27" s="66" t="s">
        <v>161</v>
      </c>
      <c r="D27" s="73" t="s">
        <v>162</v>
      </c>
      <c r="E27" s="73" t="s">
        <v>163</v>
      </c>
      <c r="F27" s="73" t="s">
        <v>164</v>
      </c>
      <c r="G27" s="73" t="s">
        <v>165</v>
      </c>
      <c r="H27" s="70" t="s">
        <v>166</v>
      </c>
    </row>
    <row r="28" spans="1:8">
      <c r="A28" s="74"/>
      <c r="B28" s="73"/>
      <c r="C28" s="73"/>
      <c r="D28" s="73"/>
      <c r="E28" s="73"/>
      <c r="F28" s="73"/>
      <c r="G28" s="73"/>
      <c r="H28" s="70">
        <f>F28*G28</f>
        <v>0</v>
      </c>
    </row>
    <row r="29" spans="1:8">
      <c r="A29" s="74"/>
      <c r="B29" s="73"/>
      <c r="C29" s="73"/>
      <c r="D29" s="73"/>
      <c r="E29" s="73"/>
      <c r="F29" s="73"/>
      <c r="G29" s="73"/>
      <c r="H29" s="70">
        <f>F29*G29</f>
        <v>0</v>
      </c>
    </row>
    <row r="30" spans="1:8">
      <c r="A30" s="421" t="s">
        <v>176</v>
      </c>
      <c r="B30" s="422"/>
      <c r="C30" s="422"/>
      <c r="D30" s="422"/>
      <c r="E30" s="422"/>
      <c r="F30" s="423">
        <f>SUM(H28:H29)</f>
        <v>0</v>
      </c>
      <c r="G30" s="423"/>
      <c r="H30" s="424"/>
    </row>
    <row r="31" spans="1:8">
      <c r="A31" s="447" t="s">
        <v>177</v>
      </c>
      <c r="B31" s="448"/>
      <c r="C31" s="448"/>
      <c r="D31" s="448"/>
      <c r="E31" s="448"/>
      <c r="F31" s="448"/>
      <c r="G31" s="448"/>
      <c r="H31" s="449"/>
    </row>
    <row r="32" spans="1:8">
      <c r="A32" s="74" t="s">
        <v>91</v>
      </c>
      <c r="B32" s="423" t="s">
        <v>178</v>
      </c>
      <c r="C32" s="423"/>
      <c r="D32" s="423"/>
      <c r="E32" s="450" t="s">
        <v>166</v>
      </c>
      <c r="F32" s="450"/>
      <c r="G32" s="450"/>
      <c r="H32" s="70"/>
    </row>
    <row r="33" spans="1:8">
      <c r="A33" s="74" t="s">
        <v>179</v>
      </c>
      <c r="B33" s="423" t="s">
        <v>180</v>
      </c>
      <c r="C33" s="423"/>
      <c r="D33" s="423"/>
      <c r="E33" s="450" t="s">
        <v>181</v>
      </c>
      <c r="F33" s="450"/>
      <c r="G33" s="450"/>
      <c r="H33" s="70">
        <f>F16</f>
        <v>33.544000000000004</v>
      </c>
    </row>
    <row r="34" spans="1:8">
      <c r="A34" s="74" t="s">
        <v>182</v>
      </c>
      <c r="B34" s="423" t="s">
        <v>183</v>
      </c>
      <c r="C34" s="423"/>
      <c r="D34" s="423"/>
      <c r="E34" s="453">
        <f>H10</f>
        <v>1.5727</v>
      </c>
      <c r="F34" s="453"/>
      <c r="G34" s="453"/>
      <c r="H34" s="70"/>
    </row>
    <row r="35" spans="1:8">
      <c r="A35" s="74" t="s">
        <v>184</v>
      </c>
      <c r="B35" s="423" t="s">
        <v>185</v>
      </c>
      <c r="C35" s="423"/>
      <c r="D35" s="423"/>
      <c r="E35" s="450" t="s">
        <v>186</v>
      </c>
      <c r="F35" s="450"/>
      <c r="G35" s="450"/>
      <c r="H35" s="70">
        <f>F21</f>
        <v>0</v>
      </c>
    </row>
    <row r="36" spans="1:8">
      <c r="A36" s="74" t="s">
        <v>187</v>
      </c>
      <c r="B36" s="423" t="s">
        <v>188</v>
      </c>
      <c r="C36" s="423"/>
      <c r="D36" s="423"/>
      <c r="E36" s="450" t="s">
        <v>189</v>
      </c>
      <c r="F36" s="450"/>
      <c r="G36" s="450"/>
      <c r="H36" s="70">
        <f>F25</f>
        <v>48.94</v>
      </c>
    </row>
    <row r="37" spans="1:8">
      <c r="A37" s="74" t="s">
        <v>190</v>
      </c>
      <c r="B37" s="423" t="s">
        <v>191</v>
      </c>
      <c r="C37" s="423"/>
      <c r="D37" s="423"/>
      <c r="E37" s="450" t="s">
        <v>192</v>
      </c>
      <c r="F37" s="450"/>
      <c r="G37" s="450"/>
      <c r="H37" s="70">
        <f>F30</f>
        <v>0</v>
      </c>
    </row>
    <row r="38" spans="1:8">
      <c r="A38" s="74"/>
      <c r="B38" s="423"/>
      <c r="C38" s="423"/>
      <c r="D38" s="423"/>
      <c r="E38" s="456" t="s">
        <v>193</v>
      </c>
      <c r="F38" s="456"/>
      <c r="G38" s="456"/>
      <c r="H38" s="81">
        <f>ROUND(SUM(H35+H33+H36+H37),2)</f>
        <v>82.48</v>
      </c>
    </row>
    <row r="39" spans="1:8">
      <c r="A39" s="82"/>
      <c r="B39" s="469"/>
      <c r="C39" s="469"/>
      <c r="D39" s="469"/>
      <c r="E39" s="484" t="s">
        <v>303</v>
      </c>
      <c r="F39" s="484"/>
      <c r="G39" s="484"/>
      <c r="H39" s="83">
        <f>H38</f>
        <v>82.48</v>
      </c>
    </row>
    <row r="40" spans="1:8" ht="15" thickBot="1">
      <c r="A40" s="463"/>
      <c r="B40" s="464"/>
      <c r="C40" s="464"/>
      <c r="D40" s="464"/>
      <c r="E40" s="464"/>
      <c r="F40" s="464"/>
      <c r="G40" s="464"/>
      <c r="H40" s="465"/>
    </row>
    <row r="41" spans="1:8">
      <c r="A41" s="72"/>
      <c r="B41" s="72"/>
      <c r="C41" s="72"/>
      <c r="D41" s="72"/>
      <c r="E41" s="72"/>
      <c r="F41" s="72"/>
      <c r="G41" s="72"/>
      <c r="H41" s="72"/>
    </row>
    <row r="42" spans="1:8">
      <c r="A42" s="72"/>
      <c r="B42" s="72"/>
      <c r="C42" s="72"/>
      <c r="D42" s="72"/>
      <c r="E42" s="72"/>
      <c r="F42" s="72"/>
      <c r="G42" s="72"/>
      <c r="H42" s="72"/>
    </row>
    <row r="43" spans="1:8">
      <c r="A43" s="458" t="s">
        <v>405</v>
      </c>
      <c r="B43" s="458"/>
      <c r="C43" s="458"/>
      <c r="D43" s="458"/>
      <c r="E43" s="459" t="s">
        <v>128</v>
      </c>
      <c r="F43" s="459"/>
      <c r="G43" s="459"/>
      <c r="H43" s="459"/>
    </row>
    <row r="44" spans="1:8">
      <c r="A44" s="84"/>
      <c r="B44" s="84"/>
      <c r="C44" s="84"/>
      <c r="D44" s="85"/>
      <c r="E44" s="454" t="s">
        <v>269</v>
      </c>
      <c r="F44" s="454"/>
      <c r="G44" s="454"/>
      <c r="H44" s="454"/>
    </row>
    <row r="45" spans="1:8">
      <c r="A45" s="84"/>
      <c r="B45" s="84"/>
      <c r="C45" s="84"/>
      <c r="D45" s="85"/>
      <c r="E45" s="454" t="s">
        <v>271</v>
      </c>
      <c r="F45" s="454"/>
      <c r="G45" s="454"/>
      <c r="H45" s="454"/>
    </row>
  </sheetData>
  <mergeCells count="44">
    <mergeCell ref="E45:H45"/>
    <mergeCell ref="B39:D39"/>
    <mergeCell ref="E39:G39"/>
    <mergeCell ref="A40:H40"/>
    <mergeCell ref="A43:D43"/>
    <mergeCell ref="E43:H43"/>
    <mergeCell ref="E44:H44"/>
    <mergeCell ref="B36:D36"/>
    <mergeCell ref="E36:G36"/>
    <mergeCell ref="B37:D37"/>
    <mergeCell ref="E37:G37"/>
    <mergeCell ref="B38:D38"/>
    <mergeCell ref="E38:G38"/>
    <mergeCell ref="B33:D33"/>
    <mergeCell ref="E33:G33"/>
    <mergeCell ref="B34:D34"/>
    <mergeCell ref="E34:G34"/>
    <mergeCell ref="B35:D35"/>
    <mergeCell ref="E35:G35"/>
    <mergeCell ref="A26:H26"/>
    <mergeCell ref="A30:E30"/>
    <mergeCell ref="F30:H30"/>
    <mergeCell ref="A31:H31"/>
    <mergeCell ref="B32:D32"/>
    <mergeCell ref="E32:G32"/>
    <mergeCell ref="A17:H17"/>
    <mergeCell ref="A21:E21"/>
    <mergeCell ref="F21:H21"/>
    <mergeCell ref="A22:H22"/>
    <mergeCell ref="A25:E25"/>
    <mergeCell ref="F25:H25"/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</mergeCells>
  <pageMargins left="0.511811024" right="0.511811024" top="0.78740157499999996" bottom="0.78740157499999996" header="0.31496062000000002" footer="0.31496062000000002"/>
  <pageSetup paperSize="9" scale="6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7E607-E08A-436D-B207-BF410FC4ABA6}">
  <sheetPr>
    <pageSetUpPr fitToPage="1"/>
  </sheetPr>
  <dimension ref="A1:K21"/>
  <sheetViews>
    <sheetView topLeftCell="A4" workbookViewId="0">
      <selection activeCell="I17" sqref="I17"/>
    </sheetView>
  </sheetViews>
  <sheetFormatPr defaultRowHeight="14.4"/>
  <cols>
    <col min="4" max="4" width="17.44140625" customWidth="1"/>
    <col min="5" max="5" width="2.6640625" customWidth="1"/>
    <col min="6" max="6" width="17" customWidth="1"/>
    <col min="7" max="7" width="13.44140625" customWidth="1"/>
    <col min="8" max="8" width="25.109375" customWidth="1"/>
    <col min="9" max="9" width="8.109375" customWidth="1"/>
    <col min="10" max="10" width="12.44140625" bestFit="1" customWidth="1"/>
    <col min="11" max="11" width="6.44140625" customWidth="1"/>
  </cols>
  <sheetData>
    <row r="1" spans="1:11" ht="15" customHeight="1">
      <c r="A1" s="496"/>
      <c r="B1" s="497"/>
      <c r="C1" s="497"/>
      <c r="D1" s="411" t="s">
        <v>6</v>
      </c>
      <c r="E1" s="412"/>
      <c r="F1" s="412"/>
      <c r="G1" s="412"/>
      <c r="H1" s="412"/>
      <c r="I1" s="412"/>
      <c r="J1" s="412"/>
      <c r="K1" s="337"/>
    </row>
    <row r="2" spans="1:11" ht="15" customHeight="1">
      <c r="A2" s="498"/>
      <c r="B2" s="487"/>
      <c r="C2" s="487"/>
      <c r="D2" s="413"/>
      <c r="E2" s="414"/>
      <c r="F2" s="414"/>
      <c r="G2" s="414"/>
      <c r="H2" s="414"/>
      <c r="I2" s="414"/>
      <c r="J2" s="414"/>
      <c r="K2" s="339"/>
    </row>
    <row r="3" spans="1:11" ht="20.100000000000001" customHeight="1">
      <c r="A3" s="498"/>
      <c r="B3" s="487"/>
      <c r="C3" s="487"/>
      <c r="D3" s="499" t="s">
        <v>9</v>
      </c>
      <c r="E3" s="500"/>
      <c r="F3" s="500"/>
      <c r="G3" s="500"/>
      <c r="H3" s="500"/>
      <c r="I3" s="500"/>
      <c r="J3" s="500"/>
      <c r="K3" s="501"/>
    </row>
    <row r="4" spans="1:11" ht="20.100000000000001" customHeight="1">
      <c r="A4" s="498"/>
      <c r="B4" s="487"/>
      <c r="C4" s="487"/>
      <c r="D4" s="499"/>
      <c r="E4" s="500"/>
      <c r="F4" s="500"/>
      <c r="G4" s="500"/>
      <c r="H4" s="500"/>
      <c r="I4" s="500"/>
      <c r="J4" s="500"/>
      <c r="K4" s="501"/>
    </row>
    <row r="5" spans="1:11">
      <c r="A5" s="498"/>
      <c r="B5" s="487"/>
      <c r="C5" s="487"/>
      <c r="D5" s="418" t="s">
        <v>10</v>
      </c>
      <c r="E5" s="419"/>
      <c r="F5" s="419"/>
      <c r="G5" s="419"/>
      <c r="H5" s="419"/>
      <c r="I5" s="419"/>
      <c r="J5" s="419"/>
      <c r="K5" s="420"/>
    </row>
    <row r="6" spans="1:11" ht="29.25" customHeight="1">
      <c r="A6" s="502" t="s">
        <v>261</v>
      </c>
      <c r="B6" s="503"/>
      <c r="C6" s="503"/>
      <c r="D6" s="503"/>
      <c r="E6" s="503"/>
      <c r="F6" s="503"/>
      <c r="G6" s="503"/>
      <c r="H6" s="503"/>
      <c r="I6" s="504"/>
      <c r="J6" s="504"/>
      <c r="K6" s="505"/>
    </row>
    <row r="7" spans="1:11">
      <c r="A7" s="506"/>
      <c r="B7" s="507"/>
      <c r="C7" s="507"/>
      <c r="D7" s="507"/>
      <c r="E7" s="507"/>
      <c r="F7" s="507"/>
      <c r="G7" s="507"/>
      <c r="H7" s="507"/>
      <c r="I7" s="507"/>
      <c r="J7" s="507"/>
      <c r="K7" s="136"/>
    </row>
    <row r="8" spans="1:11">
      <c r="A8" s="508" t="s">
        <v>515</v>
      </c>
      <c r="B8" s="509"/>
      <c r="C8" s="509"/>
      <c r="D8" s="509"/>
      <c r="E8" s="509"/>
      <c r="F8" s="509"/>
      <c r="G8" s="509"/>
      <c r="H8" s="509"/>
      <c r="I8" s="509"/>
      <c r="J8" s="509"/>
      <c r="K8" s="136"/>
    </row>
    <row r="9" spans="1:11">
      <c r="A9" s="137"/>
      <c r="B9" s="43"/>
      <c r="C9" s="41"/>
      <c r="D9" s="41"/>
      <c r="E9" s="41"/>
      <c r="I9" s="41"/>
      <c r="J9" s="41"/>
      <c r="K9" s="136"/>
    </row>
    <row r="10" spans="1:11">
      <c r="A10" s="138" t="s">
        <v>160</v>
      </c>
      <c r="B10" s="114" t="s">
        <v>194</v>
      </c>
      <c r="C10" s="510" t="s">
        <v>195</v>
      </c>
      <c r="D10" s="510"/>
      <c r="E10" s="510"/>
      <c r="F10" s="114" t="s">
        <v>149</v>
      </c>
      <c r="G10" s="114" t="s">
        <v>196</v>
      </c>
      <c r="H10" s="511" t="s">
        <v>197</v>
      </c>
      <c r="I10" s="512"/>
      <c r="J10" s="512"/>
      <c r="K10" s="513"/>
    </row>
    <row r="11" spans="1:11" ht="30" customHeight="1">
      <c r="A11" s="95" t="s">
        <v>51</v>
      </c>
      <c r="B11" s="24" t="s">
        <v>198</v>
      </c>
      <c r="C11" s="491" t="s">
        <v>258</v>
      </c>
      <c r="D11" s="492"/>
      <c r="E11" s="492"/>
      <c r="F11" s="24" t="s">
        <v>149</v>
      </c>
      <c r="G11" s="24">
        <v>3</v>
      </c>
      <c r="H11" s="493">
        <f>ROUND((I14+I15+I16)/3,2)</f>
        <v>331.06</v>
      </c>
      <c r="I11" s="494"/>
      <c r="J11" s="494"/>
      <c r="K11" s="495"/>
    </row>
    <row r="12" spans="1:11">
      <c r="A12" s="137"/>
      <c r="B12" s="43"/>
      <c r="C12" s="41"/>
      <c r="D12" s="41"/>
      <c r="E12" s="41"/>
      <c r="F12" s="41"/>
      <c r="G12" s="41"/>
      <c r="H12" s="41"/>
      <c r="I12" s="41"/>
      <c r="J12" s="41"/>
      <c r="K12" s="136"/>
    </row>
    <row r="13" spans="1:11">
      <c r="A13" s="514" t="s">
        <v>199</v>
      </c>
      <c r="B13" s="515"/>
      <c r="C13" s="515"/>
      <c r="D13" s="515"/>
      <c r="E13" s="515" t="s">
        <v>200</v>
      </c>
      <c r="F13" s="515"/>
      <c r="G13" s="515" t="s">
        <v>201</v>
      </c>
      <c r="H13" s="515"/>
      <c r="I13" s="115" t="s">
        <v>202</v>
      </c>
      <c r="J13" s="115" t="s">
        <v>203</v>
      </c>
      <c r="K13" s="164" t="s">
        <v>283</v>
      </c>
    </row>
    <row r="14" spans="1:11" ht="35.1" customHeight="1">
      <c r="A14" s="516" t="s">
        <v>284</v>
      </c>
      <c r="B14" s="517"/>
      <c r="C14" s="517"/>
      <c r="D14" s="517"/>
      <c r="E14" s="492" t="s">
        <v>280</v>
      </c>
      <c r="F14" s="492"/>
      <c r="G14" s="491" t="s">
        <v>281</v>
      </c>
      <c r="H14" s="491"/>
      <c r="I14" s="46">
        <v>349.94</v>
      </c>
      <c r="J14" s="24" t="s">
        <v>204</v>
      </c>
      <c r="K14" s="163"/>
    </row>
    <row r="15" spans="1:11" ht="35.1" customHeight="1">
      <c r="A15" s="519" t="s">
        <v>259</v>
      </c>
      <c r="B15" s="517"/>
      <c r="C15" s="517"/>
      <c r="D15" s="517"/>
      <c r="E15" s="492" t="s">
        <v>279</v>
      </c>
      <c r="F15" s="492"/>
      <c r="G15" s="520" t="s">
        <v>260</v>
      </c>
      <c r="H15" s="520"/>
      <c r="I15" s="46">
        <v>346.96</v>
      </c>
      <c r="J15" s="24" t="s">
        <v>204</v>
      </c>
      <c r="K15" s="139"/>
    </row>
    <row r="16" spans="1:11" ht="35.1" customHeight="1" thickBot="1">
      <c r="A16" s="521" t="s">
        <v>277</v>
      </c>
      <c r="B16" s="522"/>
      <c r="C16" s="522"/>
      <c r="D16" s="522"/>
      <c r="E16" s="523" t="s">
        <v>278</v>
      </c>
      <c r="F16" s="523"/>
      <c r="G16" s="524" t="s">
        <v>282</v>
      </c>
      <c r="H16" s="524"/>
      <c r="I16" s="140">
        <v>296.27</v>
      </c>
      <c r="J16" s="141" t="s">
        <v>204</v>
      </c>
      <c r="K16" s="142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18" t="s">
        <v>276</v>
      </c>
      <c r="B19" s="518"/>
      <c r="C19" s="518"/>
      <c r="D19" s="518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4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C11:E11"/>
    <mergeCell ref="H11:K11"/>
    <mergeCell ref="A1:C5"/>
    <mergeCell ref="D1:K2"/>
    <mergeCell ref="D3:K4"/>
    <mergeCell ref="D5:K5"/>
    <mergeCell ref="A6:K6"/>
    <mergeCell ref="A7:J7"/>
    <mergeCell ref="A8:J8"/>
    <mergeCell ref="C10:E10"/>
    <mergeCell ref="H10:K10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4D92E-5331-4F0D-B432-6375CF369875}">
  <sheetPr>
    <pageSetUpPr fitToPage="1"/>
  </sheetPr>
  <dimension ref="A1:K21"/>
  <sheetViews>
    <sheetView topLeftCell="A4" workbookViewId="0">
      <selection activeCell="A7" sqref="A7:J7"/>
    </sheetView>
  </sheetViews>
  <sheetFormatPr defaultRowHeight="14.4"/>
  <cols>
    <col min="3" max="3" width="11" customWidth="1"/>
    <col min="5" max="5" width="19.6640625" customWidth="1"/>
    <col min="6" max="6" width="7.109375" customWidth="1"/>
    <col min="7" max="7" width="14.5546875" customWidth="1"/>
    <col min="8" max="8" width="13.6640625" customWidth="1"/>
    <col min="10" max="10" width="12.6640625" customWidth="1"/>
    <col min="11" max="11" width="6.5546875" customWidth="1"/>
  </cols>
  <sheetData>
    <row r="1" spans="1:11" ht="15" customHeight="1">
      <c r="A1" s="487"/>
      <c r="B1" s="487"/>
      <c r="C1" s="487"/>
      <c r="D1" s="369" t="s">
        <v>6</v>
      </c>
      <c r="E1" s="370"/>
      <c r="F1" s="370"/>
      <c r="G1" s="370"/>
      <c r="H1" s="370"/>
      <c r="I1" s="370"/>
      <c r="J1" s="370"/>
      <c r="K1" s="525"/>
    </row>
    <row r="2" spans="1:11" ht="15" customHeight="1">
      <c r="A2" s="487"/>
      <c r="B2" s="487"/>
      <c r="C2" s="487"/>
      <c r="D2" s="526"/>
      <c r="E2" s="527"/>
      <c r="F2" s="527"/>
      <c r="G2" s="527"/>
      <c r="H2" s="527"/>
      <c r="I2" s="527"/>
      <c r="J2" s="527"/>
      <c r="K2" s="528"/>
    </row>
    <row r="3" spans="1:11">
      <c r="A3" s="487"/>
      <c r="B3" s="487"/>
      <c r="C3" s="487"/>
      <c r="D3" s="366" t="s">
        <v>9</v>
      </c>
      <c r="E3" s="367"/>
      <c r="F3" s="367"/>
      <c r="G3" s="367"/>
      <c r="H3" s="367"/>
      <c r="I3" s="367"/>
      <c r="J3" s="367"/>
      <c r="K3" s="529"/>
    </row>
    <row r="4" spans="1:11">
      <c r="A4" s="487"/>
      <c r="B4" s="487"/>
      <c r="C4" s="487"/>
      <c r="D4" s="366" t="s">
        <v>10</v>
      </c>
      <c r="E4" s="367"/>
      <c r="F4" s="367"/>
      <c r="G4" s="367"/>
      <c r="H4" s="367"/>
      <c r="I4" s="367"/>
      <c r="J4" s="367"/>
      <c r="K4" s="529"/>
    </row>
    <row r="5" spans="1:11" ht="17.399999999999999">
      <c r="A5" s="487"/>
      <c r="B5" s="487"/>
      <c r="C5" s="487"/>
      <c r="D5" s="363"/>
      <c r="E5" s="364"/>
      <c r="F5" s="364"/>
      <c r="G5" s="364"/>
      <c r="H5" s="364"/>
      <c r="I5" s="364"/>
      <c r="J5" s="364"/>
      <c r="K5" s="530"/>
    </row>
    <row r="6" spans="1:11" ht="17.399999999999999">
      <c r="A6" s="503" t="s">
        <v>516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>
      <c r="A7" s="507"/>
      <c r="B7" s="507"/>
      <c r="C7" s="507"/>
      <c r="D7" s="507"/>
      <c r="E7" s="507"/>
      <c r="F7" s="507"/>
      <c r="G7" s="507"/>
      <c r="H7" s="507"/>
      <c r="I7" s="507"/>
      <c r="J7" s="507"/>
    </row>
    <row r="8" spans="1:11">
      <c r="A8" s="509" t="s">
        <v>406</v>
      </c>
      <c r="B8" s="509"/>
      <c r="C8" s="509"/>
      <c r="D8" s="509"/>
      <c r="E8" s="509"/>
      <c r="F8" s="509"/>
      <c r="G8" s="509"/>
      <c r="H8" s="509"/>
      <c r="I8" s="509"/>
      <c r="J8" s="509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510" t="s">
        <v>195</v>
      </c>
      <c r="D10" s="510"/>
      <c r="E10" s="510"/>
      <c r="F10" s="114" t="s">
        <v>149</v>
      </c>
      <c r="G10" s="114" t="s">
        <v>196</v>
      </c>
      <c r="H10" s="511" t="s">
        <v>197</v>
      </c>
      <c r="I10" s="512"/>
      <c r="J10" s="512"/>
      <c r="K10" s="532"/>
    </row>
    <row r="11" spans="1:11" ht="27.75" customHeight="1">
      <c r="A11" s="24" t="s">
        <v>52</v>
      </c>
      <c r="B11" s="24" t="s">
        <v>198</v>
      </c>
      <c r="C11" s="531" t="s">
        <v>330</v>
      </c>
      <c r="D11" s="517"/>
      <c r="E11" s="517"/>
      <c r="F11" s="24" t="s">
        <v>23</v>
      </c>
      <c r="G11" s="24">
        <v>2</v>
      </c>
      <c r="H11" s="493">
        <v>3102.79</v>
      </c>
      <c r="I11" s="494"/>
      <c r="J11" s="494"/>
      <c r="K11" s="533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15" t="s">
        <v>199</v>
      </c>
      <c r="B13" s="515"/>
      <c r="C13" s="515"/>
      <c r="D13" s="515"/>
      <c r="E13" s="515" t="s">
        <v>200</v>
      </c>
      <c r="F13" s="515"/>
      <c r="G13" s="515" t="s">
        <v>201</v>
      </c>
      <c r="H13" s="515"/>
      <c r="I13" s="115" t="s">
        <v>202</v>
      </c>
      <c r="J13" s="115" t="s">
        <v>203</v>
      </c>
      <c r="K13" s="115" t="s">
        <v>304</v>
      </c>
    </row>
    <row r="14" spans="1:11" ht="32.25" customHeight="1">
      <c r="A14" s="531" t="s">
        <v>331</v>
      </c>
      <c r="B14" s="531"/>
      <c r="C14" s="531"/>
      <c r="D14" s="531"/>
      <c r="E14" s="492" t="s">
        <v>332</v>
      </c>
      <c r="F14" s="492"/>
      <c r="G14" s="491" t="s">
        <v>333</v>
      </c>
      <c r="H14" s="491"/>
      <c r="I14" s="46">
        <v>4570.72</v>
      </c>
      <c r="J14" s="24" t="s">
        <v>204</v>
      </c>
      <c r="K14" s="86"/>
    </row>
    <row r="15" spans="1:11" ht="30.75" customHeight="1">
      <c r="A15" s="517" t="s">
        <v>305</v>
      </c>
      <c r="B15" s="517"/>
      <c r="C15" s="517"/>
      <c r="D15" s="517"/>
      <c r="E15" s="492" t="s">
        <v>306</v>
      </c>
      <c r="F15" s="492"/>
      <c r="G15" s="491" t="s">
        <v>383</v>
      </c>
      <c r="H15" s="492"/>
      <c r="I15" s="46">
        <v>3102.79</v>
      </c>
      <c r="J15" s="24" t="s">
        <v>204</v>
      </c>
      <c r="K15" s="24"/>
    </row>
    <row r="16" spans="1:11">
      <c r="A16" s="94"/>
      <c r="B16" s="94"/>
      <c r="C16" s="94"/>
      <c r="D16" s="94"/>
      <c r="E16" s="27"/>
      <c r="F16" s="27"/>
      <c r="G16" s="279"/>
      <c r="H16" s="279"/>
      <c r="I16" s="87"/>
      <c r="J16" s="113"/>
      <c r="K16" s="113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18" t="s">
        <v>373</v>
      </c>
      <c r="B19" s="518"/>
      <c r="C19" s="518"/>
      <c r="D19" s="518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2">
    <mergeCell ref="A7:J7"/>
    <mergeCell ref="A8:J8"/>
    <mergeCell ref="C10:E10"/>
    <mergeCell ref="H10:K10"/>
    <mergeCell ref="C11:E11"/>
    <mergeCell ref="H11:K11"/>
    <mergeCell ref="A19:D19"/>
    <mergeCell ref="D1:K2"/>
    <mergeCell ref="D3:K3"/>
    <mergeCell ref="D4:K4"/>
    <mergeCell ref="D5:K5"/>
    <mergeCell ref="A15:D15"/>
    <mergeCell ref="E15:F15"/>
    <mergeCell ref="G15:H15"/>
    <mergeCell ref="A13:D13"/>
    <mergeCell ref="E13:F13"/>
    <mergeCell ref="G13:H13"/>
    <mergeCell ref="A14:D14"/>
    <mergeCell ref="E14:F14"/>
    <mergeCell ref="A1:C5"/>
    <mergeCell ref="G14:H14"/>
    <mergeCell ref="A6:K6"/>
  </mergeCells>
  <pageMargins left="0.511811024" right="0.511811024" top="0.78740157499999996" bottom="0.78740157499999996" header="0.31496062000000002" footer="0.31496062000000002"/>
  <pageSetup paperSize="9" scale="76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62677-DAD7-401B-B431-55B7CB78233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1.33203125" customWidth="1"/>
    <col min="5" max="5" width="18.6640625" customWidth="1"/>
    <col min="6" max="6" width="8.88671875" customWidth="1"/>
    <col min="7" max="7" width="13.88671875" customWidth="1"/>
    <col min="8" max="8" width="14.6640625" customWidth="1"/>
    <col min="9" max="9" width="7" customWidth="1"/>
    <col min="10" max="10" width="12" customWidth="1"/>
    <col min="11" max="11" width="5.5546875" customWidth="1"/>
  </cols>
  <sheetData>
    <row r="1" spans="1:11">
      <c r="A1" s="487"/>
      <c r="B1" s="487"/>
      <c r="C1" s="487"/>
      <c r="D1" s="369" t="s">
        <v>6</v>
      </c>
      <c r="E1" s="370"/>
      <c r="F1" s="370"/>
      <c r="G1" s="370"/>
      <c r="H1" s="370"/>
      <c r="I1" s="370"/>
      <c r="J1" s="370"/>
      <c r="K1" s="525"/>
    </row>
    <row r="2" spans="1:11">
      <c r="A2" s="487"/>
      <c r="B2" s="487"/>
      <c r="C2" s="487"/>
      <c r="D2" s="526"/>
      <c r="E2" s="527"/>
      <c r="F2" s="527"/>
      <c r="G2" s="527"/>
      <c r="H2" s="527"/>
      <c r="I2" s="527"/>
      <c r="J2" s="527"/>
      <c r="K2" s="528"/>
    </row>
    <row r="3" spans="1:11">
      <c r="A3" s="487"/>
      <c r="B3" s="487"/>
      <c r="C3" s="487"/>
      <c r="D3" s="366" t="s">
        <v>9</v>
      </c>
      <c r="E3" s="367"/>
      <c r="F3" s="367"/>
      <c r="G3" s="367"/>
      <c r="H3" s="367"/>
      <c r="I3" s="367"/>
      <c r="J3" s="367"/>
      <c r="K3" s="529"/>
    </row>
    <row r="4" spans="1:11">
      <c r="A4" s="487"/>
      <c r="B4" s="487"/>
      <c r="C4" s="487"/>
      <c r="D4" s="366" t="s">
        <v>10</v>
      </c>
      <c r="E4" s="367"/>
      <c r="F4" s="367"/>
      <c r="G4" s="367"/>
      <c r="H4" s="367"/>
      <c r="I4" s="367"/>
      <c r="J4" s="367"/>
      <c r="K4" s="529"/>
    </row>
    <row r="5" spans="1:11" ht="17.399999999999999">
      <c r="A5" s="487"/>
      <c r="B5" s="487"/>
      <c r="C5" s="487"/>
      <c r="D5" s="363"/>
      <c r="E5" s="364"/>
      <c r="F5" s="364"/>
      <c r="G5" s="364"/>
      <c r="H5" s="364"/>
      <c r="I5" s="364"/>
      <c r="J5" s="364"/>
      <c r="K5" s="530"/>
    </row>
    <row r="6" spans="1:11" ht="17.399999999999999">
      <c r="A6" s="503" t="s">
        <v>517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>
      <c r="A7" s="507"/>
      <c r="B7" s="507"/>
      <c r="C7" s="507"/>
      <c r="D7" s="507"/>
      <c r="E7" s="507"/>
      <c r="F7" s="507"/>
      <c r="G7" s="507"/>
      <c r="H7" s="507"/>
      <c r="I7" s="507"/>
      <c r="J7" s="507"/>
    </row>
    <row r="8" spans="1:11">
      <c r="A8" s="509" t="s">
        <v>406</v>
      </c>
      <c r="B8" s="509"/>
      <c r="C8" s="509"/>
      <c r="D8" s="509"/>
      <c r="E8" s="509"/>
      <c r="F8" s="509"/>
      <c r="G8" s="509"/>
      <c r="H8" s="509"/>
      <c r="I8" s="509"/>
      <c r="J8" s="509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510" t="s">
        <v>195</v>
      </c>
      <c r="D10" s="510"/>
      <c r="E10" s="510"/>
      <c r="F10" s="114" t="s">
        <v>149</v>
      </c>
      <c r="G10" s="114" t="s">
        <v>196</v>
      </c>
      <c r="H10" s="511" t="s">
        <v>197</v>
      </c>
      <c r="I10" s="512"/>
      <c r="J10" s="512"/>
      <c r="K10" s="532"/>
    </row>
    <row r="11" spans="1:11" ht="28.5" customHeight="1">
      <c r="A11" s="24" t="s">
        <v>53</v>
      </c>
      <c r="B11" s="24" t="s">
        <v>198</v>
      </c>
      <c r="C11" s="531" t="s">
        <v>362</v>
      </c>
      <c r="D11" s="517"/>
      <c r="E11" s="517"/>
      <c r="F11" s="24" t="s">
        <v>23</v>
      </c>
      <c r="G11" s="24">
        <v>3</v>
      </c>
      <c r="H11" s="493">
        <f>ROUND((I14+I15+I16)/3,2)</f>
        <v>28.49</v>
      </c>
      <c r="I11" s="494"/>
      <c r="J11" s="494"/>
      <c r="K11" s="533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15" t="s">
        <v>199</v>
      </c>
      <c r="B13" s="515"/>
      <c r="C13" s="515"/>
      <c r="D13" s="515"/>
      <c r="E13" s="515" t="s">
        <v>200</v>
      </c>
      <c r="F13" s="515"/>
      <c r="G13" s="515" t="s">
        <v>201</v>
      </c>
      <c r="H13" s="515"/>
      <c r="I13" s="115" t="s">
        <v>202</v>
      </c>
      <c r="J13" s="115" t="s">
        <v>203</v>
      </c>
      <c r="K13" s="115" t="s">
        <v>304</v>
      </c>
    </row>
    <row r="14" spans="1:11" ht="34.5" customHeight="1">
      <c r="A14" s="531" t="s">
        <v>365</v>
      </c>
      <c r="B14" s="531"/>
      <c r="C14" s="531"/>
      <c r="D14" s="531"/>
      <c r="E14" s="492" t="s">
        <v>366</v>
      </c>
      <c r="F14" s="492"/>
      <c r="G14" s="491" t="s">
        <v>367</v>
      </c>
      <c r="H14" s="491"/>
      <c r="I14" s="46">
        <v>36.18</v>
      </c>
      <c r="J14" s="24" t="s">
        <v>204</v>
      </c>
      <c r="K14" s="86"/>
    </row>
    <row r="15" spans="1:11" ht="30" customHeight="1">
      <c r="A15" s="517" t="s">
        <v>368</v>
      </c>
      <c r="B15" s="517"/>
      <c r="C15" s="517"/>
      <c r="D15" s="517"/>
      <c r="E15" s="492" t="s">
        <v>369</v>
      </c>
      <c r="F15" s="492"/>
      <c r="G15" s="491" t="s">
        <v>384</v>
      </c>
      <c r="H15" s="492"/>
      <c r="I15" s="46">
        <v>22.45</v>
      </c>
      <c r="J15" s="24" t="s">
        <v>204</v>
      </c>
      <c r="K15" s="24"/>
    </row>
    <row r="16" spans="1:11" ht="27.75" customHeight="1">
      <c r="A16" s="531" t="s">
        <v>393</v>
      </c>
      <c r="B16" s="531"/>
      <c r="C16" s="531"/>
      <c r="D16" s="531"/>
      <c r="E16" s="492" t="s">
        <v>394</v>
      </c>
      <c r="F16" s="492"/>
      <c r="G16" s="534" t="s">
        <v>395</v>
      </c>
      <c r="H16" s="534"/>
      <c r="I16" s="46">
        <v>26.84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18" t="s">
        <v>373</v>
      </c>
      <c r="B19" s="518"/>
      <c r="C19" s="518"/>
      <c r="D19" s="518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6:K6"/>
    <mergeCell ref="A1:C5"/>
    <mergeCell ref="D1:K2"/>
    <mergeCell ref="D3:K3"/>
    <mergeCell ref="D4:K4"/>
    <mergeCell ref="D5:K5"/>
    <mergeCell ref="A7:J7"/>
    <mergeCell ref="A8:J8"/>
    <mergeCell ref="C10:E10"/>
    <mergeCell ref="H10:K10"/>
    <mergeCell ref="C11:E11"/>
    <mergeCell ref="H11:K11"/>
    <mergeCell ref="A13:D13"/>
    <mergeCell ref="E13:F13"/>
    <mergeCell ref="G13:H13"/>
    <mergeCell ref="A14:D14"/>
    <mergeCell ref="E14:F14"/>
    <mergeCell ref="G14:H14"/>
    <mergeCell ref="A19:D19"/>
    <mergeCell ref="A15:D15"/>
    <mergeCell ref="E15:F15"/>
    <mergeCell ref="G15:H15"/>
    <mergeCell ref="A16:D16"/>
    <mergeCell ref="E16:F16"/>
    <mergeCell ref="G16:H16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DB09-2E59-4515-9D04-C59C62ADC501}">
  <sheetPr>
    <pageSetUpPr fitToPage="1"/>
  </sheetPr>
  <dimension ref="A1:K21"/>
  <sheetViews>
    <sheetView topLeftCell="A4" workbookViewId="0">
      <selection activeCell="A6" sqref="A6:K6"/>
    </sheetView>
  </sheetViews>
  <sheetFormatPr defaultRowHeight="14.4"/>
  <cols>
    <col min="2" max="2" width="10" customWidth="1"/>
    <col min="5" max="5" width="19.109375" customWidth="1"/>
    <col min="6" max="6" width="6.33203125" customWidth="1"/>
    <col min="7" max="7" width="13" customWidth="1"/>
    <col min="8" max="8" width="14.6640625" customWidth="1"/>
    <col min="10" max="10" width="12.44140625" customWidth="1"/>
    <col min="11" max="11" width="6.5546875" customWidth="1"/>
  </cols>
  <sheetData>
    <row r="1" spans="1:11">
      <c r="A1" s="487"/>
      <c r="B1" s="487"/>
      <c r="C1" s="487"/>
      <c r="D1" s="369" t="s">
        <v>6</v>
      </c>
      <c r="E1" s="370"/>
      <c r="F1" s="370"/>
      <c r="G1" s="370"/>
      <c r="H1" s="370"/>
      <c r="I1" s="370"/>
      <c r="J1" s="370"/>
      <c r="K1" s="525"/>
    </row>
    <row r="2" spans="1:11">
      <c r="A2" s="487"/>
      <c r="B2" s="487"/>
      <c r="C2" s="487"/>
      <c r="D2" s="526"/>
      <c r="E2" s="527"/>
      <c r="F2" s="527"/>
      <c r="G2" s="527"/>
      <c r="H2" s="527"/>
      <c r="I2" s="527"/>
      <c r="J2" s="527"/>
      <c r="K2" s="528"/>
    </row>
    <row r="3" spans="1:11">
      <c r="A3" s="487"/>
      <c r="B3" s="487"/>
      <c r="C3" s="487"/>
      <c r="D3" s="366" t="s">
        <v>9</v>
      </c>
      <c r="E3" s="367"/>
      <c r="F3" s="367"/>
      <c r="G3" s="367"/>
      <c r="H3" s="367"/>
      <c r="I3" s="367"/>
      <c r="J3" s="367"/>
      <c r="K3" s="529"/>
    </row>
    <row r="4" spans="1:11">
      <c r="A4" s="487"/>
      <c r="B4" s="487"/>
      <c r="C4" s="487"/>
      <c r="D4" s="366" t="s">
        <v>10</v>
      </c>
      <c r="E4" s="367"/>
      <c r="F4" s="367"/>
      <c r="G4" s="367"/>
      <c r="H4" s="367"/>
      <c r="I4" s="367"/>
      <c r="J4" s="367"/>
      <c r="K4" s="529"/>
    </row>
    <row r="5" spans="1:11" ht="17.399999999999999">
      <c r="A5" s="487"/>
      <c r="B5" s="487"/>
      <c r="C5" s="487"/>
      <c r="D5" s="363"/>
      <c r="E5" s="364"/>
      <c r="F5" s="364"/>
      <c r="G5" s="364"/>
      <c r="H5" s="364"/>
      <c r="I5" s="364"/>
      <c r="J5" s="364"/>
      <c r="K5" s="530"/>
    </row>
    <row r="6" spans="1:11" ht="17.399999999999999">
      <c r="A6" s="503" t="s">
        <v>518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>
      <c r="A7" s="507"/>
      <c r="B7" s="507"/>
      <c r="C7" s="507"/>
      <c r="D7" s="507"/>
      <c r="E7" s="507"/>
      <c r="F7" s="507"/>
      <c r="G7" s="507"/>
      <c r="H7" s="507"/>
      <c r="I7" s="507"/>
      <c r="J7" s="507"/>
    </row>
    <row r="8" spans="1:11">
      <c r="A8" s="509" t="s">
        <v>406</v>
      </c>
      <c r="B8" s="509"/>
      <c r="C8" s="509"/>
      <c r="D8" s="509"/>
      <c r="E8" s="509"/>
      <c r="F8" s="509"/>
      <c r="G8" s="509"/>
      <c r="H8" s="509"/>
      <c r="I8" s="509"/>
      <c r="J8" s="509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510" t="s">
        <v>195</v>
      </c>
      <c r="D10" s="510"/>
      <c r="E10" s="510"/>
      <c r="F10" s="114" t="s">
        <v>149</v>
      </c>
      <c r="G10" s="114" t="s">
        <v>196</v>
      </c>
      <c r="H10" s="511" t="s">
        <v>197</v>
      </c>
      <c r="I10" s="512"/>
      <c r="J10" s="512"/>
      <c r="K10" s="532"/>
    </row>
    <row r="11" spans="1:11" ht="30.75" customHeight="1">
      <c r="A11" s="24" t="s">
        <v>54</v>
      </c>
      <c r="B11" s="24" t="s">
        <v>198</v>
      </c>
      <c r="C11" s="531" t="s">
        <v>370</v>
      </c>
      <c r="D11" s="517"/>
      <c r="E11" s="517"/>
      <c r="F11" s="24" t="s">
        <v>23</v>
      </c>
      <c r="G11" s="24">
        <v>1</v>
      </c>
      <c r="H11" s="493">
        <f>ROUND((I14+I15+I16)/3,2)</f>
        <v>48.94</v>
      </c>
      <c r="I11" s="494"/>
      <c r="J11" s="494"/>
      <c r="K11" s="533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15" t="s">
        <v>199</v>
      </c>
      <c r="B13" s="515"/>
      <c r="C13" s="515"/>
      <c r="D13" s="515"/>
      <c r="E13" s="515" t="s">
        <v>200</v>
      </c>
      <c r="F13" s="515"/>
      <c r="G13" s="515" t="s">
        <v>201</v>
      </c>
      <c r="H13" s="515"/>
      <c r="I13" s="115" t="s">
        <v>202</v>
      </c>
      <c r="J13" s="115" t="s">
        <v>203</v>
      </c>
      <c r="K13" s="115" t="s">
        <v>304</v>
      </c>
    </row>
    <row r="14" spans="1:11" ht="31.5" customHeight="1">
      <c r="A14" s="531" t="s">
        <v>371</v>
      </c>
      <c r="B14" s="531"/>
      <c r="C14" s="531"/>
      <c r="D14" s="531"/>
      <c r="E14" s="492" t="s">
        <v>306</v>
      </c>
      <c r="F14" s="492"/>
      <c r="G14" s="491" t="s">
        <v>307</v>
      </c>
      <c r="H14" s="491"/>
      <c r="I14" s="46">
        <v>68.5</v>
      </c>
      <c r="J14" s="24" t="s">
        <v>204</v>
      </c>
      <c r="K14" s="86"/>
    </row>
    <row r="15" spans="1:11" ht="33.75" customHeight="1">
      <c r="A15" s="517" t="s">
        <v>372</v>
      </c>
      <c r="B15" s="517"/>
      <c r="C15" s="517"/>
      <c r="D15" s="517"/>
      <c r="E15" s="492" t="s">
        <v>308</v>
      </c>
      <c r="F15" s="492"/>
      <c r="G15" s="491" t="s">
        <v>309</v>
      </c>
      <c r="H15" s="492"/>
      <c r="I15" s="46">
        <v>34.69</v>
      </c>
      <c r="J15" s="24" t="s">
        <v>204</v>
      </c>
      <c r="K15" s="24"/>
    </row>
    <row r="16" spans="1:11" ht="31.5" customHeight="1">
      <c r="A16" s="531" t="s">
        <v>365</v>
      </c>
      <c r="B16" s="531"/>
      <c r="C16" s="531"/>
      <c r="D16" s="531"/>
      <c r="E16" s="492" t="s">
        <v>366</v>
      </c>
      <c r="F16" s="492"/>
      <c r="G16" s="534" t="s">
        <v>367</v>
      </c>
      <c r="H16" s="534"/>
      <c r="I16" s="46">
        <v>43.64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18" t="s">
        <v>373</v>
      </c>
      <c r="B19" s="518"/>
      <c r="C19" s="518"/>
      <c r="D19" s="518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7:J7"/>
    <mergeCell ref="A8:J8"/>
    <mergeCell ref="C10:E10"/>
    <mergeCell ref="H10:K10"/>
    <mergeCell ref="C11:E11"/>
    <mergeCell ref="H11:K11"/>
    <mergeCell ref="A6:K6"/>
    <mergeCell ref="A1:C5"/>
    <mergeCell ref="D1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7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E984-24E0-4C6D-AA4E-1BB8D3D58B96}">
  <sheetPr>
    <pageSetUpPr fitToPage="1"/>
  </sheetPr>
  <dimension ref="A1:K21"/>
  <sheetViews>
    <sheetView workbookViewId="0">
      <selection activeCell="N15" sqref="N15"/>
    </sheetView>
  </sheetViews>
  <sheetFormatPr defaultRowHeight="14.4"/>
  <cols>
    <col min="2" max="2" width="10" customWidth="1"/>
    <col min="5" max="5" width="9.33203125" customWidth="1"/>
    <col min="7" max="7" width="13.88671875" customWidth="1"/>
    <col min="8" max="8" width="16.109375" customWidth="1"/>
    <col min="10" max="10" width="13.88671875" customWidth="1"/>
  </cols>
  <sheetData>
    <row r="1" spans="1:11">
      <c r="A1" s="487"/>
      <c r="B1" s="487"/>
      <c r="C1" s="487"/>
      <c r="D1" s="369" t="s">
        <v>6</v>
      </c>
      <c r="E1" s="370"/>
      <c r="F1" s="370"/>
      <c r="G1" s="370"/>
      <c r="H1" s="370"/>
      <c r="I1" s="370"/>
      <c r="J1" s="370"/>
      <c r="K1" s="525"/>
    </row>
    <row r="2" spans="1:11">
      <c r="A2" s="487"/>
      <c r="B2" s="487"/>
      <c r="C2" s="487"/>
      <c r="D2" s="526"/>
      <c r="E2" s="527"/>
      <c r="F2" s="527"/>
      <c r="G2" s="527"/>
      <c r="H2" s="527"/>
      <c r="I2" s="527"/>
      <c r="J2" s="527"/>
      <c r="K2" s="528"/>
    </row>
    <row r="3" spans="1:11">
      <c r="A3" s="487"/>
      <c r="B3" s="487"/>
      <c r="C3" s="487"/>
      <c r="D3" s="366" t="s">
        <v>9</v>
      </c>
      <c r="E3" s="367"/>
      <c r="F3" s="367"/>
      <c r="G3" s="367"/>
      <c r="H3" s="367"/>
      <c r="I3" s="367"/>
      <c r="J3" s="367"/>
      <c r="K3" s="529"/>
    </row>
    <row r="4" spans="1:11">
      <c r="A4" s="487"/>
      <c r="B4" s="487"/>
      <c r="C4" s="487"/>
      <c r="D4" s="366" t="s">
        <v>10</v>
      </c>
      <c r="E4" s="367"/>
      <c r="F4" s="367"/>
      <c r="G4" s="367"/>
      <c r="H4" s="367"/>
      <c r="I4" s="367"/>
      <c r="J4" s="367"/>
      <c r="K4" s="529"/>
    </row>
    <row r="5" spans="1:11" ht="17.399999999999999">
      <c r="A5" s="487"/>
      <c r="B5" s="487"/>
      <c r="C5" s="487"/>
      <c r="D5" s="363"/>
      <c r="E5" s="364"/>
      <c r="F5" s="364"/>
      <c r="G5" s="364"/>
      <c r="H5" s="364"/>
      <c r="I5" s="364"/>
      <c r="J5" s="364"/>
      <c r="K5" s="530"/>
    </row>
    <row r="6" spans="1:11" ht="17.399999999999999">
      <c r="A6" s="503" t="s">
        <v>519</v>
      </c>
      <c r="B6" s="503"/>
      <c r="C6" s="503"/>
      <c r="D6" s="503"/>
      <c r="E6" s="503"/>
      <c r="F6" s="503"/>
      <c r="G6" s="503"/>
      <c r="H6" s="503"/>
      <c r="I6" s="503"/>
      <c r="J6" s="503"/>
      <c r="K6" s="503"/>
    </row>
    <row r="7" spans="1:11">
      <c r="A7" s="507"/>
      <c r="B7" s="507"/>
      <c r="C7" s="507"/>
      <c r="D7" s="507"/>
      <c r="E7" s="507"/>
      <c r="F7" s="507"/>
      <c r="G7" s="507"/>
      <c r="H7" s="507"/>
      <c r="I7" s="507"/>
      <c r="J7" s="507"/>
    </row>
    <row r="8" spans="1:11">
      <c r="A8" s="509" t="s">
        <v>406</v>
      </c>
      <c r="B8" s="509"/>
      <c r="C8" s="509"/>
      <c r="D8" s="509"/>
      <c r="E8" s="509"/>
      <c r="F8" s="509"/>
      <c r="G8" s="509"/>
      <c r="H8" s="509"/>
      <c r="I8" s="509"/>
      <c r="J8" s="509"/>
    </row>
    <row r="9" spans="1:11">
      <c r="A9" s="43"/>
      <c r="B9" s="43"/>
      <c r="C9" s="41"/>
      <c r="D9" s="41"/>
      <c r="E9" s="41"/>
      <c r="I9" s="41"/>
      <c r="J9" s="41"/>
    </row>
    <row r="10" spans="1:11">
      <c r="A10" s="114" t="s">
        <v>160</v>
      </c>
      <c r="B10" s="114" t="s">
        <v>194</v>
      </c>
      <c r="C10" s="510" t="s">
        <v>195</v>
      </c>
      <c r="D10" s="510"/>
      <c r="E10" s="510"/>
      <c r="F10" s="114" t="s">
        <v>149</v>
      </c>
      <c r="G10" s="114" t="s">
        <v>196</v>
      </c>
      <c r="H10" s="511" t="s">
        <v>197</v>
      </c>
      <c r="I10" s="512"/>
      <c r="J10" s="512"/>
      <c r="K10" s="532"/>
    </row>
    <row r="11" spans="1:11">
      <c r="A11" s="24" t="s">
        <v>55</v>
      </c>
      <c r="B11" s="24" t="s">
        <v>198</v>
      </c>
      <c r="C11" s="531" t="s">
        <v>374</v>
      </c>
      <c r="D11" s="517"/>
      <c r="E11" s="517"/>
      <c r="F11" s="24" t="s">
        <v>23</v>
      </c>
      <c r="G11" s="24">
        <v>3</v>
      </c>
      <c r="H11" s="493">
        <f>ROUND((I14+I15+I16)/3,2)</f>
        <v>6.59</v>
      </c>
      <c r="I11" s="494"/>
      <c r="J11" s="494"/>
      <c r="K11" s="533"/>
    </row>
    <row r="12" spans="1:11">
      <c r="A12" s="43"/>
      <c r="B12" s="43"/>
      <c r="C12" s="41"/>
      <c r="D12" s="41"/>
      <c r="E12" s="41"/>
      <c r="F12" s="41"/>
      <c r="G12" s="41"/>
      <c r="H12" s="41"/>
      <c r="I12" s="41"/>
      <c r="J12" s="41"/>
    </row>
    <row r="13" spans="1:11">
      <c r="A13" s="515" t="s">
        <v>199</v>
      </c>
      <c r="B13" s="515"/>
      <c r="C13" s="515"/>
      <c r="D13" s="515"/>
      <c r="E13" s="515" t="s">
        <v>200</v>
      </c>
      <c r="F13" s="515"/>
      <c r="G13" s="515" t="s">
        <v>201</v>
      </c>
      <c r="H13" s="515"/>
      <c r="I13" s="115" t="s">
        <v>202</v>
      </c>
      <c r="J13" s="115" t="s">
        <v>203</v>
      </c>
      <c r="K13" s="115" t="s">
        <v>304</v>
      </c>
    </row>
    <row r="14" spans="1:11" ht="36" customHeight="1">
      <c r="A14" s="491" t="s">
        <v>377</v>
      </c>
      <c r="B14" s="491"/>
      <c r="C14" s="491"/>
      <c r="D14" s="491"/>
      <c r="E14" s="492" t="s">
        <v>375</v>
      </c>
      <c r="F14" s="492"/>
      <c r="G14" s="491" t="s">
        <v>376</v>
      </c>
      <c r="H14" s="491"/>
      <c r="I14" s="46">
        <v>4.87</v>
      </c>
      <c r="J14" s="24" t="s">
        <v>204</v>
      </c>
      <c r="K14" s="86"/>
    </row>
    <row r="15" spans="1:11" ht="36.75" customHeight="1">
      <c r="A15" s="491" t="s">
        <v>385</v>
      </c>
      <c r="B15" s="491"/>
      <c r="C15" s="491"/>
      <c r="D15" s="491"/>
      <c r="E15" s="492" t="s">
        <v>378</v>
      </c>
      <c r="F15" s="492"/>
      <c r="G15" s="491" t="s">
        <v>379</v>
      </c>
      <c r="H15" s="492"/>
      <c r="I15" s="46">
        <v>6.95</v>
      </c>
      <c r="J15" s="24" t="s">
        <v>204</v>
      </c>
      <c r="K15" s="24"/>
    </row>
    <row r="16" spans="1:11" ht="37.5" customHeight="1">
      <c r="A16" s="491" t="s">
        <v>386</v>
      </c>
      <c r="B16" s="491"/>
      <c r="C16" s="491"/>
      <c r="D16" s="491"/>
      <c r="E16" s="492" t="s">
        <v>380</v>
      </c>
      <c r="F16" s="492"/>
      <c r="G16" s="534" t="s">
        <v>381</v>
      </c>
      <c r="H16" s="534"/>
      <c r="I16" s="46">
        <v>7.95</v>
      </c>
      <c r="J16" s="24" t="s">
        <v>204</v>
      </c>
      <c r="K16" s="24"/>
    </row>
    <row r="17" spans="1:11">
      <c r="A17" s="112"/>
      <c r="B17" s="112"/>
      <c r="C17" s="112"/>
      <c r="D17" s="112"/>
      <c r="E17" s="113"/>
      <c r="F17" s="113"/>
      <c r="G17" s="116"/>
      <c r="H17" s="116"/>
      <c r="I17" s="87"/>
      <c r="J17" s="113"/>
      <c r="K17" s="113"/>
    </row>
    <row r="19" spans="1:11">
      <c r="A19" s="518" t="s">
        <v>373</v>
      </c>
      <c r="B19" s="518"/>
      <c r="C19" s="518"/>
      <c r="D19" s="518"/>
      <c r="H19" s="118" t="s">
        <v>128</v>
      </c>
      <c r="I19" s="118"/>
      <c r="J19" s="118"/>
      <c r="K19" s="118"/>
    </row>
    <row r="20" spans="1:11">
      <c r="A20" s="3"/>
      <c r="B20" s="3"/>
      <c r="C20" s="3"/>
      <c r="D20" s="2"/>
      <c r="H20" s="42" t="s">
        <v>269</v>
      </c>
      <c r="I20" s="42"/>
      <c r="J20" s="42"/>
      <c r="K20" s="42"/>
    </row>
    <row r="21" spans="1:11">
      <c r="A21" s="3"/>
      <c r="B21" s="3"/>
      <c r="C21" s="3"/>
      <c r="D21" s="2"/>
      <c r="H21" s="42" t="s">
        <v>271</v>
      </c>
      <c r="I21" s="42"/>
      <c r="J21" s="42"/>
      <c r="K21" s="42"/>
    </row>
  </sheetData>
  <mergeCells count="25">
    <mergeCell ref="A19:D19"/>
    <mergeCell ref="A15:D15"/>
    <mergeCell ref="E15:F15"/>
    <mergeCell ref="G15:H15"/>
    <mergeCell ref="A16:D16"/>
    <mergeCell ref="E16:F16"/>
    <mergeCell ref="G16:H16"/>
    <mergeCell ref="A13:D13"/>
    <mergeCell ref="E13:F13"/>
    <mergeCell ref="G13:H13"/>
    <mergeCell ref="A14:D14"/>
    <mergeCell ref="E14:F14"/>
    <mergeCell ref="G14:H14"/>
    <mergeCell ref="A7:J7"/>
    <mergeCell ref="A8:J8"/>
    <mergeCell ref="C10:E10"/>
    <mergeCell ref="H10:K10"/>
    <mergeCell ref="C11:E11"/>
    <mergeCell ref="H11:K11"/>
    <mergeCell ref="A6:K6"/>
    <mergeCell ref="A1:C5"/>
    <mergeCell ref="D1:K2"/>
    <mergeCell ref="D3:K3"/>
    <mergeCell ref="D4:K4"/>
    <mergeCell ref="D5:K5"/>
  </mergeCells>
  <pageMargins left="0.511811024" right="0.511811024" top="0.78740157499999996" bottom="0.78740157499999996" header="0.31496062000000002" footer="0.31496062000000002"/>
  <pageSetup paperSize="9" scale="77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23414-2E4D-428F-B0CB-98236B7525F8}">
  <sheetPr>
    <pageSetUpPr fitToPage="1"/>
  </sheetPr>
  <dimension ref="A1:P65"/>
  <sheetViews>
    <sheetView topLeftCell="A10" workbookViewId="0">
      <selection activeCell="G25" sqref="G25"/>
    </sheetView>
  </sheetViews>
  <sheetFormatPr defaultRowHeight="14.4"/>
  <cols>
    <col min="1" max="1" width="5.33203125" style="42" bestFit="1" customWidth="1"/>
    <col min="2" max="2" width="9.88671875" style="42" customWidth="1"/>
    <col min="4" max="6" width="9.109375" customWidth="1"/>
    <col min="7" max="9" width="27.44140625" customWidth="1"/>
    <col min="10" max="10" width="12.109375" customWidth="1"/>
  </cols>
  <sheetData>
    <row r="1" spans="1:16" ht="15" customHeight="1">
      <c r="A1" s="487"/>
      <c r="B1" s="487"/>
      <c r="C1" s="487"/>
      <c r="D1" s="369" t="s">
        <v>6</v>
      </c>
      <c r="E1" s="370"/>
      <c r="F1" s="370"/>
      <c r="G1" s="370"/>
      <c r="H1" s="525"/>
      <c r="I1" s="536" t="s">
        <v>62</v>
      </c>
      <c r="J1" s="536"/>
      <c r="K1" s="41"/>
      <c r="L1" s="41"/>
      <c r="M1" s="41"/>
      <c r="N1" s="41"/>
      <c r="O1" s="41"/>
      <c r="P1" s="41"/>
    </row>
    <row r="2" spans="1:16" ht="15" customHeight="1">
      <c r="A2" s="487"/>
      <c r="B2" s="487"/>
      <c r="C2" s="487"/>
      <c r="D2" s="526"/>
      <c r="E2" s="527"/>
      <c r="F2" s="527"/>
      <c r="G2" s="527"/>
      <c r="H2" s="528"/>
      <c r="I2" s="537"/>
      <c r="J2" s="537"/>
      <c r="K2" s="41"/>
      <c r="L2" s="41"/>
      <c r="M2" s="41"/>
      <c r="N2" s="41"/>
      <c r="O2" s="41"/>
      <c r="P2" s="41"/>
    </row>
    <row r="3" spans="1:16" ht="15" customHeight="1">
      <c r="A3" s="487"/>
      <c r="B3" s="487"/>
      <c r="C3" s="487"/>
      <c r="D3" s="489" t="s">
        <v>9</v>
      </c>
      <c r="E3" s="489"/>
      <c r="F3" s="489"/>
      <c r="G3" s="489"/>
      <c r="H3" s="489"/>
      <c r="I3" s="538" t="s">
        <v>85</v>
      </c>
      <c r="J3" s="538"/>
      <c r="K3" s="41"/>
      <c r="L3" s="41"/>
      <c r="M3" s="41"/>
      <c r="N3" s="41"/>
      <c r="O3" s="41"/>
      <c r="P3" s="41"/>
    </row>
    <row r="4" spans="1:16" ht="15" customHeight="1">
      <c r="A4" s="487"/>
      <c r="B4" s="487"/>
      <c r="C4" s="487"/>
      <c r="D4" s="489" t="s">
        <v>10</v>
      </c>
      <c r="E4" s="489"/>
      <c r="F4" s="489"/>
      <c r="G4" s="489"/>
      <c r="H4" s="489"/>
      <c r="I4" s="539"/>
      <c r="J4" s="539"/>
      <c r="K4" s="41"/>
      <c r="L4" s="41"/>
      <c r="M4" s="41"/>
      <c r="N4" s="41"/>
      <c r="O4" s="41"/>
      <c r="P4" s="41"/>
    </row>
    <row r="5" spans="1:16" ht="17.399999999999999">
      <c r="A5" s="487"/>
      <c r="B5" s="487"/>
      <c r="C5" s="487"/>
      <c r="D5" s="487"/>
      <c r="E5" s="487"/>
      <c r="F5" s="487"/>
      <c r="G5" s="487"/>
      <c r="H5" s="487"/>
      <c r="I5" s="540" t="s">
        <v>63</v>
      </c>
      <c r="J5" s="540"/>
      <c r="K5" s="41"/>
      <c r="L5" s="41"/>
      <c r="M5" s="41"/>
      <c r="N5" s="41"/>
      <c r="O5" s="41"/>
      <c r="P5" s="41"/>
    </row>
    <row r="6" spans="1:16" ht="17.399999999999999">
      <c r="A6" s="363"/>
      <c r="B6" s="364"/>
      <c r="C6" s="364"/>
      <c r="D6" s="364"/>
      <c r="E6" s="364"/>
      <c r="F6" s="364"/>
      <c r="G6" s="364"/>
      <c r="H6" s="364"/>
      <c r="I6" s="364"/>
      <c r="J6" s="530"/>
      <c r="K6" s="41"/>
      <c r="L6" s="41"/>
      <c r="M6" s="41"/>
      <c r="N6" s="41"/>
      <c r="O6" s="41"/>
      <c r="P6" s="41"/>
    </row>
    <row r="7" spans="1:16">
      <c r="A7" s="536" t="s">
        <v>84</v>
      </c>
      <c r="B7" s="536"/>
      <c r="C7" s="536"/>
      <c r="D7" s="536"/>
      <c r="E7" s="536"/>
      <c r="F7" s="536"/>
      <c r="G7" s="44" t="s">
        <v>71</v>
      </c>
      <c r="H7" s="44" t="s">
        <v>75</v>
      </c>
      <c r="I7" s="44" t="s">
        <v>78</v>
      </c>
      <c r="J7" s="541"/>
      <c r="K7" s="41"/>
      <c r="L7" s="41"/>
      <c r="M7" s="41"/>
      <c r="N7" s="41"/>
      <c r="O7" s="41"/>
      <c r="P7" s="41"/>
    </row>
    <row r="8" spans="1:16">
      <c r="A8" s="536"/>
      <c r="B8" s="536"/>
      <c r="C8" s="536"/>
      <c r="D8" s="536"/>
      <c r="E8" s="536"/>
      <c r="F8" s="536"/>
      <c r="G8" s="45" t="s">
        <v>72</v>
      </c>
      <c r="H8" s="45" t="s">
        <v>76</v>
      </c>
      <c r="I8" s="45" t="s">
        <v>79</v>
      </c>
      <c r="J8" s="541"/>
      <c r="K8" s="41"/>
      <c r="L8" s="41"/>
      <c r="M8" s="41"/>
      <c r="N8" s="41"/>
      <c r="O8" s="41"/>
      <c r="P8" s="41"/>
    </row>
    <row r="9" spans="1:16">
      <c r="A9" s="536"/>
      <c r="B9" s="536"/>
      <c r="C9" s="536"/>
      <c r="D9" s="536"/>
      <c r="E9" s="536"/>
      <c r="F9" s="536"/>
      <c r="G9" s="45" t="s">
        <v>73</v>
      </c>
      <c r="H9" s="45" t="s">
        <v>77</v>
      </c>
      <c r="I9" s="45" t="s">
        <v>80</v>
      </c>
      <c r="J9" s="541"/>
      <c r="K9" s="41"/>
      <c r="L9" s="41"/>
      <c r="M9" s="41"/>
      <c r="N9" s="41"/>
      <c r="O9" s="41"/>
      <c r="P9" s="41"/>
    </row>
    <row r="10" spans="1:16">
      <c r="A10" s="44" t="s">
        <v>0</v>
      </c>
      <c r="B10" s="44" t="s">
        <v>83</v>
      </c>
      <c r="C10" s="543" t="s">
        <v>64</v>
      </c>
      <c r="D10" s="543"/>
      <c r="E10" s="543"/>
      <c r="F10" s="543"/>
      <c r="G10" s="44" t="s">
        <v>74</v>
      </c>
      <c r="H10" s="44" t="s">
        <v>74</v>
      </c>
      <c r="I10" s="44" t="s">
        <v>74</v>
      </c>
      <c r="J10" s="44" t="s">
        <v>82</v>
      </c>
      <c r="K10" s="41"/>
      <c r="L10" s="41"/>
      <c r="M10" s="41"/>
      <c r="N10" s="41"/>
      <c r="O10" s="41"/>
      <c r="P10" s="41"/>
    </row>
    <row r="11" spans="1:16" ht="28.5" customHeight="1">
      <c r="A11" s="24">
        <v>1</v>
      </c>
      <c r="B11" s="24" t="s">
        <v>51</v>
      </c>
      <c r="C11" s="542" t="s">
        <v>65</v>
      </c>
      <c r="D11" s="544"/>
      <c r="E11" s="544"/>
      <c r="F11" s="544"/>
      <c r="G11" s="46">
        <v>2300</v>
      </c>
      <c r="H11" s="46">
        <v>2450</v>
      </c>
      <c r="I11" s="46">
        <v>2500</v>
      </c>
      <c r="J11" s="48">
        <f>((G11+H11+I11)/3)</f>
        <v>2416.6666666666665</v>
      </c>
      <c r="K11" s="41"/>
      <c r="L11" s="41"/>
      <c r="M11" s="41"/>
      <c r="N11" s="41"/>
      <c r="O11" s="41"/>
      <c r="P11" s="41"/>
    </row>
    <row r="12" spans="1:16" ht="38.25" customHeight="1">
      <c r="A12" s="24">
        <v>2</v>
      </c>
      <c r="B12" s="24" t="s">
        <v>52</v>
      </c>
      <c r="C12" s="542" t="s">
        <v>66</v>
      </c>
      <c r="D12" s="542"/>
      <c r="E12" s="542"/>
      <c r="F12" s="542"/>
      <c r="G12" s="46">
        <v>680</v>
      </c>
      <c r="H12" s="46">
        <v>690</v>
      </c>
      <c r="I12" s="46">
        <v>700</v>
      </c>
      <c r="J12" s="48">
        <f t="shared" ref="J12:J16" si="0">((G12+H12+I12)/3)</f>
        <v>690</v>
      </c>
      <c r="K12" s="41"/>
      <c r="L12" s="41"/>
      <c r="M12" s="41"/>
      <c r="N12" s="41"/>
      <c r="O12" s="41"/>
      <c r="P12" s="41"/>
    </row>
    <row r="13" spans="1:16" ht="27" customHeight="1">
      <c r="A13" s="24">
        <v>3</v>
      </c>
      <c r="B13" s="24" t="s">
        <v>53</v>
      </c>
      <c r="C13" s="542" t="s">
        <v>67</v>
      </c>
      <c r="D13" s="542"/>
      <c r="E13" s="542"/>
      <c r="F13" s="542"/>
      <c r="G13" s="46">
        <v>800</v>
      </c>
      <c r="H13" s="46">
        <v>820</v>
      </c>
      <c r="I13" s="46">
        <v>790</v>
      </c>
      <c r="J13" s="48">
        <f t="shared" si="0"/>
        <v>803.33333333333337</v>
      </c>
      <c r="K13" s="41"/>
      <c r="L13" s="41"/>
      <c r="M13" s="41"/>
      <c r="N13" s="41"/>
      <c r="O13" s="41"/>
      <c r="P13" s="41"/>
    </row>
    <row r="14" spans="1:16" ht="27.75" customHeight="1">
      <c r="A14" s="24">
        <v>4</v>
      </c>
      <c r="B14" s="24" t="s">
        <v>54</v>
      </c>
      <c r="C14" s="542" t="s">
        <v>68</v>
      </c>
      <c r="D14" s="542"/>
      <c r="E14" s="542"/>
      <c r="F14" s="542"/>
      <c r="G14" s="46">
        <v>320</v>
      </c>
      <c r="H14" s="46">
        <v>350</v>
      </c>
      <c r="I14" s="46">
        <v>360</v>
      </c>
      <c r="J14" s="48">
        <f t="shared" si="0"/>
        <v>343.33333333333331</v>
      </c>
      <c r="K14" s="41"/>
      <c r="L14" s="41"/>
      <c r="M14" s="41"/>
      <c r="N14" s="41"/>
      <c r="O14" s="41"/>
      <c r="P14" s="41"/>
    </row>
    <row r="15" spans="1:16" ht="42" customHeight="1">
      <c r="A15" s="24">
        <v>5</v>
      </c>
      <c r="B15" s="24" t="s">
        <v>55</v>
      </c>
      <c r="C15" s="542" t="s">
        <v>69</v>
      </c>
      <c r="D15" s="542"/>
      <c r="E15" s="542"/>
      <c r="F15" s="542"/>
      <c r="G15" s="46">
        <v>7000</v>
      </c>
      <c r="H15" s="46">
        <v>7100</v>
      </c>
      <c r="I15" s="46">
        <v>6800</v>
      </c>
      <c r="J15" s="48">
        <f t="shared" si="0"/>
        <v>6966.666666666667</v>
      </c>
      <c r="K15" s="41"/>
      <c r="L15" s="41"/>
      <c r="M15" s="41"/>
      <c r="N15" s="41"/>
      <c r="O15" s="41"/>
      <c r="P15" s="41"/>
    </row>
    <row r="16" spans="1:16" ht="28.5" customHeight="1">
      <c r="A16" s="24">
        <v>6</v>
      </c>
      <c r="B16" s="24" t="s">
        <v>81</v>
      </c>
      <c r="C16" s="542" t="s">
        <v>70</v>
      </c>
      <c r="D16" s="542"/>
      <c r="E16" s="542"/>
      <c r="F16" s="542"/>
      <c r="G16" s="46">
        <v>170</v>
      </c>
      <c r="H16" s="46">
        <v>200</v>
      </c>
      <c r="I16" s="46">
        <v>190</v>
      </c>
      <c r="J16" s="48">
        <f t="shared" si="0"/>
        <v>186.66666666666666</v>
      </c>
      <c r="K16" s="41"/>
      <c r="L16" s="41"/>
      <c r="M16" s="41"/>
      <c r="N16" s="41"/>
      <c r="O16" s="41"/>
      <c r="P16" s="41"/>
    </row>
    <row r="17" spans="1:16">
      <c r="A17" s="43"/>
      <c r="B17" s="43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  <row r="18" spans="1:16">
      <c r="A18" s="43"/>
      <c r="B18" s="43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  <row r="19" spans="1:16">
      <c r="A19" s="535" t="s">
        <v>87</v>
      </c>
      <c r="B19" s="535"/>
      <c r="C19" s="535"/>
      <c r="D19" s="535"/>
      <c r="E19" s="535"/>
      <c r="F19" s="535"/>
      <c r="G19" s="41"/>
      <c r="H19" s="47"/>
      <c r="I19" s="47"/>
      <c r="J19" s="41"/>
      <c r="K19" s="41"/>
      <c r="L19" s="41"/>
      <c r="M19" s="41"/>
      <c r="N19" s="41"/>
      <c r="O19" s="41"/>
      <c r="P19" s="41"/>
    </row>
    <row r="20" spans="1:16">
      <c r="A20" s="43"/>
      <c r="B20" s="43"/>
      <c r="C20" s="41"/>
      <c r="D20" s="41"/>
      <c r="E20" s="41"/>
      <c r="F20" s="41"/>
      <c r="G20" s="41"/>
      <c r="H20" s="507" t="s">
        <v>62</v>
      </c>
      <c r="I20" s="507"/>
      <c r="J20" s="41"/>
      <c r="K20" s="41"/>
      <c r="L20" s="41"/>
      <c r="M20" s="41"/>
      <c r="N20" s="41"/>
      <c r="O20" s="41"/>
      <c r="P20" s="41"/>
    </row>
    <row r="21" spans="1:16">
      <c r="A21" s="43"/>
      <c r="B21" s="43"/>
      <c r="C21" s="41"/>
      <c r="D21" s="41"/>
      <c r="E21" s="41"/>
      <c r="F21" s="41"/>
      <c r="G21" s="41"/>
      <c r="H21" s="507" t="s">
        <v>27</v>
      </c>
      <c r="I21" s="507"/>
      <c r="J21" s="41"/>
      <c r="K21" s="41"/>
      <c r="L21" s="41"/>
      <c r="M21" s="41"/>
      <c r="N21" s="41"/>
      <c r="O21" s="41"/>
      <c r="P21" s="41"/>
    </row>
    <row r="22" spans="1:16">
      <c r="A22" s="43"/>
      <c r="B22" s="43"/>
      <c r="C22" s="41"/>
      <c r="D22" s="41"/>
      <c r="E22" s="41"/>
      <c r="F22" s="41"/>
      <c r="G22" s="41"/>
      <c r="H22" s="507" t="s">
        <v>86</v>
      </c>
      <c r="I22" s="507"/>
      <c r="J22" s="41"/>
      <c r="K22" s="41"/>
      <c r="L22" s="41"/>
      <c r="M22" s="41"/>
      <c r="N22" s="41"/>
      <c r="O22" s="41"/>
      <c r="P22" s="41"/>
    </row>
    <row r="23" spans="1:16">
      <c r="A23" s="43"/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>
      <c r="A24" s="43"/>
      <c r="B24" s="43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1:16">
      <c r="A25" s="43"/>
      <c r="B25" s="43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</row>
    <row r="26" spans="1:16">
      <c r="A26" s="43"/>
      <c r="B26" s="43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16">
      <c r="A27" s="43"/>
      <c r="B27" s="43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16">
      <c r="A28" s="43"/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>
      <c r="A29" s="43"/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</row>
    <row r="30" spans="1:16">
      <c r="A30" s="43"/>
      <c r="B30" s="43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>
      <c r="A31" s="43"/>
      <c r="B31" s="43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  <row r="32" spans="1:16">
      <c r="A32" s="43"/>
      <c r="B32" s="43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>
      <c r="A33" s="43"/>
      <c r="B33" s="43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</row>
    <row r="34" spans="1:16">
      <c r="A34" s="43"/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1:16">
      <c r="A35" s="43"/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</row>
    <row r="36" spans="1:16">
      <c r="A36" s="43"/>
      <c r="B36" s="43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</row>
    <row r="37" spans="1:16">
      <c r="A37" s="43"/>
      <c r="B37" s="43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</row>
    <row r="38" spans="1:16">
      <c r="A38" s="43"/>
      <c r="B38" s="43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</row>
    <row r="39" spans="1:16">
      <c r="A39" s="43"/>
      <c r="B39" s="43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1:16">
      <c r="A40" s="43"/>
      <c r="B40" s="4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</row>
    <row r="41" spans="1:16">
      <c r="A41" s="43"/>
      <c r="B41" s="4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</row>
    <row r="42" spans="1:16">
      <c r="A42" s="43"/>
      <c r="B42" s="43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</row>
    <row r="43" spans="1:16">
      <c r="A43" s="43"/>
      <c r="B43" s="43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</row>
    <row r="44" spans="1:16">
      <c r="A44" s="43"/>
      <c r="B44" s="43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>
      <c r="A45" s="43"/>
      <c r="B45" s="43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</row>
    <row r="46" spans="1:16">
      <c r="A46" s="43"/>
      <c r="B46" s="43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>
      <c r="A47" s="43"/>
      <c r="B47" s="43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>
      <c r="A48" s="43"/>
      <c r="B48" s="43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>
      <c r="A49" s="43"/>
      <c r="B49" s="43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</row>
    <row r="50" spans="1:16">
      <c r="A50" s="43"/>
      <c r="B50" s="43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>
      <c r="A51" s="43"/>
      <c r="B51" s="43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>
      <c r="A52" s="43"/>
      <c r="B52" s="43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>
      <c r="A53" s="43"/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</row>
    <row r="54" spans="1:16">
      <c r="A54" s="43"/>
      <c r="B54" s="43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</row>
    <row r="55" spans="1:16">
      <c r="A55" s="43"/>
      <c r="B55" s="43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</row>
    <row r="56" spans="1:16">
      <c r="A56" s="43"/>
      <c r="B56" s="43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</row>
    <row r="57" spans="1:16">
      <c r="A57" s="43"/>
      <c r="B57" s="43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1:16">
      <c r="A58" s="43"/>
      <c r="B58" s="43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</row>
    <row r="59" spans="1:16">
      <c r="A59" s="43"/>
      <c r="B59" s="43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</row>
    <row r="60" spans="1:16">
      <c r="A60" s="43"/>
      <c r="B60" s="43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16">
      <c r="A61" s="43"/>
      <c r="B61" s="43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</row>
    <row r="62" spans="1:16">
      <c r="A62" s="43"/>
      <c r="B62" s="43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</row>
    <row r="63" spans="1:16">
      <c r="A63" s="43"/>
      <c r="B63" s="43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</row>
    <row r="64" spans="1:16">
      <c r="A64" s="43"/>
      <c r="B64" s="43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</row>
    <row r="65" spans="1:16">
      <c r="A65" s="43"/>
      <c r="B65" s="43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</row>
  </sheetData>
  <mergeCells count="22">
    <mergeCell ref="C10:F10"/>
    <mergeCell ref="C11:F11"/>
    <mergeCell ref="C12:F12"/>
    <mergeCell ref="C13:F13"/>
    <mergeCell ref="A1:C5"/>
    <mergeCell ref="D1:H2"/>
    <mergeCell ref="H20:I20"/>
    <mergeCell ref="H21:I21"/>
    <mergeCell ref="H22:I22"/>
    <mergeCell ref="A19:F19"/>
    <mergeCell ref="I1:J2"/>
    <mergeCell ref="I3:J4"/>
    <mergeCell ref="I5:J5"/>
    <mergeCell ref="D3:H3"/>
    <mergeCell ref="D4:H4"/>
    <mergeCell ref="D5:H5"/>
    <mergeCell ref="J7:J9"/>
    <mergeCell ref="A6:J6"/>
    <mergeCell ref="C14:F14"/>
    <mergeCell ref="C15:F15"/>
    <mergeCell ref="C16:F16"/>
    <mergeCell ref="A7:F9"/>
  </mergeCells>
  <phoneticPr fontId="27" type="noConversion"/>
  <pageMargins left="0.511811024" right="0.511811024" top="0.78740157499999996" bottom="0.78740157499999996" header="0.31496062000000002" footer="0.31496062000000002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0A84-833E-4651-BB5D-DED0BFB3227B}">
  <dimension ref="A1:S81"/>
  <sheetViews>
    <sheetView topLeftCell="A58" workbookViewId="0">
      <selection activeCell="G52" sqref="G52"/>
    </sheetView>
  </sheetViews>
  <sheetFormatPr defaultRowHeight="14.4"/>
  <cols>
    <col min="1" max="1" width="19" customWidth="1"/>
    <col min="3" max="3" width="13.77734375" customWidth="1"/>
  </cols>
  <sheetData>
    <row r="1" spans="1:19">
      <c r="A1" s="547" t="s">
        <v>103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</row>
    <row r="2" spans="1:19">
      <c r="A2" s="548"/>
      <c r="B2" s="548"/>
      <c r="C2" s="87"/>
      <c r="D2" s="113"/>
      <c r="E2" s="549"/>
      <c r="F2" s="42"/>
      <c r="G2" s="550"/>
      <c r="H2" s="551"/>
      <c r="M2" s="72"/>
      <c r="N2" s="72"/>
      <c r="O2" s="551"/>
      <c r="P2" s="42"/>
    </row>
    <row r="3" spans="1:19">
      <c r="A3" s="552" t="s">
        <v>536</v>
      </c>
      <c r="B3" s="552"/>
      <c r="C3" s="553"/>
      <c r="D3" s="554"/>
      <c r="E3" s="555"/>
      <c r="F3" s="554"/>
      <c r="G3" s="556"/>
      <c r="H3" s="557"/>
      <c r="I3" s="558"/>
      <c r="J3" s="558"/>
      <c r="K3" s="558"/>
      <c r="L3" s="558"/>
      <c r="M3" s="72"/>
      <c r="N3" s="72"/>
    </row>
    <row r="4" spans="1:19">
      <c r="C4" s="553"/>
      <c r="D4" s="554"/>
      <c r="E4" s="555"/>
      <c r="F4" s="554"/>
      <c r="G4" s="548" t="s">
        <v>537</v>
      </c>
      <c r="H4" s="548" t="s">
        <v>538</v>
      </c>
      <c r="I4" s="87">
        <f>G6</f>
        <v>19.579999999999998</v>
      </c>
      <c r="J4" s="113" t="s">
        <v>539</v>
      </c>
      <c r="K4" s="549">
        <f>C7</f>
        <v>4.08</v>
      </c>
      <c r="L4" s="42" t="s">
        <v>538</v>
      </c>
      <c r="M4" s="550">
        <f>I4*K4</f>
        <v>79.886399999999995</v>
      </c>
      <c r="N4" s="551" t="s">
        <v>2</v>
      </c>
    </row>
    <row r="5" spans="1:19">
      <c r="A5" s="42" t="s">
        <v>540</v>
      </c>
      <c r="C5" s="553"/>
      <c r="D5" s="554"/>
      <c r="E5" s="555"/>
      <c r="F5" s="554"/>
      <c r="G5" s="556"/>
      <c r="H5" s="557"/>
      <c r="I5" s="558"/>
      <c r="J5" s="558"/>
      <c r="K5" s="558"/>
      <c r="L5" s="558"/>
      <c r="M5" s="72"/>
      <c r="N5" s="72"/>
    </row>
    <row r="6" spans="1:19">
      <c r="A6" s="549" t="s">
        <v>541</v>
      </c>
      <c r="B6" s="559" t="s">
        <v>538</v>
      </c>
      <c r="C6" s="560" t="s">
        <v>542</v>
      </c>
      <c r="D6" s="560"/>
      <c r="E6" s="560"/>
      <c r="F6" s="554" t="s">
        <v>538</v>
      </c>
      <c r="G6" s="561">
        <v>19.579999999999998</v>
      </c>
      <c r="H6" s="557"/>
      <c r="I6" s="558"/>
      <c r="J6" s="558"/>
      <c r="K6" s="558"/>
      <c r="L6" s="558"/>
      <c r="M6" s="72"/>
      <c r="N6" s="72"/>
    </row>
    <row r="7" spans="1:19">
      <c r="A7" s="549" t="s">
        <v>543</v>
      </c>
      <c r="B7" s="559" t="s">
        <v>538</v>
      </c>
      <c r="C7" s="87">
        <v>4.08</v>
      </c>
      <c r="D7" s="554"/>
      <c r="E7" s="555"/>
      <c r="F7" s="554"/>
      <c r="G7" s="556"/>
      <c r="H7" s="557"/>
      <c r="I7" s="558"/>
      <c r="J7" s="558"/>
      <c r="K7" s="558"/>
      <c r="L7" s="558"/>
      <c r="M7" s="72"/>
      <c r="N7" s="72"/>
    </row>
    <row r="8" spans="1:19">
      <c r="A8" s="555"/>
      <c r="B8" s="559"/>
      <c r="C8" s="553"/>
      <c r="D8" s="554"/>
      <c r="E8" s="555"/>
      <c r="F8" s="554"/>
      <c r="G8" s="556"/>
      <c r="H8" s="557"/>
      <c r="I8" s="558"/>
      <c r="J8" s="558"/>
      <c r="K8" s="558"/>
      <c r="L8" s="558"/>
      <c r="M8" s="72"/>
      <c r="N8" s="72"/>
      <c r="O8" s="551"/>
      <c r="P8" s="42"/>
    </row>
    <row r="9" spans="1:19">
      <c r="A9" s="562" t="s">
        <v>544</v>
      </c>
      <c r="B9" s="548"/>
      <c r="C9" s="548" t="s">
        <v>541</v>
      </c>
      <c r="D9" s="549" t="s">
        <v>539</v>
      </c>
      <c r="E9" s="549" t="s">
        <v>543</v>
      </c>
      <c r="F9" s="133" t="s">
        <v>539</v>
      </c>
      <c r="G9" t="s">
        <v>545</v>
      </c>
      <c r="K9" s="558"/>
      <c r="L9" s="558"/>
      <c r="M9" s="72"/>
      <c r="N9" s="72"/>
      <c r="O9" s="551"/>
      <c r="P9" s="42"/>
    </row>
    <row r="10" spans="1:19">
      <c r="A10" s="562" t="s">
        <v>546</v>
      </c>
      <c r="B10" s="548" t="s">
        <v>538</v>
      </c>
      <c r="C10" s="548">
        <v>1.2</v>
      </c>
      <c r="D10" s="549" t="s">
        <v>539</v>
      </c>
      <c r="E10" s="549">
        <v>0.5</v>
      </c>
      <c r="F10" s="133" t="s">
        <v>539</v>
      </c>
      <c r="G10" s="133">
        <v>2</v>
      </c>
      <c r="H10" s="548" t="s">
        <v>538</v>
      </c>
      <c r="I10" s="563">
        <f>C10*E10*G10</f>
        <v>1.2</v>
      </c>
      <c r="J10" t="s">
        <v>2</v>
      </c>
      <c r="K10" s="558"/>
      <c r="L10" s="558"/>
      <c r="M10" s="72"/>
      <c r="N10" s="72"/>
    </row>
    <row r="11" spans="1:19">
      <c r="A11" s="562" t="s">
        <v>547</v>
      </c>
      <c r="B11" s="548" t="s">
        <v>538</v>
      </c>
      <c r="C11" s="548">
        <v>0.8</v>
      </c>
      <c r="D11" s="549" t="s">
        <v>539</v>
      </c>
      <c r="E11" s="549">
        <v>2.1</v>
      </c>
      <c r="F11" s="133" t="s">
        <v>539</v>
      </c>
      <c r="G11" s="133">
        <v>1</v>
      </c>
      <c r="H11" s="548" t="s">
        <v>538</v>
      </c>
      <c r="I11" s="563">
        <f>C11*E11*G11</f>
        <v>1.6800000000000002</v>
      </c>
      <c r="J11" t="s">
        <v>2</v>
      </c>
      <c r="K11" s="558"/>
      <c r="L11" s="558"/>
      <c r="M11" s="72"/>
      <c r="N11" s="72"/>
    </row>
    <row r="12" spans="1:19">
      <c r="A12" s="562" t="s">
        <v>547</v>
      </c>
      <c r="B12" s="548" t="s">
        <v>538</v>
      </c>
      <c r="C12" s="548">
        <v>0.9</v>
      </c>
      <c r="D12" s="549" t="s">
        <v>539</v>
      </c>
      <c r="E12" s="549">
        <v>2.1</v>
      </c>
      <c r="F12" s="133" t="s">
        <v>539</v>
      </c>
      <c r="G12" s="133">
        <v>1</v>
      </c>
      <c r="H12" s="548" t="s">
        <v>538</v>
      </c>
      <c r="I12" s="563">
        <f>C12*E12*G12</f>
        <v>1.8900000000000001</v>
      </c>
      <c r="J12" t="s">
        <v>2</v>
      </c>
      <c r="K12" s="558"/>
      <c r="L12" s="558"/>
      <c r="M12" s="72"/>
      <c r="N12" s="72"/>
    </row>
    <row r="13" spans="1:19">
      <c r="A13" s="564"/>
      <c r="B13" s="559"/>
      <c r="C13" s="553"/>
      <c r="D13" s="554"/>
      <c r="E13" s="555"/>
      <c r="F13" s="565" t="s">
        <v>548</v>
      </c>
      <c r="G13" s="565"/>
      <c r="H13" s="548" t="s">
        <v>538</v>
      </c>
      <c r="I13" s="563">
        <f>SUM(I10:I12)</f>
        <v>4.7699999999999996</v>
      </c>
      <c r="J13" s="133" t="s">
        <v>2</v>
      </c>
      <c r="K13" s="558"/>
      <c r="L13" s="558"/>
      <c r="M13" s="72"/>
      <c r="N13" s="72"/>
    </row>
    <row r="14" spans="1:19">
      <c r="K14" s="558"/>
      <c r="L14" s="558"/>
      <c r="M14" s="72"/>
      <c r="N14" s="72"/>
      <c r="S14">
        <v>75.12</v>
      </c>
    </row>
    <row r="15" spans="1:19">
      <c r="A15" s="562" t="s">
        <v>549</v>
      </c>
      <c r="B15" s="548" t="s">
        <v>538</v>
      </c>
      <c r="C15" s="549">
        <f>M4</f>
        <v>79.886399999999995</v>
      </c>
      <c r="D15" s="549" t="s">
        <v>242</v>
      </c>
      <c r="E15" s="549">
        <f>I13</f>
        <v>4.7699999999999996</v>
      </c>
      <c r="F15" s="133" t="s">
        <v>538</v>
      </c>
      <c r="G15" s="566">
        <f>C15-E15</f>
        <v>75.116399999999999</v>
      </c>
      <c r="H15" s="567" t="s">
        <v>2</v>
      </c>
      <c r="K15" s="558"/>
      <c r="L15" s="558"/>
      <c r="M15" s="72"/>
      <c r="N15" s="72"/>
      <c r="O15" s="551"/>
      <c r="P15" s="42"/>
      <c r="S15">
        <v>74.459999999999994</v>
      </c>
    </row>
    <row r="16" spans="1:19">
      <c r="A16" s="548"/>
      <c r="B16" s="548"/>
      <c r="C16" s="87"/>
      <c r="D16" s="113"/>
      <c r="E16" s="549"/>
      <c r="F16" s="113"/>
      <c r="G16" s="550"/>
      <c r="H16" s="551"/>
      <c r="I16" s="550"/>
      <c r="J16" s="551"/>
      <c r="M16" s="72"/>
      <c r="N16" s="72"/>
      <c r="O16" s="551"/>
      <c r="P16" s="42"/>
      <c r="S16">
        <v>65.94</v>
      </c>
    </row>
    <row r="17" spans="1:19">
      <c r="A17" s="552" t="s">
        <v>550</v>
      </c>
      <c r="B17" s="552"/>
      <c r="C17" s="553"/>
      <c r="D17" s="554"/>
      <c r="E17" s="555"/>
      <c r="F17" s="554"/>
      <c r="G17" s="556"/>
      <c r="H17" s="557"/>
      <c r="I17" s="558"/>
      <c r="J17" s="558"/>
      <c r="K17" s="558"/>
      <c r="L17" s="558"/>
      <c r="M17" s="72"/>
      <c r="N17" s="72"/>
      <c r="O17" s="551"/>
      <c r="P17" s="42"/>
      <c r="S17">
        <v>65.86</v>
      </c>
    </row>
    <row r="18" spans="1:19">
      <c r="C18" s="553"/>
      <c r="D18" s="554"/>
      <c r="E18" s="555"/>
      <c r="F18" s="554"/>
      <c r="G18" s="548" t="s">
        <v>537</v>
      </c>
      <c r="H18" s="548" t="s">
        <v>538</v>
      </c>
      <c r="I18" s="87">
        <f>G20</f>
        <v>19.420000000000002</v>
      </c>
      <c r="J18" s="113" t="s">
        <v>539</v>
      </c>
      <c r="K18" s="549">
        <f>C21</f>
        <v>4.08</v>
      </c>
      <c r="L18" s="42" t="s">
        <v>538</v>
      </c>
      <c r="M18" s="550">
        <f>I18*K18</f>
        <v>79.23360000000001</v>
      </c>
      <c r="N18" s="551" t="s">
        <v>2</v>
      </c>
      <c r="O18" s="551"/>
      <c r="P18" s="42"/>
    </row>
    <row r="19" spans="1:19">
      <c r="A19" s="42" t="s">
        <v>540</v>
      </c>
      <c r="C19" s="553"/>
      <c r="D19" s="554"/>
      <c r="E19" s="555"/>
      <c r="F19" s="554"/>
      <c r="G19" s="556"/>
      <c r="H19" s="557"/>
      <c r="I19" s="558"/>
      <c r="J19" s="558"/>
      <c r="K19" s="558"/>
      <c r="L19" s="558"/>
      <c r="M19" s="72"/>
      <c r="N19" s="72"/>
      <c r="O19" s="551"/>
      <c r="P19" s="42"/>
    </row>
    <row r="20" spans="1:19">
      <c r="A20" s="549" t="s">
        <v>541</v>
      </c>
      <c r="B20" s="559" t="s">
        <v>538</v>
      </c>
      <c r="C20" s="560" t="s">
        <v>551</v>
      </c>
      <c r="D20" s="560"/>
      <c r="E20" s="560"/>
      <c r="F20" s="554" t="s">
        <v>538</v>
      </c>
      <c r="G20" s="561">
        <v>19.420000000000002</v>
      </c>
      <c r="H20" s="557"/>
      <c r="I20" s="558"/>
      <c r="J20" s="558"/>
      <c r="K20" s="558"/>
      <c r="L20" s="558"/>
      <c r="M20" s="72"/>
      <c r="N20" s="72"/>
      <c r="O20" s="551"/>
      <c r="P20" s="42"/>
    </row>
    <row r="21" spans="1:19">
      <c r="A21" s="549" t="s">
        <v>543</v>
      </c>
      <c r="B21" s="559" t="s">
        <v>538</v>
      </c>
      <c r="C21" s="87">
        <v>4.08</v>
      </c>
      <c r="D21" s="554"/>
      <c r="E21" s="555"/>
      <c r="F21" s="554"/>
      <c r="G21" s="556"/>
      <c r="H21" s="557"/>
      <c r="I21" s="558"/>
      <c r="J21" s="558"/>
      <c r="K21" s="558"/>
      <c r="L21" s="558"/>
      <c r="M21" s="72"/>
      <c r="N21" s="72"/>
      <c r="O21" s="551"/>
      <c r="P21" s="42"/>
    </row>
    <row r="22" spans="1:19">
      <c r="A22" s="555"/>
      <c r="B22" s="559"/>
      <c r="C22" s="553"/>
      <c r="D22" s="554"/>
      <c r="E22" s="555"/>
      <c r="F22" s="554"/>
      <c r="G22" s="556"/>
      <c r="H22" s="557"/>
      <c r="I22" s="558"/>
      <c r="J22" s="558"/>
      <c r="K22" s="558"/>
      <c r="L22" s="558"/>
      <c r="M22" s="72"/>
      <c r="N22" s="72"/>
      <c r="O22" s="551"/>
      <c r="P22" s="42"/>
    </row>
    <row r="23" spans="1:19">
      <c r="A23" s="562" t="s">
        <v>544</v>
      </c>
      <c r="B23" s="548"/>
      <c r="C23" s="548" t="s">
        <v>541</v>
      </c>
      <c r="D23" s="549" t="s">
        <v>539</v>
      </c>
      <c r="E23" s="549" t="s">
        <v>543</v>
      </c>
      <c r="F23" s="133" t="s">
        <v>539</v>
      </c>
      <c r="G23" t="s">
        <v>545</v>
      </c>
      <c r="K23" s="558"/>
      <c r="L23" s="558"/>
      <c r="M23" s="72"/>
      <c r="N23" s="72"/>
      <c r="O23" s="551"/>
      <c r="P23" s="42"/>
    </row>
    <row r="24" spans="1:19">
      <c r="A24" s="562" t="s">
        <v>546</v>
      </c>
      <c r="B24" s="548" t="s">
        <v>538</v>
      </c>
      <c r="C24" s="548">
        <v>1.2</v>
      </c>
      <c r="D24" s="549" t="s">
        <v>539</v>
      </c>
      <c r="E24" s="549">
        <v>0.5</v>
      </c>
      <c r="F24" s="133" t="s">
        <v>539</v>
      </c>
      <c r="G24" s="133">
        <v>2</v>
      </c>
      <c r="H24" s="548" t="s">
        <v>538</v>
      </c>
      <c r="I24" s="563">
        <f>C24*E24*G24</f>
        <v>1.2</v>
      </c>
      <c r="J24" t="s">
        <v>2</v>
      </c>
      <c r="K24" s="558"/>
      <c r="L24" s="558"/>
      <c r="M24" s="72"/>
      <c r="N24" s="72"/>
      <c r="O24" s="551"/>
      <c r="P24" s="42"/>
    </row>
    <row r="25" spans="1:19">
      <c r="A25" s="562" t="s">
        <v>547</v>
      </c>
      <c r="B25" s="548" t="s">
        <v>538</v>
      </c>
      <c r="C25" s="548">
        <v>0.8</v>
      </c>
      <c r="D25" s="549" t="s">
        <v>539</v>
      </c>
      <c r="E25" s="549">
        <v>2.1</v>
      </c>
      <c r="F25" s="133" t="s">
        <v>539</v>
      </c>
      <c r="G25" s="133">
        <v>1</v>
      </c>
      <c r="H25" s="548" t="s">
        <v>538</v>
      </c>
      <c r="I25" s="563">
        <f>C25*E25*G25</f>
        <v>1.6800000000000002</v>
      </c>
      <c r="J25" t="s">
        <v>2</v>
      </c>
      <c r="K25" s="558"/>
      <c r="L25" s="558"/>
      <c r="M25" s="72"/>
      <c r="N25" s="72"/>
      <c r="O25" s="551"/>
      <c r="P25" s="42"/>
    </row>
    <row r="26" spans="1:19">
      <c r="A26" s="562" t="s">
        <v>547</v>
      </c>
      <c r="B26" s="548" t="s">
        <v>538</v>
      </c>
      <c r="C26" s="548">
        <v>0.9</v>
      </c>
      <c r="D26" s="549" t="s">
        <v>539</v>
      </c>
      <c r="E26" s="549">
        <v>2.1</v>
      </c>
      <c r="F26" s="133" t="s">
        <v>539</v>
      </c>
      <c r="G26" s="133">
        <v>1</v>
      </c>
      <c r="H26" s="548" t="s">
        <v>538</v>
      </c>
      <c r="I26" s="563">
        <f>C26*E26*G26</f>
        <v>1.8900000000000001</v>
      </c>
      <c r="J26" t="s">
        <v>2</v>
      </c>
      <c r="K26" s="558"/>
      <c r="L26" s="558"/>
      <c r="M26" s="72"/>
      <c r="N26" s="72"/>
      <c r="O26" s="551"/>
      <c r="P26" s="42"/>
    </row>
    <row r="27" spans="1:19">
      <c r="A27" s="564"/>
      <c r="B27" s="559"/>
      <c r="C27" s="553"/>
      <c r="D27" s="554"/>
      <c r="E27" s="555"/>
      <c r="F27" s="565" t="s">
        <v>548</v>
      </c>
      <c r="G27" s="565"/>
      <c r="H27" s="548" t="s">
        <v>538</v>
      </c>
      <c r="I27" s="563">
        <f>SUM(I24:I26)</f>
        <v>4.7699999999999996</v>
      </c>
      <c r="J27" s="133" t="s">
        <v>2</v>
      </c>
      <c r="K27" s="558"/>
      <c r="L27" s="558"/>
      <c r="M27" s="72"/>
      <c r="N27" s="72"/>
      <c r="O27" s="551"/>
      <c r="P27" s="42"/>
    </row>
    <row r="28" spans="1:19">
      <c r="K28" s="558"/>
      <c r="L28" s="558"/>
      <c r="M28" s="72"/>
      <c r="N28" s="72"/>
      <c r="O28" s="551"/>
      <c r="P28" s="42"/>
    </row>
    <row r="29" spans="1:19">
      <c r="A29" s="562" t="s">
        <v>549</v>
      </c>
      <c r="B29" s="548" t="s">
        <v>538</v>
      </c>
      <c r="C29" s="549">
        <f>M18</f>
        <v>79.23360000000001</v>
      </c>
      <c r="D29" s="549" t="s">
        <v>242</v>
      </c>
      <c r="E29" s="549">
        <f>I27</f>
        <v>4.7699999999999996</v>
      </c>
      <c r="F29" s="133" t="s">
        <v>538</v>
      </c>
      <c r="G29" s="566">
        <f>C29-E29</f>
        <v>74.463600000000014</v>
      </c>
      <c r="H29" s="567" t="s">
        <v>2</v>
      </c>
      <c r="K29" s="558"/>
      <c r="L29" s="558"/>
      <c r="M29" s="72"/>
      <c r="N29" s="72"/>
      <c r="O29" s="551"/>
      <c r="P29" s="42"/>
    </row>
    <row r="30" spans="1:19">
      <c r="A30" s="548"/>
      <c r="B30" s="548"/>
      <c r="C30" s="87"/>
      <c r="D30" s="113"/>
      <c r="E30" s="549"/>
      <c r="F30" s="113"/>
      <c r="G30" s="550"/>
      <c r="H30" s="551"/>
      <c r="I30" s="550"/>
      <c r="J30" s="551"/>
      <c r="M30" s="72"/>
      <c r="N30" s="72"/>
      <c r="O30" s="551"/>
      <c r="P30" s="42"/>
    </row>
    <row r="31" spans="1:19">
      <c r="A31" s="564" t="s">
        <v>552</v>
      </c>
      <c r="B31" s="548"/>
      <c r="C31" s="549"/>
      <c r="D31" s="549"/>
      <c r="E31" s="549"/>
      <c r="F31" s="133"/>
      <c r="G31" s="563"/>
      <c r="H31" s="548"/>
      <c r="M31" s="72"/>
      <c r="N31" s="72"/>
      <c r="O31" s="551"/>
      <c r="P31" s="42"/>
    </row>
    <row r="32" spans="1:19">
      <c r="A32" s="562"/>
      <c r="B32" s="548"/>
      <c r="C32" s="549"/>
      <c r="D32" s="549"/>
      <c r="E32" s="549"/>
      <c r="F32" s="133"/>
      <c r="G32" s="563"/>
      <c r="H32" s="548"/>
      <c r="M32" s="72"/>
      <c r="N32" s="72"/>
      <c r="O32" s="551"/>
      <c r="P32" s="42"/>
    </row>
    <row r="33" spans="1:16">
      <c r="A33" s="562" t="s">
        <v>553</v>
      </c>
      <c r="B33" s="548"/>
      <c r="C33" s="549"/>
      <c r="D33" s="549"/>
      <c r="E33" s="549"/>
      <c r="F33" s="133"/>
      <c r="G33" s="563"/>
      <c r="H33" s="548"/>
      <c r="M33" s="72"/>
      <c r="N33" s="72"/>
      <c r="O33" s="551"/>
      <c r="P33" s="42"/>
    </row>
    <row r="34" spans="1:16">
      <c r="A34" s="562" t="s">
        <v>554</v>
      </c>
      <c r="B34" s="548" t="s">
        <v>538</v>
      </c>
      <c r="C34" s="549" t="s">
        <v>555</v>
      </c>
      <c r="D34" s="549" t="s">
        <v>538</v>
      </c>
      <c r="E34" s="549">
        <v>17.28</v>
      </c>
      <c r="F34" s="133"/>
      <c r="G34" s="548" t="s">
        <v>537</v>
      </c>
      <c r="H34" s="548" t="s">
        <v>538</v>
      </c>
      <c r="I34" s="87">
        <f>E34</f>
        <v>17.28</v>
      </c>
      <c r="J34" s="113" t="s">
        <v>539</v>
      </c>
      <c r="K34" s="549">
        <f>C35</f>
        <v>4.08</v>
      </c>
      <c r="L34" s="42" t="s">
        <v>538</v>
      </c>
      <c r="M34" s="550">
        <f>I34*K34</f>
        <v>70.502400000000009</v>
      </c>
      <c r="N34" s="551" t="s">
        <v>2</v>
      </c>
      <c r="O34" s="551"/>
      <c r="P34" s="42"/>
    </row>
    <row r="35" spans="1:16">
      <c r="A35" s="562" t="s">
        <v>556</v>
      </c>
      <c r="B35" s="548" t="s">
        <v>538</v>
      </c>
      <c r="C35" s="548">
        <v>4.08</v>
      </c>
      <c r="D35" s="562"/>
      <c r="E35" s="549"/>
      <c r="F35" s="133"/>
      <c r="M35" s="72"/>
      <c r="N35" s="72"/>
      <c r="O35" s="551"/>
      <c r="P35" s="42"/>
    </row>
    <row r="36" spans="1:16">
      <c r="A36" s="562"/>
      <c r="B36" s="548"/>
      <c r="C36" s="548"/>
      <c r="D36" s="562"/>
      <c r="E36" s="549"/>
      <c r="F36" s="133"/>
      <c r="M36" s="72"/>
      <c r="N36" s="72"/>
      <c r="O36" s="551"/>
      <c r="P36" s="42"/>
    </row>
    <row r="37" spans="1:16">
      <c r="A37" s="562" t="s">
        <v>544</v>
      </c>
      <c r="B37" s="548"/>
      <c r="C37" s="549" t="s">
        <v>541</v>
      </c>
      <c r="D37" s="549" t="s">
        <v>539</v>
      </c>
      <c r="E37" s="549" t="s">
        <v>543</v>
      </c>
      <c r="F37" s="133" t="s">
        <v>539</v>
      </c>
      <c r="G37" s="568" t="s">
        <v>545</v>
      </c>
      <c r="M37" s="72"/>
      <c r="N37" s="72"/>
      <c r="O37" s="551"/>
      <c r="P37" s="42"/>
    </row>
    <row r="38" spans="1:16">
      <c r="A38" s="562" t="s">
        <v>546</v>
      </c>
      <c r="B38" s="548" t="s">
        <v>538</v>
      </c>
      <c r="C38" s="549">
        <v>1.2</v>
      </c>
      <c r="D38" s="549" t="s">
        <v>539</v>
      </c>
      <c r="E38" s="549">
        <v>0.5</v>
      </c>
      <c r="F38" s="133" t="s">
        <v>539</v>
      </c>
      <c r="G38" s="133">
        <v>1</v>
      </c>
      <c r="H38" s="549" t="s">
        <v>538</v>
      </c>
      <c r="I38" s="563">
        <f>C38*E38*G38</f>
        <v>0.6</v>
      </c>
      <c r="J38" s="568" t="s">
        <v>2</v>
      </c>
      <c r="M38" s="72"/>
      <c r="N38" s="72"/>
      <c r="O38" s="551"/>
      <c r="P38" s="42"/>
    </row>
    <row r="39" spans="1:16">
      <c r="A39" s="562" t="s">
        <v>547</v>
      </c>
      <c r="B39" s="548" t="s">
        <v>538</v>
      </c>
      <c r="C39" s="549">
        <v>0.8</v>
      </c>
      <c r="D39" s="549" t="s">
        <v>539</v>
      </c>
      <c r="E39" s="549">
        <v>2.1</v>
      </c>
      <c r="F39" s="133" t="s">
        <v>539</v>
      </c>
      <c r="G39" s="133">
        <v>1</v>
      </c>
      <c r="H39" s="549" t="s">
        <v>538</v>
      </c>
      <c r="I39" s="133">
        <f>C39*E39*G39</f>
        <v>1.6800000000000002</v>
      </c>
      <c r="J39" s="568" t="s">
        <v>2</v>
      </c>
      <c r="M39" s="72"/>
      <c r="N39" s="72"/>
      <c r="O39" s="551"/>
      <c r="P39" s="42"/>
    </row>
    <row r="40" spans="1:16">
      <c r="A40" s="562"/>
      <c r="B40" s="569"/>
      <c r="C40" s="562"/>
      <c r="D40" s="562"/>
      <c r="E40" s="549"/>
      <c r="F40" s="133"/>
      <c r="G40" s="133"/>
      <c r="H40" s="549" t="s">
        <v>538</v>
      </c>
      <c r="I40" s="549">
        <f>I38+I39</f>
        <v>2.2800000000000002</v>
      </c>
      <c r="J40" s="568" t="s">
        <v>2</v>
      </c>
      <c r="M40" s="72"/>
      <c r="N40" s="72"/>
      <c r="O40" s="551"/>
      <c r="P40" s="42"/>
    </row>
    <row r="41" spans="1:16">
      <c r="I41" s="549"/>
      <c r="J41" s="568"/>
      <c r="M41" s="72"/>
      <c r="N41" s="72"/>
      <c r="O41" s="551"/>
      <c r="P41" s="42"/>
    </row>
    <row r="42" spans="1:16">
      <c r="A42" s="549" t="s">
        <v>549</v>
      </c>
      <c r="B42" s="570" t="s">
        <v>538</v>
      </c>
      <c r="C42" s="549">
        <f>M34</f>
        <v>70.502400000000009</v>
      </c>
      <c r="D42" s="549" t="s">
        <v>242</v>
      </c>
      <c r="E42" s="549">
        <f>I40</f>
        <v>2.2800000000000002</v>
      </c>
      <c r="F42" s="133" t="s">
        <v>538</v>
      </c>
      <c r="G42" s="566">
        <f>C42-E42</f>
        <v>68.222400000000007</v>
      </c>
      <c r="H42" s="37" t="s">
        <v>2</v>
      </c>
      <c r="I42" s="549"/>
      <c r="J42" s="568"/>
      <c r="M42" s="72"/>
      <c r="N42" s="72"/>
      <c r="O42" s="551"/>
      <c r="P42" s="42"/>
    </row>
    <row r="43" spans="1:16">
      <c r="A43" s="548"/>
      <c r="B43" s="548"/>
      <c r="C43" s="87"/>
      <c r="D43" s="113"/>
      <c r="E43" s="549"/>
      <c r="F43" s="113"/>
      <c r="G43" s="550"/>
      <c r="H43" s="551"/>
      <c r="I43" s="550"/>
      <c r="J43" s="551"/>
      <c r="M43" s="72"/>
      <c r="N43" s="72"/>
      <c r="O43" s="551"/>
      <c r="P43" s="42"/>
    </row>
    <row r="44" spans="1:16">
      <c r="A44" s="564" t="s">
        <v>557</v>
      </c>
      <c r="B44" s="548"/>
      <c r="C44" s="549"/>
      <c r="D44" s="549"/>
      <c r="E44" s="549"/>
      <c r="F44" s="133"/>
      <c r="G44" s="563"/>
      <c r="H44" s="548"/>
      <c r="M44" s="72"/>
      <c r="N44" s="72"/>
      <c r="O44" s="551"/>
      <c r="P44" s="42"/>
    </row>
    <row r="45" spans="1:16">
      <c r="A45" s="562"/>
      <c r="B45" s="548"/>
      <c r="C45" s="549"/>
      <c r="D45" s="549"/>
      <c r="E45" s="549"/>
      <c r="F45" s="133"/>
      <c r="G45" s="563"/>
      <c r="H45" s="548"/>
      <c r="M45" s="72"/>
      <c r="N45" s="72"/>
      <c r="O45" s="551"/>
      <c r="P45" s="42"/>
    </row>
    <row r="46" spans="1:16">
      <c r="A46" s="562" t="s">
        <v>553</v>
      </c>
      <c r="B46" s="548"/>
      <c r="C46" s="549"/>
      <c r="D46" s="549"/>
      <c r="E46" s="549"/>
      <c r="F46" s="133"/>
      <c r="G46" s="563"/>
      <c r="H46" s="548"/>
      <c r="M46" s="72"/>
      <c r="N46" s="72"/>
      <c r="O46" s="551"/>
      <c r="P46" s="42"/>
    </row>
    <row r="47" spans="1:16">
      <c r="A47" s="562" t="s">
        <v>554</v>
      </c>
      <c r="B47" s="548" t="s">
        <v>538</v>
      </c>
      <c r="C47" s="549" t="s">
        <v>558</v>
      </c>
      <c r="D47" s="549" t="s">
        <v>538</v>
      </c>
      <c r="E47" s="549">
        <v>17.260000000000002</v>
      </c>
      <c r="F47" s="133"/>
      <c r="G47" s="548" t="s">
        <v>537</v>
      </c>
      <c r="H47" s="548" t="s">
        <v>538</v>
      </c>
      <c r="I47" s="87">
        <f>E47</f>
        <v>17.260000000000002</v>
      </c>
      <c r="J47" s="113" t="s">
        <v>539</v>
      </c>
      <c r="K47" s="549">
        <f>C48</f>
        <v>4.08</v>
      </c>
      <c r="L47" s="42" t="s">
        <v>538</v>
      </c>
      <c r="M47" s="550">
        <f>I47*K47</f>
        <v>70.420800000000014</v>
      </c>
      <c r="N47" s="551" t="s">
        <v>2</v>
      </c>
      <c r="O47" s="551"/>
      <c r="P47" s="42"/>
    </row>
    <row r="48" spans="1:16">
      <c r="A48" s="562" t="s">
        <v>556</v>
      </c>
      <c r="B48" s="548" t="s">
        <v>538</v>
      </c>
      <c r="C48" s="548">
        <v>4.08</v>
      </c>
      <c r="D48" s="562"/>
      <c r="E48" s="549"/>
      <c r="F48" s="133"/>
      <c r="M48" s="72"/>
      <c r="N48" s="72"/>
      <c r="O48" s="551"/>
      <c r="P48" s="42"/>
    </row>
    <row r="49" spans="1:16">
      <c r="A49" s="562"/>
      <c r="B49" s="548"/>
      <c r="C49" s="548"/>
      <c r="D49" s="562"/>
      <c r="E49" s="549"/>
      <c r="F49" s="133"/>
      <c r="M49" s="72"/>
      <c r="N49" s="72"/>
      <c r="O49" s="551"/>
      <c r="P49" s="42"/>
    </row>
    <row r="50" spans="1:16">
      <c r="A50" s="562" t="s">
        <v>544</v>
      </c>
      <c r="B50" s="548"/>
      <c r="C50" s="549" t="s">
        <v>541</v>
      </c>
      <c r="D50" s="549" t="s">
        <v>539</v>
      </c>
      <c r="E50" s="549" t="s">
        <v>543</v>
      </c>
      <c r="F50" s="133" t="s">
        <v>539</v>
      </c>
      <c r="G50" s="568" t="s">
        <v>545</v>
      </c>
      <c r="M50" s="72"/>
      <c r="N50" s="72"/>
      <c r="O50" s="551"/>
      <c r="P50" s="42"/>
    </row>
    <row r="51" spans="1:16">
      <c r="A51" s="562" t="s">
        <v>546</v>
      </c>
      <c r="B51" s="548" t="s">
        <v>538</v>
      </c>
      <c r="C51" s="549">
        <v>1.2</v>
      </c>
      <c r="D51" s="549" t="s">
        <v>539</v>
      </c>
      <c r="E51" s="549">
        <v>0.5</v>
      </c>
      <c r="F51" s="133" t="s">
        <v>539</v>
      </c>
      <c r="G51" s="133">
        <v>1</v>
      </c>
      <c r="H51" s="549" t="s">
        <v>538</v>
      </c>
      <c r="I51" s="133">
        <f>C51*E51*G51</f>
        <v>0.6</v>
      </c>
      <c r="J51" s="568" t="s">
        <v>2</v>
      </c>
      <c r="M51" s="72"/>
      <c r="N51" s="72"/>
      <c r="O51" s="551"/>
      <c r="P51" s="42"/>
    </row>
    <row r="52" spans="1:16">
      <c r="A52" s="562" t="s">
        <v>547</v>
      </c>
      <c r="B52" s="548" t="s">
        <v>538</v>
      </c>
      <c r="C52" s="549">
        <v>0.8</v>
      </c>
      <c r="D52" s="549" t="s">
        <v>539</v>
      </c>
      <c r="E52" s="549">
        <v>2.1</v>
      </c>
      <c r="F52" s="133" t="s">
        <v>539</v>
      </c>
      <c r="G52" s="133">
        <v>1</v>
      </c>
      <c r="H52" s="549" t="s">
        <v>538</v>
      </c>
      <c r="I52" s="133">
        <f>C52*E52*G52</f>
        <v>1.6800000000000002</v>
      </c>
      <c r="J52" s="568" t="s">
        <v>2</v>
      </c>
      <c r="M52" s="72"/>
      <c r="N52" s="72"/>
      <c r="O52" s="551"/>
      <c r="P52" s="42"/>
    </row>
    <row r="53" spans="1:16">
      <c r="A53" s="562"/>
      <c r="B53" s="569"/>
      <c r="C53" s="562"/>
      <c r="D53" s="562"/>
      <c r="E53" s="549"/>
      <c r="F53" s="133"/>
      <c r="G53" s="133"/>
      <c r="H53" s="549" t="s">
        <v>538</v>
      </c>
      <c r="I53" s="549">
        <f>I51+I52</f>
        <v>2.2800000000000002</v>
      </c>
      <c r="J53" s="568" t="s">
        <v>2</v>
      </c>
      <c r="M53" s="72"/>
      <c r="N53" s="72"/>
      <c r="O53" s="551"/>
      <c r="P53" s="42"/>
    </row>
    <row r="54" spans="1:16">
      <c r="I54" s="549"/>
      <c r="J54" s="568"/>
      <c r="M54" s="72"/>
      <c r="N54" s="72"/>
      <c r="O54" s="551"/>
      <c r="P54" s="42"/>
    </row>
    <row r="55" spans="1:16">
      <c r="A55" s="549" t="s">
        <v>549</v>
      </c>
      <c r="B55" s="570" t="s">
        <v>538</v>
      </c>
      <c r="C55" s="549">
        <f>M47</f>
        <v>70.420800000000014</v>
      </c>
      <c r="D55" s="549" t="s">
        <v>242</v>
      </c>
      <c r="E55" s="549">
        <f>I53</f>
        <v>2.2800000000000002</v>
      </c>
      <c r="F55" s="133" t="s">
        <v>538</v>
      </c>
      <c r="G55" s="566">
        <f>C55-E55</f>
        <v>68.140800000000013</v>
      </c>
      <c r="H55" s="37" t="s">
        <v>2</v>
      </c>
      <c r="I55" s="549"/>
      <c r="J55" s="568"/>
      <c r="M55" s="72"/>
      <c r="N55" s="72"/>
      <c r="O55" s="551"/>
      <c r="P55" s="42"/>
    </row>
    <row r="56" spans="1:16">
      <c r="A56" s="549"/>
      <c r="B56" s="570"/>
      <c r="C56" s="549"/>
      <c r="D56" s="549"/>
      <c r="E56" s="549"/>
      <c r="F56" s="133"/>
      <c r="G56" s="563"/>
      <c r="H56" s="549"/>
      <c r="I56" s="549"/>
      <c r="J56" s="568"/>
      <c r="M56" s="72"/>
      <c r="N56" s="72"/>
      <c r="O56" s="551"/>
      <c r="P56" s="42"/>
    </row>
    <row r="57" spans="1:16">
      <c r="A57" s="559" t="s">
        <v>559</v>
      </c>
      <c r="B57" s="570"/>
      <c r="C57" s="87"/>
      <c r="D57" s="549"/>
      <c r="E57" s="549"/>
      <c r="F57" s="570"/>
      <c r="G57" s="550"/>
      <c r="H57" s="133"/>
      <c r="M57" s="72"/>
      <c r="N57" s="72"/>
      <c r="O57" s="551"/>
      <c r="P57" s="42"/>
    </row>
    <row r="58" spans="1:16">
      <c r="A58" s="562" t="s">
        <v>553</v>
      </c>
      <c r="B58" s="548"/>
      <c r="C58" s="549"/>
      <c r="D58" s="549"/>
      <c r="E58" s="549"/>
      <c r="F58" s="133"/>
      <c r="G58" s="563"/>
      <c r="H58" s="548"/>
      <c r="M58" s="72"/>
      <c r="N58" s="72"/>
      <c r="O58" s="551"/>
      <c r="P58" s="42"/>
    </row>
    <row r="59" spans="1:16">
      <c r="A59" s="562" t="s">
        <v>554</v>
      </c>
      <c r="B59" s="548" t="s">
        <v>538</v>
      </c>
      <c r="C59" s="549" t="s">
        <v>560</v>
      </c>
      <c r="D59" s="549" t="s">
        <v>538</v>
      </c>
      <c r="E59" s="549">
        <v>8.76</v>
      </c>
      <c r="F59" s="133"/>
      <c r="G59" s="548" t="s">
        <v>537</v>
      </c>
      <c r="H59" s="548" t="s">
        <v>538</v>
      </c>
      <c r="I59" s="87">
        <f>E59</f>
        <v>8.76</v>
      </c>
      <c r="J59" s="113" t="s">
        <v>539</v>
      </c>
      <c r="K59" s="549">
        <f>C60</f>
        <v>4.08</v>
      </c>
      <c r="L59" s="42" t="s">
        <v>538</v>
      </c>
      <c r="M59" s="550">
        <f>I59*K59</f>
        <v>35.7408</v>
      </c>
      <c r="N59" s="551" t="s">
        <v>2</v>
      </c>
      <c r="O59" s="551"/>
      <c r="P59" s="42"/>
    </row>
    <row r="60" spans="1:16">
      <c r="A60" s="562" t="s">
        <v>556</v>
      </c>
      <c r="B60" s="548" t="s">
        <v>538</v>
      </c>
      <c r="C60" s="548">
        <v>4.08</v>
      </c>
      <c r="D60" s="562"/>
      <c r="E60" s="549"/>
      <c r="F60" s="133"/>
      <c r="M60" s="72"/>
      <c r="N60" s="72"/>
      <c r="O60" s="551"/>
      <c r="P60" s="42"/>
    </row>
    <row r="61" spans="1:16">
      <c r="A61" s="562"/>
      <c r="B61" s="548"/>
      <c r="C61" s="548"/>
      <c r="D61" s="562"/>
      <c r="E61" s="549"/>
      <c r="F61" s="133"/>
      <c r="M61" s="72"/>
      <c r="N61" s="72"/>
      <c r="O61" s="551"/>
      <c r="P61" s="42"/>
    </row>
    <row r="62" spans="1:16">
      <c r="A62" s="562" t="s">
        <v>544</v>
      </c>
      <c r="B62" s="548"/>
      <c r="C62" s="549" t="s">
        <v>541</v>
      </c>
      <c r="D62" s="549" t="s">
        <v>539</v>
      </c>
      <c r="E62" s="549" t="s">
        <v>543</v>
      </c>
      <c r="F62" s="133" t="s">
        <v>539</v>
      </c>
      <c r="G62" s="568" t="s">
        <v>545</v>
      </c>
      <c r="M62" s="72"/>
      <c r="N62" s="72"/>
      <c r="O62" s="551"/>
      <c r="P62" s="42"/>
    </row>
    <row r="63" spans="1:16">
      <c r="A63" s="562" t="s">
        <v>547</v>
      </c>
      <c r="B63" s="548" t="s">
        <v>538</v>
      </c>
      <c r="C63" s="549">
        <v>0.8</v>
      </c>
      <c r="D63" s="549" t="s">
        <v>539</v>
      </c>
      <c r="E63" s="549">
        <v>2.1</v>
      </c>
      <c r="F63" s="133" t="s">
        <v>539</v>
      </c>
      <c r="G63" s="133">
        <v>1</v>
      </c>
      <c r="H63" s="549" t="s">
        <v>538</v>
      </c>
      <c r="I63" s="133">
        <f>C63*E63*G63</f>
        <v>1.6800000000000002</v>
      </c>
      <c r="J63" s="568" t="s">
        <v>2</v>
      </c>
      <c r="M63" s="72"/>
      <c r="N63" s="72"/>
      <c r="O63" s="551"/>
      <c r="P63" s="42"/>
    </row>
    <row r="64" spans="1:16">
      <c r="A64" s="562" t="s">
        <v>546</v>
      </c>
      <c r="B64" s="548" t="s">
        <v>538</v>
      </c>
      <c r="C64" s="549">
        <v>0.6</v>
      </c>
      <c r="D64" s="549" t="s">
        <v>539</v>
      </c>
      <c r="E64" s="549">
        <v>0.6</v>
      </c>
      <c r="F64" s="133" t="s">
        <v>539</v>
      </c>
      <c r="G64" s="133">
        <v>1</v>
      </c>
      <c r="H64" s="549" t="s">
        <v>538</v>
      </c>
      <c r="I64" s="133">
        <f>C64*E64*G64</f>
        <v>0.36</v>
      </c>
      <c r="J64" s="568" t="s">
        <v>2</v>
      </c>
      <c r="M64" s="72"/>
      <c r="N64" s="72"/>
      <c r="O64" s="551"/>
      <c r="P64" s="42"/>
    </row>
    <row r="65" spans="1:16">
      <c r="A65" s="562"/>
      <c r="B65" s="548"/>
      <c r="C65" s="549"/>
      <c r="D65" s="549"/>
      <c r="E65" s="549"/>
      <c r="F65" s="133"/>
      <c r="G65" s="133"/>
      <c r="H65" s="549" t="s">
        <v>538</v>
      </c>
      <c r="I65" s="133">
        <f>I63+I64</f>
        <v>2.04</v>
      </c>
      <c r="J65" s="568" t="s">
        <v>2</v>
      </c>
      <c r="M65" s="72"/>
      <c r="N65" s="72"/>
      <c r="O65" s="551"/>
      <c r="P65" s="42"/>
    </row>
    <row r="66" spans="1:16">
      <c r="I66" s="549"/>
      <c r="J66" s="568"/>
      <c r="M66" s="72"/>
      <c r="N66" s="72"/>
      <c r="O66" s="551"/>
      <c r="P66" s="42"/>
    </row>
    <row r="67" spans="1:16">
      <c r="A67" s="549" t="s">
        <v>549</v>
      </c>
      <c r="B67" s="570" t="s">
        <v>538</v>
      </c>
      <c r="C67" s="549">
        <f>M59</f>
        <v>35.7408</v>
      </c>
      <c r="D67" s="549" t="s">
        <v>242</v>
      </c>
      <c r="E67" s="549">
        <f>I65</f>
        <v>2.04</v>
      </c>
      <c r="F67" s="133" t="s">
        <v>538</v>
      </c>
      <c r="G67" s="566">
        <f>C67-E67</f>
        <v>33.700800000000001</v>
      </c>
      <c r="H67" s="37" t="s">
        <v>2</v>
      </c>
      <c r="I67" s="549"/>
      <c r="J67" s="568"/>
      <c r="M67" s="72"/>
      <c r="N67" s="72"/>
      <c r="O67" s="551"/>
      <c r="P67" s="42"/>
    </row>
    <row r="68" spans="1:16">
      <c r="A68" s="549"/>
      <c r="B68" s="570"/>
      <c r="C68" s="549"/>
      <c r="D68" s="549"/>
      <c r="E68" s="549"/>
      <c r="F68" s="133"/>
      <c r="G68" s="563"/>
      <c r="H68" s="549"/>
      <c r="I68" s="549"/>
      <c r="J68" s="568"/>
      <c r="M68" s="72"/>
      <c r="N68" s="72"/>
      <c r="O68" s="551"/>
      <c r="P68" s="42"/>
    </row>
    <row r="69" spans="1:16">
      <c r="A69" s="559" t="s">
        <v>561</v>
      </c>
      <c r="B69" s="570"/>
      <c r="C69" s="87"/>
      <c r="D69" s="549"/>
      <c r="E69" s="549"/>
      <c r="F69" s="570"/>
      <c r="G69" s="550"/>
      <c r="H69" s="133"/>
      <c r="M69" s="72"/>
      <c r="N69" s="72"/>
      <c r="O69" s="551"/>
      <c r="P69" s="42"/>
    </row>
    <row r="70" spans="1:16">
      <c r="A70" s="562" t="s">
        <v>553</v>
      </c>
      <c r="B70" s="548"/>
      <c r="C70" s="549"/>
      <c r="D70" s="549"/>
      <c r="E70" s="549"/>
      <c r="F70" s="133"/>
      <c r="G70" s="563"/>
      <c r="H70" s="548"/>
      <c r="M70" s="72"/>
      <c r="N70" s="72"/>
      <c r="O70" s="551"/>
      <c r="P70" s="42"/>
    </row>
    <row r="71" spans="1:16">
      <c r="A71" s="562" t="s">
        <v>554</v>
      </c>
      <c r="B71" s="548" t="s">
        <v>538</v>
      </c>
      <c r="C71" s="549" t="s">
        <v>562</v>
      </c>
      <c r="D71" s="549" t="s">
        <v>538</v>
      </c>
      <c r="E71" s="549">
        <v>5.7</v>
      </c>
      <c r="F71" s="133"/>
      <c r="G71" s="548" t="s">
        <v>537</v>
      </c>
      <c r="H71" s="548" t="s">
        <v>538</v>
      </c>
      <c r="I71" s="87">
        <f>E71</f>
        <v>5.7</v>
      </c>
      <c r="J71" s="113" t="s">
        <v>539</v>
      </c>
      <c r="K71" s="549">
        <f>C72</f>
        <v>4.08</v>
      </c>
      <c r="L71" s="42" t="s">
        <v>538</v>
      </c>
      <c r="M71" s="550">
        <f>I71*K71</f>
        <v>23.256</v>
      </c>
      <c r="N71" s="551" t="s">
        <v>2</v>
      </c>
      <c r="O71" s="551"/>
      <c r="P71" s="42"/>
    </row>
    <row r="72" spans="1:16">
      <c r="A72" s="562" t="s">
        <v>556</v>
      </c>
      <c r="B72" s="548" t="s">
        <v>538</v>
      </c>
      <c r="C72" s="548">
        <v>4.08</v>
      </c>
      <c r="D72" s="562"/>
      <c r="E72" s="549"/>
      <c r="F72" s="133"/>
      <c r="M72" s="72"/>
      <c r="N72" s="72"/>
      <c r="O72" s="551"/>
      <c r="P72" s="42"/>
    </row>
    <row r="73" spans="1:16">
      <c r="A73" s="562"/>
      <c r="B73" s="548"/>
      <c r="C73" s="548"/>
      <c r="D73" s="562"/>
      <c r="E73" s="549"/>
      <c r="F73" s="133"/>
      <c r="M73" s="72"/>
      <c r="N73" s="72"/>
      <c r="O73" s="551"/>
      <c r="P73" s="42"/>
    </row>
    <row r="74" spans="1:16">
      <c r="A74" s="562" t="s">
        <v>544</v>
      </c>
      <c r="B74" s="548"/>
      <c r="C74" s="549" t="s">
        <v>541</v>
      </c>
      <c r="D74" s="549" t="s">
        <v>539</v>
      </c>
      <c r="E74" s="549" t="s">
        <v>543</v>
      </c>
      <c r="F74" s="133" t="s">
        <v>539</v>
      </c>
      <c r="G74" s="568" t="s">
        <v>545</v>
      </c>
      <c r="M74" s="72"/>
      <c r="N74" s="72"/>
      <c r="O74" s="551"/>
      <c r="P74" s="42"/>
    </row>
    <row r="75" spans="1:16">
      <c r="A75" s="562" t="s">
        <v>547</v>
      </c>
      <c r="B75" s="548" t="s">
        <v>538</v>
      </c>
      <c r="C75" s="549">
        <v>0.8</v>
      </c>
      <c r="D75" s="549" t="s">
        <v>539</v>
      </c>
      <c r="E75" s="549">
        <v>2.1</v>
      </c>
      <c r="F75" s="133" t="s">
        <v>539</v>
      </c>
      <c r="G75" s="133">
        <v>1</v>
      </c>
      <c r="H75" s="549" t="s">
        <v>538</v>
      </c>
      <c r="I75" s="133">
        <f>C75*E75*G75</f>
        <v>1.6800000000000002</v>
      </c>
      <c r="J75" s="568" t="s">
        <v>2</v>
      </c>
      <c r="M75" s="72"/>
      <c r="N75" s="72"/>
      <c r="O75" s="551"/>
      <c r="P75" s="42"/>
    </row>
    <row r="76" spans="1:16">
      <c r="A76" s="562" t="s">
        <v>546</v>
      </c>
      <c r="B76" s="548" t="s">
        <v>538</v>
      </c>
      <c r="C76" s="549">
        <v>0.6</v>
      </c>
      <c r="D76" s="549" t="s">
        <v>539</v>
      </c>
      <c r="E76" s="549">
        <v>0.6</v>
      </c>
      <c r="F76" s="133" t="s">
        <v>539</v>
      </c>
      <c r="G76" s="133">
        <v>1</v>
      </c>
      <c r="H76" s="549" t="s">
        <v>538</v>
      </c>
      <c r="I76" s="133">
        <f>C76*E76*G76</f>
        <v>0.36</v>
      </c>
      <c r="J76" s="568" t="s">
        <v>2</v>
      </c>
      <c r="M76" s="72"/>
      <c r="N76" s="72"/>
      <c r="O76" s="551"/>
      <c r="P76" s="42"/>
    </row>
    <row r="77" spans="1:16">
      <c r="A77" s="562"/>
      <c r="B77" s="548"/>
      <c r="C77" s="549"/>
      <c r="D77" s="549"/>
      <c r="E77" s="549"/>
      <c r="F77" s="133"/>
      <c r="G77" s="133"/>
      <c r="H77" s="549" t="s">
        <v>538</v>
      </c>
      <c r="I77" s="133">
        <f>I75+I76</f>
        <v>2.04</v>
      </c>
      <c r="J77" s="568" t="s">
        <v>2</v>
      </c>
      <c r="M77" s="72"/>
      <c r="N77" s="72"/>
      <c r="O77" s="551"/>
      <c r="P77" s="42"/>
    </row>
    <row r="78" spans="1:16">
      <c r="I78" s="549"/>
      <c r="J78" s="568"/>
      <c r="M78" s="72"/>
      <c r="N78" s="72"/>
      <c r="O78" s="551"/>
      <c r="P78" s="42"/>
    </row>
    <row r="79" spans="1:16">
      <c r="A79" s="549" t="s">
        <v>549</v>
      </c>
      <c r="B79" s="570" t="s">
        <v>538</v>
      </c>
      <c r="C79" s="549">
        <f>M71</f>
        <v>23.256</v>
      </c>
      <c r="D79" s="549" t="s">
        <v>242</v>
      </c>
      <c r="E79" s="549">
        <f>I77</f>
        <v>2.04</v>
      </c>
      <c r="F79" s="133" t="s">
        <v>538</v>
      </c>
      <c r="G79" s="566">
        <f>C79-E79</f>
        <v>21.216000000000001</v>
      </c>
      <c r="H79" s="37" t="s">
        <v>2</v>
      </c>
      <c r="I79" s="549"/>
      <c r="J79" s="568"/>
      <c r="M79" s="72"/>
      <c r="N79" s="72"/>
      <c r="O79" s="551"/>
      <c r="P79" s="42"/>
    </row>
    <row r="80" spans="1:16">
      <c r="A80" s="548"/>
      <c r="B80" s="548"/>
      <c r="C80" s="87"/>
      <c r="D80" s="113"/>
      <c r="E80" s="549"/>
      <c r="F80" s="113"/>
      <c r="G80" s="550"/>
      <c r="H80" s="551"/>
      <c r="I80" s="550"/>
      <c r="J80" s="551"/>
      <c r="M80" s="72"/>
      <c r="N80" s="72"/>
      <c r="O80" s="551"/>
      <c r="P80" s="42"/>
    </row>
    <row r="81" spans="1:16">
      <c r="A81" s="548" t="s">
        <v>563</v>
      </c>
      <c r="B81" s="570" t="s">
        <v>538</v>
      </c>
      <c r="C81" s="571">
        <f>G79+G67+G55+G42+G29+G15</f>
        <v>340.86</v>
      </c>
      <c r="D81" s="572" t="s">
        <v>2</v>
      </c>
      <c r="E81" s="549"/>
      <c r="F81" s="113"/>
      <c r="G81" s="550"/>
      <c r="H81" s="551"/>
      <c r="I81" s="550"/>
      <c r="J81" s="551"/>
      <c r="M81" s="72"/>
      <c r="N81" s="72"/>
      <c r="O81" s="551"/>
      <c r="P81" s="42"/>
    </row>
  </sheetData>
  <mergeCells count="7">
    <mergeCell ref="F27:G27"/>
    <mergeCell ref="A1:P1"/>
    <mergeCell ref="A3:B3"/>
    <mergeCell ref="C6:E6"/>
    <mergeCell ref="F13:G13"/>
    <mergeCell ref="A17:B17"/>
    <mergeCell ref="C20:E20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8"/>
  <sheetViews>
    <sheetView view="pageBreakPreview" topLeftCell="A9" zoomScale="85" zoomScaleSheetLayoutView="85" workbookViewId="0">
      <selection activeCell="J21" sqref="J21"/>
    </sheetView>
  </sheetViews>
  <sheetFormatPr defaultRowHeight="14.4"/>
  <cols>
    <col min="1" max="1" width="9.44140625" customWidth="1"/>
    <col min="2" max="2" width="32.88671875" bestFit="1" customWidth="1"/>
    <col min="3" max="3" width="15.6640625" customWidth="1"/>
    <col min="4" max="4" width="7.109375" bestFit="1" customWidth="1"/>
    <col min="5" max="6" width="15.6640625" customWidth="1"/>
    <col min="7" max="7" width="15.88671875" customWidth="1"/>
    <col min="8" max="8" width="19" customWidth="1"/>
    <col min="9" max="10" width="19.33203125" customWidth="1"/>
    <col min="11" max="11" width="18.88671875" customWidth="1"/>
    <col min="12" max="12" width="9" customWidth="1"/>
    <col min="13" max="13" width="14.88671875" customWidth="1"/>
  </cols>
  <sheetData>
    <row r="1" spans="1:14" s="1" customFormat="1" ht="24.9" customHeight="1">
      <c r="A1" s="89"/>
      <c r="B1" s="401" t="s">
        <v>6</v>
      </c>
      <c r="C1" s="401"/>
      <c r="D1" s="401"/>
      <c r="E1" s="401"/>
      <c r="F1" s="401"/>
      <c r="G1" s="401"/>
      <c r="H1" s="401"/>
      <c r="I1" s="401"/>
      <c r="J1" s="401"/>
      <c r="K1" s="402"/>
    </row>
    <row r="2" spans="1:14" s="1" customFormat="1" ht="15" customHeight="1">
      <c r="A2" s="90"/>
      <c r="B2" s="403"/>
      <c r="C2" s="403"/>
      <c r="D2" s="403"/>
      <c r="E2" s="403"/>
      <c r="F2" s="403"/>
      <c r="G2" s="403"/>
      <c r="H2" s="403"/>
      <c r="I2" s="403"/>
      <c r="J2" s="403"/>
      <c r="K2" s="404"/>
    </row>
    <row r="3" spans="1:14" s="1" customFormat="1" ht="27" customHeight="1">
      <c r="A3" s="276"/>
      <c r="B3" s="405" t="s">
        <v>9</v>
      </c>
      <c r="C3" s="405"/>
      <c r="D3" s="405"/>
      <c r="E3" s="405"/>
      <c r="F3" s="405"/>
      <c r="G3" s="405"/>
      <c r="H3" s="405"/>
      <c r="I3" s="405"/>
      <c r="J3" s="405"/>
      <c r="K3" s="406"/>
      <c r="L3" s="8"/>
    </row>
    <row r="4" spans="1:14" s="1" customFormat="1" ht="23.25" customHeight="1">
      <c r="A4" s="277"/>
      <c r="B4" s="407" t="s">
        <v>10</v>
      </c>
      <c r="C4" s="407"/>
      <c r="D4" s="407"/>
      <c r="E4" s="407"/>
      <c r="F4" s="407"/>
      <c r="G4" s="407"/>
      <c r="H4" s="407"/>
      <c r="I4" s="407"/>
      <c r="J4" s="407"/>
      <c r="K4" s="408"/>
    </row>
    <row r="5" spans="1:14" s="1" customFormat="1" ht="18" customHeight="1">
      <c r="A5" s="278"/>
      <c r="B5" s="409"/>
      <c r="C5" s="409"/>
      <c r="D5" s="409"/>
      <c r="E5" s="409"/>
      <c r="F5" s="409"/>
      <c r="G5" s="409"/>
      <c r="H5" s="409"/>
      <c r="I5" s="409"/>
      <c r="J5" s="409"/>
      <c r="K5" s="410"/>
    </row>
    <row r="6" spans="1:14" s="12" customFormat="1" ht="24" customHeight="1">
      <c r="A6" s="397" t="s">
        <v>17</v>
      </c>
      <c r="B6" s="398"/>
      <c r="C6" s="398"/>
      <c r="D6" s="398"/>
      <c r="E6" s="398"/>
      <c r="F6" s="398"/>
      <c r="G6" s="398"/>
      <c r="H6" s="399"/>
      <c r="I6" s="399"/>
      <c r="J6" s="399"/>
      <c r="K6" s="400"/>
    </row>
    <row r="7" spans="1:14" s="1" customFormat="1" ht="15" customHeight="1">
      <c r="A7" s="380"/>
      <c r="B7" s="381"/>
      <c r="C7" s="381"/>
      <c r="D7" s="381"/>
      <c r="E7" s="381"/>
      <c r="F7" s="381"/>
      <c r="G7" s="381"/>
      <c r="H7" s="381"/>
      <c r="I7" s="381"/>
      <c r="J7" s="381"/>
      <c r="K7" s="382"/>
      <c r="N7" s="1" t="s">
        <v>3</v>
      </c>
    </row>
    <row r="8" spans="1:14" s="1" customFormat="1" ht="31.5" customHeight="1">
      <c r="A8" s="383" t="str">
        <f>ORÇAMENTO!A8</f>
        <v>OBRA DE REFORMA E AMPLIAÇÃO DA QUADRA POLIESPORTIVA CRISCIÚMA,  NA COMUNIDADE DE CRISCIÚMA, DISTRITO DE SOBREIRO</v>
      </c>
      <c r="B8" s="384"/>
      <c r="C8" s="384"/>
      <c r="D8" s="384"/>
      <c r="E8" s="384"/>
      <c r="F8" s="384"/>
      <c r="G8" s="384"/>
      <c r="H8" s="384"/>
      <c r="I8" s="384"/>
      <c r="J8" s="384"/>
      <c r="K8" s="385"/>
    </row>
    <row r="9" spans="1:14" s="1" customFormat="1" ht="15" customHeight="1">
      <c r="A9" s="386"/>
      <c r="B9" s="387"/>
      <c r="C9" s="387"/>
      <c r="D9" s="387"/>
      <c r="E9" s="387"/>
      <c r="F9" s="387"/>
      <c r="G9" s="387"/>
      <c r="H9" s="387"/>
      <c r="I9" s="387"/>
      <c r="J9" s="387"/>
      <c r="K9" s="388"/>
    </row>
    <row r="10" spans="1:14" s="17" customFormat="1" ht="26.25" customHeight="1">
      <c r="A10" s="20" t="s">
        <v>0</v>
      </c>
      <c r="B10" s="16" t="s">
        <v>13</v>
      </c>
      <c r="C10" s="16" t="s">
        <v>18</v>
      </c>
      <c r="D10" s="16" t="s">
        <v>21</v>
      </c>
      <c r="E10" s="16" t="s">
        <v>7</v>
      </c>
      <c r="F10" s="16" t="s">
        <v>8</v>
      </c>
      <c r="G10" s="16" t="s">
        <v>19</v>
      </c>
      <c r="H10" s="16" t="s">
        <v>20</v>
      </c>
      <c r="I10" s="16" t="s">
        <v>25</v>
      </c>
      <c r="J10" s="267" t="s">
        <v>26</v>
      </c>
      <c r="K10" s="16" t="s">
        <v>512</v>
      </c>
    </row>
    <row r="11" spans="1:14" s="17" customFormat="1" ht="15" customHeight="1">
      <c r="A11" s="20"/>
      <c r="B11" s="16"/>
      <c r="C11" s="16"/>
      <c r="D11" s="16"/>
      <c r="E11" s="15"/>
      <c r="F11" s="15"/>
      <c r="G11" s="15"/>
      <c r="H11" s="16"/>
      <c r="I11" s="16"/>
      <c r="J11" s="270"/>
      <c r="K11" s="272"/>
    </row>
    <row r="12" spans="1:14" s="1" customFormat="1" ht="15" customHeight="1">
      <c r="A12" s="21" t="s">
        <v>28</v>
      </c>
      <c r="B12" s="26" t="str">
        <f>ORÇAMENTO!D12</f>
        <v>SERVIÇOS PRELIMINARES</v>
      </c>
      <c r="C12" s="18">
        <f>ORÇAMENTO!I12</f>
        <v>14632.32</v>
      </c>
      <c r="D12" s="19">
        <f>C12/C31*100</f>
        <v>1.1567051017642656</v>
      </c>
      <c r="E12" s="156">
        <f>C12</f>
        <v>14632.32</v>
      </c>
      <c r="F12" s="314">
        <f>E12/M23</f>
        <v>1.7911196243196505E-2</v>
      </c>
      <c r="G12" s="156"/>
      <c r="H12" s="156"/>
      <c r="I12" s="156"/>
      <c r="J12" s="271"/>
      <c r="K12" s="162"/>
    </row>
    <row r="13" spans="1:14" s="1" customFormat="1" ht="13.5" customHeight="1">
      <c r="A13" s="21" t="s">
        <v>29</v>
      </c>
      <c r="B13" s="11" t="str">
        <f>ORÇAMENTO!D17</f>
        <v>DEMOLIÇÃO/RETIRADAS</v>
      </c>
      <c r="C13" s="18">
        <f>ORÇAMENTO!I17</f>
        <v>84154.38</v>
      </c>
      <c r="D13" s="19">
        <f>C13/C31*100</f>
        <v>6.6525199477464065</v>
      </c>
      <c r="E13" s="156">
        <f>C13</f>
        <v>84154.38</v>
      </c>
      <c r="F13" s="314">
        <f>42034.65/M23</f>
        <v>5.1453963907574472E-2</v>
      </c>
      <c r="G13" s="156"/>
      <c r="H13" s="156"/>
      <c r="I13" s="156"/>
      <c r="J13" s="271"/>
      <c r="K13" s="162"/>
    </row>
    <row r="14" spans="1:14" s="1" customFormat="1" ht="13.5" customHeight="1">
      <c r="A14" s="21" t="s">
        <v>32</v>
      </c>
      <c r="B14" s="11" t="str">
        <f>ORÇAMENTO!D28</f>
        <v>SERVIÇOS INICIAIS DA ESTRUTURA</v>
      </c>
      <c r="C14" s="18">
        <f>ORÇAMENTO!I28</f>
        <v>8616.49</v>
      </c>
      <c r="D14" s="19">
        <f>C14/C31*100</f>
        <v>0.68114543300725916</v>
      </c>
      <c r="E14" s="266">
        <f>C14</f>
        <v>8616.49</v>
      </c>
      <c r="F14" s="314">
        <f>E14/M23</f>
        <v>1.0547311931227602E-2</v>
      </c>
      <c r="G14" s="156"/>
      <c r="H14" s="156"/>
      <c r="I14" s="156"/>
      <c r="J14" s="271"/>
      <c r="K14" s="162"/>
    </row>
    <row r="15" spans="1:14" s="1" customFormat="1" ht="13.5" customHeight="1">
      <c r="A15" s="21" t="s">
        <v>35</v>
      </c>
      <c r="B15" s="11" t="str">
        <f>ORÇAMENTO!D31</f>
        <v>INFRAESTRUTURA</v>
      </c>
      <c r="C15" s="18">
        <f>ORÇAMENTO!I31</f>
        <v>57939.609999999993</v>
      </c>
      <c r="D15" s="19">
        <f>C15/C31*100</f>
        <v>4.5802061792820181</v>
      </c>
      <c r="E15" s="266">
        <f>C15</f>
        <v>57939.609999999993</v>
      </c>
      <c r="F15" s="315">
        <f>E15/M23</f>
        <v>7.0922979060345226E-2</v>
      </c>
      <c r="G15" s="156"/>
      <c r="H15" s="156"/>
      <c r="I15" s="156"/>
      <c r="J15" s="271"/>
      <c r="K15" s="162"/>
    </row>
    <row r="16" spans="1:14" s="1" customFormat="1" ht="13.5" customHeight="1">
      <c r="A16" s="21" t="s">
        <v>36</v>
      </c>
      <c r="B16" s="11" t="str">
        <f>ORÇAMENTO!D42</f>
        <v>SUPRAESTRUTURA</v>
      </c>
      <c r="C16" s="18">
        <f>ORÇAMENTO!I42</f>
        <v>178219.84999999998</v>
      </c>
      <c r="D16" s="19">
        <f>C16/C31*100</f>
        <v>14.08852524621264</v>
      </c>
      <c r="E16" s="156"/>
      <c r="F16" s="266">
        <f>C16</f>
        <v>178219.84999999998</v>
      </c>
      <c r="G16" s="314">
        <f>F16/M23</f>
        <v>0.2181561575869749</v>
      </c>
      <c r="H16" s="156"/>
      <c r="I16" s="156"/>
      <c r="J16" s="271"/>
      <c r="K16" s="162"/>
    </row>
    <row r="17" spans="1:13" s="1" customFormat="1" ht="13.5" customHeight="1">
      <c r="A17" s="21" t="s">
        <v>37</v>
      </c>
      <c r="B17" s="11" t="str">
        <f>ORÇAMENTO!D56</f>
        <v>ESTRUTURA - ARQUIBANCADA</v>
      </c>
      <c r="C17" s="18">
        <f>ORÇAMENTO!I56</f>
        <v>92363.200000000012</v>
      </c>
      <c r="D17" s="19">
        <f>C17/C31*100</f>
        <v>7.3014385043023422</v>
      </c>
      <c r="E17" s="156"/>
      <c r="F17" s="156"/>
      <c r="G17" s="266">
        <f>C17</f>
        <v>92363.200000000012</v>
      </c>
      <c r="H17" s="314">
        <f>G17/M23</f>
        <v>0.11306036232460798</v>
      </c>
      <c r="I17" s="156"/>
      <c r="J17" s="271"/>
      <c r="K17" s="162"/>
    </row>
    <row r="18" spans="1:13" s="1" customFormat="1" ht="13.5" customHeight="1">
      <c r="A18" s="21" t="s">
        <v>38</v>
      </c>
      <c r="B18" s="11" t="str">
        <f>ORÇAMENTO!D72</f>
        <v>PAREDES E REVESTIMENTOS</v>
      </c>
      <c r="C18" s="18">
        <f>ORÇAMENTO!I72</f>
        <v>198437.72</v>
      </c>
      <c r="D18" s="19">
        <f>C18/C31*100</f>
        <v>15.686775788560453</v>
      </c>
      <c r="E18" s="156"/>
      <c r="F18" s="156"/>
      <c r="G18" s="266">
        <f>C18</f>
        <v>198437.72</v>
      </c>
      <c r="H18" s="314">
        <f>G18/M23</f>
        <v>0.24290453905959411</v>
      </c>
      <c r="I18" s="156"/>
      <c r="J18" s="271"/>
      <c r="K18" s="162"/>
    </row>
    <row r="19" spans="1:13" s="1" customFormat="1" ht="13.5" customHeight="1">
      <c r="A19" s="21" t="s">
        <v>39</v>
      </c>
      <c r="B19" s="35" t="str">
        <f>ORÇAMENTO!D78</f>
        <v>COBERTURA</v>
      </c>
      <c r="C19" s="18">
        <f>ORÇAMENTO!I78</f>
        <v>93847.46</v>
      </c>
      <c r="D19" s="19">
        <f>C19/C31*100</f>
        <v>7.418771306916323</v>
      </c>
      <c r="E19" s="156"/>
      <c r="F19" s="156"/>
      <c r="G19" s="156"/>
      <c r="H19" s="266">
        <f>C19</f>
        <v>93847.46</v>
      </c>
      <c r="I19" s="314">
        <f>H19/M23</f>
        <v>0.11487722199798354</v>
      </c>
      <c r="J19" s="271"/>
      <c r="K19" s="162"/>
    </row>
    <row r="20" spans="1:13" s="1" customFormat="1" ht="13.5" customHeight="1">
      <c r="A20" s="21" t="s">
        <v>56</v>
      </c>
      <c r="B20" s="11" t="str">
        <f>ORÇAMENTO!D84</f>
        <v>INSTALAÇÕES HIDRO-SANITÁRIAS</v>
      </c>
      <c r="C20" s="18">
        <f>ORÇAMENTO!I84</f>
        <v>16715.439999999999</v>
      </c>
      <c r="D20" s="19">
        <f>C20/C31*100</f>
        <v>1.3213786143437594</v>
      </c>
      <c r="E20" s="156"/>
      <c r="F20" s="156"/>
      <c r="G20" s="156"/>
      <c r="H20" s="266">
        <f>C20</f>
        <v>16715.439999999999</v>
      </c>
      <c r="I20" s="314">
        <f>H20/M23</f>
        <v>2.0461111165650872E-2</v>
      </c>
      <c r="J20" s="271"/>
      <c r="K20" s="162"/>
    </row>
    <row r="21" spans="1:13" s="1" customFormat="1" ht="13.5" customHeight="1">
      <c r="A21" s="21" t="s">
        <v>46</v>
      </c>
      <c r="B21" s="11" t="str">
        <f>ORÇAMENTO!D99</f>
        <v>PISOS INTERNOS E EXTERNOS</v>
      </c>
      <c r="C21" s="18">
        <f>ORÇAMENTO!I99</f>
        <v>168246.90999999997</v>
      </c>
      <c r="D21" s="19">
        <f>C21/C31*100</f>
        <v>13.30015056758417</v>
      </c>
      <c r="E21" s="156"/>
      <c r="F21" s="275"/>
      <c r="G21" s="156"/>
      <c r="H21" s="156"/>
      <c r="I21" s="266">
        <f>C21</f>
        <v>168246.90999999997</v>
      </c>
      <c r="J21" s="316">
        <f>I21/M23</f>
        <v>0.20594843622347109</v>
      </c>
      <c r="K21" s="162"/>
    </row>
    <row r="22" spans="1:13" s="1" customFormat="1" ht="13.5" customHeight="1">
      <c r="A22" s="21" t="s">
        <v>57</v>
      </c>
      <c r="B22" s="11" t="str">
        <f>ORÇAMENTO!D108</f>
        <v>GRANITO E FORRO</v>
      </c>
      <c r="C22" s="18">
        <f>ORÇAMENTO!I108</f>
        <v>7539.76</v>
      </c>
      <c r="D22" s="19">
        <f>C22/C31*100</f>
        <v>0.59602843965127472</v>
      </c>
      <c r="E22" s="156"/>
      <c r="F22" s="275"/>
      <c r="G22" s="156"/>
      <c r="H22" s="156"/>
      <c r="I22" s="266">
        <f>C22</f>
        <v>7539.76</v>
      </c>
      <c r="J22" s="271"/>
      <c r="K22" s="162"/>
    </row>
    <row r="23" spans="1:13" s="1" customFormat="1" ht="13.5" customHeight="1">
      <c r="A23" s="21" t="s">
        <v>61</v>
      </c>
      <c r="B23" s="11" t="str">
        <f>ORÇAMENTO!D111</f>
        <v>ESQUADRIAS METÁLICAS</v>
      </c>
      <c r="C23" s="18">
        <f>ORÇAMENTO!I111</f>
        <v>37728.43</v>
      </c>
      <c r="D23" s="19">
        <f>C23/C31*100</f>
        <v>2.9824844906724275</v>
      </c>
      <c r="E23" s="156"/>
      <c r="F23" s="156"/>
      <c r="G23" s="156"/>
      <c r="H23" s="156"/>
      <c r="I23" s="156"/>
      <c r="K23" s="266">
        <f>C23</f>
        <v>37728.43</v>
      </c>
      <c r="M23" s="313">
        <v>816937.06</v>
      </c>
    </row>
    <row r="24" spans="1:13" s="1" customFormat="1" ht="13.5" customHeight="1">
      <c r="A24" s="21" t="s">
        <v>321</v>
      </c>
      <c r="B24" s="35" t="str">
        <f>ORÇAMENTO!D117</f>
        <v>APARELHOS HIDRO-SANITÁRIOS</v>
      </c>
      <c r="C24" s="18">
        <f>ORÇAMENTO!I117</f>
        <v>35800.240000000005</v>
      </c>
      <c r="D24" s="19">
        <f>C24/C31*100</f>
        <v>2.8300584085357032</v>
      </c>
      <c r="E24" s="156"/>
      <c r="F24" s="156"/>
      <c r="G24" s="156"/>
      <c r="H24" s="156"/>
      <c r="I24" s="156"/>
      <c r="J24" s="268">
        <f>C24</f>
        <v>35800.240000000005</v>
      </c>
      <c r="K24" s="162"/>
    </row>
    <row r="25" spans="1:13" s="1" customFormat="1" ht="15" customHeight="1">
      <c r="A25" s="21" t="s">
        <v>356</v>
      </c>
      <c r="B25" s="35" t="str">
        <f>ORÇAMENTO!D127</f>
        <v>INSTALAÇÕES ELÉTRICAS</v>
      </c>
      <c r="C25" s="18">
        <f>ORÇAMENTO!I127</f>
        <v>33926.319999999992</v>
      </c>
      <c r="D25" s="19">
        <f>C25/C31*100</f>
        <v>2.6819224448403971</v>
      </c>
      <c r="E25" s="156"/>
      <c r="F25" s="156"/>
      <c r="G25" s="156"/>
      <c r="H25" s="161"/>
      <c r="I25" s="156"/>
      <c r="J25" s="268">
        <f>C25</f>
        <v>33926.319999999992</v>
      </c>
      <c r="K25" s="162"/>
    </row>
    <row r="26" spans="1:13" s="1" customFormat="1" ht="15" customHeight="1">
      <c r="A26" s="21" t="s">
        <v>431</v>
      </c>
      <c r="B26" s="35" t="str">
        <f>ORÇAMENTO!D152</f>
        <v>PINTURA</v>
      </c>
      <c r="C26" s="18">
        <f>ORÇAMENTO!I152</f>
        <v>100259.74</v>
      </c>
      <c r="D26" s="19">
        <f>C26/C31*100</f>
        <v>7.9256708956309607</v>
      </c>
      <c r="E26" s="156"/>
      <c r="F26" s="156"/>
      <c r="G26" s="156"/>
      <c r="H26" s="156"/>
      <c r="I26" s="156"/>
      <c r="K26" s="266">
        <f>C26</f>
        <v>100259.74</v>
      </c>
    </row>
    <row r="27" spans="1:13" s="1" customFormat="1" ht="15" customHeight="1">
      <c r="A27" s="21" t="s">
        <v>433</v>
      </c>
      <c r="B27" s="35" t="str">
        <f>ORÇAMENTO!D158</f>
        <v>SERVIÇOS COMPLEMENTARES</v>
      </c>
      <c r="C27" s="18">
        <f>ORÇAMENTO!I158</f>
        <v>112373.34000000001</v>
      </c>
      <c r="D27" s="19">
        <f>C27/C31*100</f>
        <v>8.8832677032958856</v>
      </c>
      <c r="E27" s="156"/>
      <c r="F27" s="156"/>
      <c r="G27" s="156"/>
      <c r="H27" s="156"/>
      <c r="I27" s="156"/>
      <c r="J27" s="273">
        <f>C27</f>
        <v>112373.34000000001</v>
      </c>
      <c r="K27" s="162"/>
      <c r="M27" s="315">
        <f>F12+F13+F14+F15+G16+H17+H18+I19+I20+J21</f>
        <v>1.0662432795006263</v>
      </c>
    </row>
    <row r="28" spans="1:13" s="1" customFormat="1" ht="15" customHeight="1">
      <c r="A28" s="21" t="s">
        <v>452</v>
      </c>
      <c r="B28" s="35" t="str">
        <f>ORÇAMENTO!D175</f>
        <v>PAVIMENTAÇÃO</v>
      </c>
      <c r="C28" s="18">
        <f>ORÇAMENTO!I175</f>
        <v>22439.63</v>
      </c>
      <c r="D28" s="19">
        <f>C28/C31*100</f>
        <v>1.773883738375218</v>
      </c>
      <c r="E28" s="156"/>
      <c r="F28" s="156"/>
      <c r="G28" s="156"/>
      <c r="H28" s="156"/>
      <c r="I28" s="157"/>
      <c r="J28" s="273">
        <f>C28</f>
        <v>22439.63</v>
      </c>
      <c r="K28" s="162"/>
    </row>
    <row r="29" spans="1:13" s="1" customFormat="1" ht="15" customHeight="1">
      <c r="A29" s="21" t="s">
        <v>510</v>
      </c>
      <c r="B29" s="35" t="str">
        <f>ORÇAMENTO!D178</f>
        <v>LIMPEZA</v>
      </c>
      <c r="C29" s="18">
        <f>ORÇAMENTO!I178</f>
        <v>1759.2</v>
      </c>
      <c r="D29" s="19">
        <f>C29/C31*100</f>
        <v>0.13906718927850786</v>
      </c>
      <c r="E29" s="156"/>
      <c r="F29" s="156"/>
      <c r="G29" s="156"/>
      <c r="H29" s="156"/>
      <c r="I29" s="157"/>
      <c r="J29" s="271"/>
      <c r="K29" s="274">
        <f>C29</f>
        <v>1759.2</v>
      </c>
    </row>
    <row r="30" spans="1:13" s="1" customFormat="1" ht="15" customHeight="1">
      <c r="A30" s="391" t="s">
        <v>22</v>
      </c>
      <c r="B30" s="392"/>
      <c r="C30" s="91"/>
      <c r="D30" s="91"/>
      <c r="E30" s="158">
        <f>SUM(E12:E29)</f>
        <v>165342.80000000002</v>
      </c>
      <c r="F30" s="158">
        <f t="shared" ref="F30:K30" si="0">SUM(F11:F29)</f>
        <v>178220.00083545112</v>
      </c>
      <c r="G30" s="158">
        <f t="shared" si="0"/>
        <v>290801.13815615757</v>
      </c>
      <c r="H30" s="158">
        <f t="shared" si="0"/>
        <v>110563.2559649014</v>
      </c>
      <c r="I30" s="159">
        <f t="shared" si="0"/>
        <v>175786.80533833316</v>
      </c>
      <c r="J30" s="159">
        <f t="shared" si="0"/>
        <v>204539.73594843625</v>
      </c>
      <c r="K30" s="158">
        <f t="shared" si="0"/>
        <v>139747.37000000002</v>
      </c>
    </row>
    <row r="31" spans="1:13" s="1" customFormat="1" ht="15" customHeight="1" thickBot="1">
      <c r="A31" s="389" t="s">
        <v>18</v>
      </c>
      <c r="B31" s="390"/>
      <c r="C31" s="92">
        <f>SUM(C12:C30)</f>
        <v>1265000.0399999998</v>
      </c>
      <c r="D31" s="155">
        <f>SUM(D12:D30)</f>
        <v>100.00000000000001</v>
      </c>
      <c r="E31" s="160">
        <f>E30</f>
        <v>165342.80000000002</v>
      </c>
      <c r="F31" s="160">
        <f>E31+F30</f>
        <v>343562.80083545111</v>
      </c>
      <c r="G31" s="160">
        <f>F31+G30</f>
        <v>634363.93899160868</v>
      </c>
      <c r="H31" s="160">
        <f t="shared" ref="H31:I31" si="1">G31+H30</f>
        <v>744927.19495651009</v>
      </c>
      <c r="I31" s="160">
        <f t="shared" si="1"/>
        <v>920714.00029484322</v>
      </c>
      <c r="J31" s="269">
        <f>I31+J30</f>
        <v>1125253.7362432794</v>
      </c>
      <c r="K31" s="158">
        <f>J31+K30</f>
        <v>1265001.1062432795</v>
      </c>
    </row>
    <row r="32" spans="1:13" s="1" customFormat="1" ht="15" customHeight="1">
      <c r="A32" s="3"/>
      <c r="B32" s="2"/>
      <c r="C32" s="5"/>
      <c r="D32" s="5"/>
      <c r="E32" s="4"/>
      <c r="F32" s="4"/>
      <c r="G32" s="4"/>
      <c r="H32" s="4"/>
      <c r="I32" s="4"/>
      <c r="J32" s="4"/>
      <c r="K32" s="6"/>
    </row>
    <row r="33" spans="1:11" s="1" customFormat="1" ht="15" customHeight="1">
      <c r="A33" s="395" t="s">
        <v>514</v>
      </c>
      <c r="B33" s="395"/>
      <c r="C33" s="5"/>
      <c r="D33" s="5"/>
      <c r="E33" s="4"/>
      <c r="F33" s="4"/>
      <c r="G33" s="4"/>
      <c r="H33" s="4"/>
      <c r="I33" s="4"/>
      <c r="J33" s="4"/>
      <c r="K33" s="6"/>
    </row>
    <row r="34" spans="1:11" s="1" customFormat="1" ht="15" customHeight="1">
      <c r="A34" s="3"/>
      <c r="B34" s="2"/>
      <c r="C34" s="5"/>
      <c r="D34" s="5"/>
      <c r="E34" s="4"/>
      <c r="F34" s="4"/>
      <c r="G34" s="4"/>
      <c r="H34" s="4"/>
      <c r="I34" s="4"/>
      <c r="J34" s="4"/>
      <c r="K34" s="6"/>
    </row>
    <row r="35" spans="1:11" s="1" customFormat="1" ht="15" customHeight="1">
      <c r="A35" s="9"/>
      <c r="F35" s="311">
        <f>H31+I21*0.42</f>
        <v>815590.89715651004</v>
      </c>
      <c r="H35" s="393"/>
      <c r="I35" s="393"/>
      <c r="J35" s="393"/>
      <c r="K35" s="393"/>
    </row>
    <row r="36" spans="1:11" s="1" customFormat="1" ht="15" customHeight="1">
      <c r="A36" s="3"/>
      <c r="B36" s="2"/>
      <c r="C36" s="28"/>
      <c r="D36" s="28"/>
      <c r="E36" s="28"/>
      <c r="F36" s="28"/>
      <c r="G36" s="28"/>
      <c r="H36" s="394" t="s">
        <v>269</v>
      </c>
      <c r="I36" s="394"/>
      <c r="J36" s="394"/>
      <c r="K36" s="394"/>
    </row>
    <row r="37" spans="1:11" s="1" customFormat="1" ht="15" customHeight="1">
      <c r="A37" s="3"/>
      <c r="B37" s="2"/>
      <c r="C37" s="27"/>
      <c r="D37" s="27"/>
      <c r="E37" s="27"/>
      <c r="F37" s="27"/>
      <c r="G37" s="27"/>
      <c r="H37" s="395" t="s">
        <v>270</v>
      </c>
      <c r="I37" s="396"/>
      <c r="J37" s="396"/>
      <c r="K37" s="396"/>
    </row>
    <row r="38" spans="1:11" s="1" customFormat="1" ht="15" customHeight="1">
      <c r="A38" s="3"/>
      <c r="B38" s="2"/>
      <c r="C38" s="5"/>
      <c r="D38" s="5"/>
      <c r="E38" s="4"/>
      <c r="F38" s="4"/>
      <c r="G38" s="4"/>
      <c r="H38" s="375"/>
      <c r="I38" s="375"/>
      <c r="J38" s="375"/>
      <c r="K38" s="375"/>
    </row>
  </sheetData>
  <mergeCells count="15">
    <mergeCell ref="A6:K6"/>
    <mergeCell ref="B1:K2"/>
    <mergeCell ref="B3:K3"/>
    <mergeCell ref="B4:K4"/>
    <mergeCell ref="B5:K5"/>
    <mergeCell ref="H38:K38"/>
    <mergeCell ref="A7:K7"/>
    <mergeCell ref="A8:K8"/>
    <mergeCell ref="A9:K9"/>
    <mergeCell ref="A31:B31"/>
    <mergeCell ref="A30:B30"/>
    <mergeCell ref="H35:K35"/>
    <mergeCell ref="H36:K36"/>
    <mergeCell ref="H37:K37"/>
    <mergeCell ref="A33:B33"/>
  </mergeCells>
  <phoneticPr fontId="27" type="noConversion"/>
  <pageMargins left="0.59055118110236227" right="0.39370078740157483" top="0.59055118110236227" bottom="0.59055118110236227" header="0.31496062992125984" footer="0.31496062992125984"/>
  <pageSetup paperSize="9" scale="7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D1C7-E9BF-4C21-B320-2FA4A0C3CCC5}">
  <sheetPr>
    <pageSetUpPr fitToPage="1"/>
  </sheetPr>
  <dimension ref="A1:I43"/>
  <sheetViews>
    <sheetView view="pageBreakPreview" zoomScaleNormal="100" zoomScaleSheetLayoutView="100" workbookViewId="0">
      <selection activeCell="F40" sqref="F40"/>
    </sheetView>
  </sheetViews>
  <sheetFormatPr defaultRowHeight="14.4"/>
  <cols>
    <col min="1" max="1" width="10.5546875" bestFit="1" customWidth="1"/>
    <col min="2" max="2" width="6.6640625" bestFit="1" customWidth="1"/>
    <col min="3" max="3" width="9.6640625" bestFit="1" customWidth="1"/>
    <col min="4" max="4" width="50.33203125" customWidth="1"/>
    <col min="6" max="6" width="17.6640625" bestFit="1" customWidth="1"/>
    <col min="7" max="7" width="9.88671875" bestFit="1" customWidth="1"/>
    <col min="8" max="8" width="18" bestFit="1" customWidth="1"/>
    <col min="9" max="9" width="8" bestFit="1" customWidth="1"/>
  </cols>
  <sheetData>
    <row r="1" spans="1:9" ht="28.5" customHeight="1">
      <c r="A1" s="354"/>
      <c r="B1" s="355"/>
      <c r="C1" s="411" t="s">
        <v>6</v>
      </c>
      <c r="D1" s="412"/>
      <c r="E1" s="412"/>
      <c r="F1" s="412"/>
      <c r="G1" s="412"/>
      <c r="H1" s="412"/>
      <c r="I1" s="337"/>
    </row>
    <row r="2" spans="1:9">
      <c r="A2" s="356"/>
      <c r="B2" s="357"/>
      <c r="C2" s="413"/>
      <c r="D2" s="414"/>
      <c r="E2" s="414"/>
      <c r="F2" s="414"/>
      <c r="G2" s="414"/>
      <c r="H2" s="414"/>
      <c r="I2" s="339"/>
    </row>
    <row r="3" spans="1:9">
      <c r="A3" s="356"/>
      <c r="B3" s="357"/>
      <c r="C3" s="415" t="s">
        <v>9</v>
      </c>
      <c r="D3" s="416"/>
      <c r="E3" s="416"/>
      <c r="F3" s="416"/>
      <c r="G3" s="416"/>
      <c r="H3" s="416"/>
      <c r="I3" s="417"/>
    </row>
    <row r="4" spans="1:9">
      <c r="A4" s="356"/>
      <c r="B4" s="357"/>
      <c r="C4" s="415"/>
      <c r="D4" s="416"/>
      <c r="E4" s="416"/>
      <c r="F4" s="416"/>
      <c r="G4" s="416"/>
      <c r="H4" s="416"/>
      <c r="I4" s="417"/>
    </row>
    <row r="5" spans="1:9">
      <c r="A5" s="356"/>
      <c r="B5" s="357"/>
      <c r="C5" s="418" t="s">
        <v>10</v>
      </c>
      <c r="D5" s="419"/>
      <c r="E5" s="419"/>
      <c r="F5" s="419"/>
      <c r="G5" s="419"/>
      <c r="H5" s="419"/>
      <c r="I5" s="420"/>
    </row>
    <row r="6" spans="1:9">
      <c r="A6" s="428"/>
      <c r="B6" s="429"/>
      <c r="C6" s="429"/>
      <c r="D6" s="429"/>
      <c r="E6" s="429"/>
      <c r="F6" s="429"/>
      <c r="G6" s="429"/>
      <c r="H6" s="429"/>
      <c r="I6" s="430"/>
    </row>
    <row r="7" spans="1:9">
      <c r="A7" s="431" t="s">
        <v>152</v>
      </c>
      <c r="B7" s="432"/>
      <c r="C7" s="432"/>
      <c r="D7" s="432"/>
      <c r="E7" s="432"/>
      <c r="F7" s="432"/>
      <c r="G7" s="432"/>
      <c r="H7" s="432"/>
      <c r="I7" s="433"/>
    </row>
    <row r="8" spans="1:9">
      <c r="A8" s="434" t="s">
        <v>153</v>
      </c>
      <c r="B8" s="435"/>
      <c r="C8" s="435"/>
      <c r="D8" s="435"/>
      <c r="E8" s="435"/>
      <c r="F8" s="435"/>
      <c r="G8" s="435"/>
      <c r="H8" s="435"/>
      <c r="I8" s="436"/>
    </row>
    <row r="9" spans="1:9">
      <c r="A9" s="122" t="s">
        <v>154</v>
      </c>
      <c r="B9" s="123">
        <v>45200</v>
      </c>
      <c r="C9" s="124"/>
      <c r="D9" s="124"/>
      <c r="E9" s="124"/>
      <c r="F9" s="124"/>
      <c r="G9" s="124"/>
      <c r="H9" s="124"/>
      <c r="I9" s="125"/>
    </row>
    <row r="10" spans="1:9">
      <c r="A10" s="437" t="s">
        <v>155</v>
      </c>
      <c r="B10" s="438"/>
      <c r="C10" s="442" t="s">
        <v>254</v>
      </c>
      <c r="D10" s="443"/>
      <c r="E10" s="439" t="s">
        <v>156</v>
      </c>
      <c r="F10" s="440"/>
      <c r="G10" s="440"/>
      <c r="H10" s="441"/>
      <c r="I10" s="62">
        <v>1.5727</v>
      </c>
    </row>
    <row r="11" spans="1:9" ht="27" customHeight="1">
      <c r="A11" s="20" t="s">
        <v>157</v>
      </c>
      <c r="B11" s="444" t="s">
        <v>238</v>
      </c>
      <c r="C11" s="445"/>
      <c r="D11" s="445"/>
      <c r="E11" s="445"/>
      <c r="F11" s="445"/>
      <c r="G11" s="446"/>
      <c r="H11" s="63" t="s">
        <v>158</v>
      </c>
      <c r="I11" s="64" t="s">
        <v>16</v>
      </c>
    </row>
    <row r="12" spans="1:9">
      <c r="A12" s="425" t="s">
        <v>159</v>
      </c>
      <c r="B12" s="426"/>
      <c r="C12" s="426"/>
      <c r="D12" s="426"/>
      <c r="E12" s="426"/>
      <c r="F12" s="426"/>
      <c r="G12" s="426"/>
      <c r="H12" s="426"/>
      <c r="I12" s="427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73" t="s">
        <v>234</v>
      </c>
      <c r="H13" s="66" t="s">
        <v>165</v>
      </c>
      <c r="I13" s="67" t="s">
        <v>166</v>
      </c>
    </row>
    <row r="14" spans="1:9">
      <c r="A14" s="421" t="s">
        <v>169</v>
      </c>
      <c r="B14" s="422"/>
      <c r="C14" s="422"/>
      <c r="D14" s="422"/>
      <c r="E14" s="422"/>
      <c r="F14" s="423">
        <v>0</v>
      </c>
      <c r="G14" s="423"/>
      <c r="H14" s="423"/>
      <c r="I14" s="424"/>
    </row>
    <row r="15" spans="1:9">
      <c r="A15" s="455" t="s">
        <v>170</v>
      </c>
      <c r="B15" s="456"/>
      <c r="C15" s="456"/>
      <c r="D15" s="456"/>
      <c r="E15" s="456"/>
      <c r="F15" s="456"/>
      <c r="G15" s="456"/>
      <c r="H15" s="456"/>
      <c r="I15" s="457"/>
    </row>
    <row r="16" spans="1:9">
      <c r="A16" s="74" t="s">
        <v>91</v>
      </c>
      <c r="B16" s="66" t="s">
        <v>160</v>
      </c>
      <c r="C16" s="66" t="s">
        <v>161</v>
      </c>
      <c r="D16" s="73" t="s">
        <v>162</v>
      </c>
      <c r="E16" s="73" t="s">
        <v>163</v>
      </c>
      <c r="F16" s="73" t="s">
        <v>164</v>
      </c>
      <c r="G16" s="73" t="s">
        <v>234</v>
      </c>
      <c r="H16" s="73" t="s">
        <v>165</v>
      </c>
      <c r="I16" s="70" t="s">
        <v>166</v>
      </c>
    </row>
    <row r="17" spans="1:9">
      <c r="A17" s="75"/>
      <c r="B17" s="71"/>
      <c r="C17" s="69"/>
      <c r="D17" s="76"/>
      <c r="E17" s="73"/>
      <c r="F17" s="77"/>
      <c r="G17" s="77"/>
      <c r="H17" s="78"/>
      <c r="I17" s="70">
        <f>F17*H17</f>
        <v>0</v>
      </c>
    </row>
    <row r="18" spans="1:9">
      <c r="A18" s="74"/>
      <c r="B18" s="73"/>
      <c r="C18" s="73"/>
      <c r="D18" s="73"/>
      <c r="E18" s="73"/>
      <c r="F18" s="73"/>
      <c r="G18" s="73"/>
      <c r="H18" s="73"/>
      <c r="I18" s="70">
        <f>F18*H18</f>
        <v>0</v>
      </c>
    </row>
    <row r="19" spans="1:9">
      <c r="A19" s="421" t="s">
        <v>171</v>
      </c>
      <c r="B19" s="422"/>
      <c r="C19" s="422"/>
      <c r="D19" s="422"/>
      <c r="E19" s="422"/>
      <c r="F19" s="423">
        <f>SUM(I17:I18)</f>
        <v>0</v>
      </c>
      <c r="G19" s="423"/>
      <c r="H19" s="423"/>
      <c r="I19" s="424"/>
    </row>
    <row r="20" spans="1:9">
      <c r="A20" s="455" t="s">
        <v>172</v>
      </c>
      <c r="B20" s="456"/>
      <c r="C20" s="456"/>
      <c r="D20" s="456"/>
      <c r="E20" s="456"/>
      <c r="F20" s="456"/>
      <c r="G20" s="456"/>
      <c r="H20" s="456"/>
      <c r="I20" s="457"/>
    </row>
    <row r="21" spans="1:9">
      <c r="A21" s="74" t="s">
        <v>91</v>
      </c>
      <c r="B21" s="66" t="s">
        <v>160</v>
      </c>
      <c r="C21" s="66" t="s">
        <v>161</v>
      </c>
      <c r="D21" s="73" t="s">
        <v>162</v>
      </c>
      <c r="E21" s="73" t="s">
        <v>163</v>
      </c>
      <c r="F21" s="73" t="s">
        <v>164</v>
      </c>
      <c r="G21" s="73" t="s">
        <v>234</v>
      </c>
      <c r="H21" s="73" t="s">
        <v>165</v>
      </c>
      <c r="I21" s="70" t="s">
        <v>166</v>
      </c>
    </row>
    <row r="22" spans="1:9" ht="66">
      <c r="A22" s="75" t="s">
        <v>167</v>
      </c>
      <c r="B22" s="79">
        <v>10527</v>
      </c>
      <c r="C22" s="69" t="s">
        <v>89</v>
      </c>
      <c r="D22" s="23" t="s">
        <v>402</v>
      </c>
      <c r="E22" s="73" t="s">
        <v>239</v>
      </c>
      <c r="F22" s="73">
        <v>26</v>
      </c>
      <c r="G22" s="80">
        <v>0</v>
      </c>
      <c r="H22" s="86">
        <v>1</v>
      </c>
      <c r="I22" s="70">
        <f>F22*H22</f>
        <v>26</v>
      </c>
    </row>
    <row r="23" spans="1:9" ht="39.6">
      <c r="A23" s="75" t="s">
        <v>168</v>
      </c>
      <c r="B23" s="79">
        <v>97064</v>
      </c>
      <c r="C23" s="69" t="s">
        <v>89</v>
      </c>
      <c r="D23" s="23" t="s">
        <v>240</v>
      </c>
      <c r="E23" s="73" t="s">
        <v>16</v>
      </c>
      <c r="F23" s="128">
        <v>21.67</v>
      </c>
      <c r="G23" s="129">
        <v>0</v>
      </c>
      <c r="H23" s="133">
        <v>1</v>
      </c>
      <c r="I23" s="70">
        <f>F23*H23</f>
        <v>21.67</v>
      </c>
    </row>
    <row r="24" spans="1:9">
      <c r="A24" s="421" t="s">
        <v>174</v>
      </c>
      <c r="B24" s="422"/>
      <c r="C24" s="422"/>
      <c r="D24" s="422"/>
      <c r="E24" s="422"/>
      <c r="F24" s="423">
        <f>SUM(I22:I23)</f>
        <v>47.67</v>
      </c>
      <c r="G24" s="423"/>
      <c r="H24" s="423"/>
      <c r="I24" s="424"/>
    </row>
    <row r="25" spans="1:9">
      <c r="A25" s="447" t="s">
        <v>175</v>
      </c>
      <c r="B25" s="448"/>
      <c r="C25" s="448"/>
      <c r="D25" s="448"/>
      <c r="E25" s="448"/>
      <c r="F25" s="448"/>
      <c r="G25" s="448"/>
      <c r="H25" s="448"/>
      <c r="I25" s="449"/>
    </row>
    <row r="26" spans="1:9">
      <c r="A26" s="74" t="s">
        <v>91</v>
      </c>
      <c r="B26" s="66" t="s">
        <v>160</v>
      </c>
      <c r="C26" s="66" t="s">
        <v>161</v>
      </c>
      <c r="D26" s="73" t="s">
        <v>162</v>
      </c>
      <c r="E26" s="73" t="s">
        <v>163</v>
      </c>
      <c r="F26" s="73" t="s">
        <v>164</v>
      </c>
      <c r="G26" s="73" t="s">
        <v>234</v>
      </c>
      <c r="H26" s="73" t="s">
        <v>165</v>
      </c>
      <c r="I26" s="70" t="s">
        <v>166</v>
      </c>
    </row>
    <row r="27" spans="1:9">
      <c r="A27" s="74"/>
      <c r="B27" s="73"/>
      <c r="C27" s="73"/>
      <c r="D27" s="73"/>
      <c r="E27" s="73"/>
      <c r="F27" s="73"/>
      <c r="G27" s="73"/>
      <c r="H27" s="73"/>
      <c r="I27" s="70">
        <f>F27*H27</f>
        <v>0</v>
      </c>
    </row>
    <row r="28" spans="1:9">
      <c r="A28" s="74"/>
      <c r="B28" s="73"/>
      <c r="C28" s="73"/>
      <c r="D28" s="73"/>
      <c r="E28" s="73"/>
      <c r="F28" s="73"/>
      <c r="G28" s="73"/>
      <c r="H28" s="73"/>
      <c r="I28" s="70">
        <f>F28*H28</f>
        <v>0</v>
      </c>
    </row>
    <row r="29" spans="1:9">
      <c r="A29" s="421" t="s">
        <v>176</v>
      </c>
      <c r="B29" s="422"/>
      <c r="C29" s="422"/>
      <c r="D29" s="422"/>
      <c r="E29" s="422"/>
      <c r="F29" s="423">
        <f>SUM(I27:I28)</f>
        <v>0</v>
      </c>
      <c r="G29" s="423"/>
      <c r="H29" s="423"/>
      <c r="I29" s="424"/>
    </row>
    <row r="30" spans="1:9">
      <c r="A30" s="447" t="s">
        <v>177</v>
      </c>
      <c r="B30" s="448"/>
      <c r="C30" s="448"/>
      <c r="D30" s="448"/>
      <c r="E30" s="448"/>
      <c r="F30" s="448"/>
      <c r="G30" s="448"/>
      <c r="H30" s="448"/>
      <c r="I30" s="449"/>
    </row>
    <row r="31" spans="1:9">
      <c r="A31" s="74" t="s">
        <v>91</v>
      </c>
      <c r="B31" s="423" t="s">
        <v>178</v>
      </c>
      <c r="C31" s="423"/>
      <c r="D31" s="423"/>
      <c r="E31" s="450" t="s">
        <v>166</v>
      </c>
      <c r="F31" s="450"/>
      <c r="G31" s="450"/>
      <c r="H31" s="450"/>
      <c r="I31" s="70"/>
    </row>
    <row r="32" spans="1:9">
      <c r="A32" s="74" t="s">
        <v>179</v>
      </c>
      <c r="B32" s="423" t="s">
        <v>180</v>
      </c>
      <c r="C32" s="423"/>
      <c r="D32" s="423"/>
      <c r="E32" s="450" t="s">
        <v>181</v>
      </c>
      <c r="F32" s="450"/>
      <c r="G32" s="450"/>
      <c r="H32" s="450"/>
      <c r="I32" s="70">
        <f>F14</f>
        <v>0</v>
      </c>
    </row>
    <row r="33" spans="1:9">
      <c r="A33" s="74" t="s">
        <v>182</v>
      </c>
      <c r="B33" s="423" t="s">
        <v>183</v>
      </c>
      <c r="C33" s="423"/>
      <c r="D33" s="423"/>
      <c r="E33" s="453">
        <f>I10</f>
        <v>1.5727</v>
      </c>
      <c r="F33" s="453"/>
      <c r="G33" s="453"/>
      <c r="H33" s="453"/>
      <c r="I33" s="70"/>
    </row>
    <row r="34" spans="1:9">
      <c r="A34" s="74" t="s">
        <v>184</v>
      </c>
      <c r="B34" s="423" t="s">
        <v>185</v>
      </c>
      <c r="C34" s="423"/>
      <c r="D34" s="423"/>
      <c r="E34" s="450" t="s">
        <v>186</v>
      </c>
      <c r="F34" s="450"/>
      <c r="G34" s="450"/>
      <c r="H34" s="450"/>
      <c r="I34" s="70">
        <f>F19</f>
        <v>0</v>
      </c>
    </row>
    <row r="35" spans="1:9">
      <c r="A35" s="74" t="s">
        <v>187</v>
      </c>
      <c r="B35" s="423" t="s">
        <v>188</v>
      </c>
      <c r="C35" s="423"/>
      <c r="D35" s="423"/>
      <c r="E35" s="450" t="s">
        <v>189</v>
      </c>
      <c r="F35" s="450"/>
      <c r="G35" s="450"/>
      <c r="H35" s="450"/>
      <c r="I35" s="70">
        <f>F24</f>
        <v>47.67</v>
      </c>
    </row>
    <row r="36" spans="1:9">
      <c r="A36" s="74" t="s">
        <v>190</v>
      </c>
      <c r="B36" s="423" t="s">
        <v>191</v>
      </c>
      <c r="C36" s="423"/>
      <c r="D36" s="423"/>
      <c r="E36" s="450" t="s">
        <v>192</v>
      </c>
      <c r="F36" s="450"/>
      <c r="G36" s="450"/>
      <c r="H36" s="450"/>
      <c r="I36" s="70">
        <f>F29</f>
        <v>0</v>
      </c>
    </row>
    <row r="37" spans="1:9">
      <c r="A37" s="74"/>
      <c r="B37" s="423"/>
      <c r="C37" s="423"/>
      <c r="D37" s="423"/>
      <c r="E37" s="456" t="s">
        <v>193</v>
      </c>
      <c r="F37" s="456"/>
      <c r="G37" s="456"/>
      <c r="H37" s="456"/>
      <c r="I37" s="81">
        <f>ROUND(SUM(I34+I32+I35+I36),2)</f>
        <v>47.67</v>
      </c>
    </row>
    <row r="38" spans="1:9" ht="15" thickBot="1">
      <c r="A38" s="134"/>
      <c r="B38" s="451"/>
      <c r="C38" s="451"/>
      <c r="D38" s="451"/>
      <c r="E38" s="452" t="s">
        <v>253</v>
      </c>
      <c r="F38" s="452"/>
      <c r="G38" s="452"/>
      <c r="H38" s="452"/>
      <c r="I38" s="135">
        <f>ROUND(I37,2)</f>
        <v>47.67</v>
      </c>
    </row>
    <row r="39" spans="1:9">
      <c r="A39" s="72"/>
      <c r="B39" s="72"/>
      <c r="C39" s="72"/>
      <c r="D39" s="72"/>
      <c r="E39" s="72"/>
      <c r="F39" s="72"/>
      <c r="G39" s="72"/>
      <c r="H39" s="72"/>
      <c r="I39" s="72"/>
    </row>
    <row r="40" spans="1:9">
      <c r="A40" s="72"/>
      <c r="B40" s="72"/>
      <c r="C40" s="72"/>
      <c r="D40" s="72"/>
      <c r="E40" s="72"/>
      <c r="F40" s="72"/>
      <c r="G40" s="72"/>
      <c r="H40" s="72"/>
      <c r="I40" s="72"/>
    </row>
    <row r="41" spans="1:9">
      <c r="A41" s="458" t="s">
        <v>403</v>
      </c>
      <c r="B41" s="458"/>
      <c r="C41" s="458"/>
      <c r="D41" s="458"/>
      <c r="E41" s="459" t="s">
        <v>128</v>
      </c>
      <c r="F41" s="459"/>
      <c r="G41" s="459"/>
      <c r="H41" s="459"/>
      <c r="I41" s="459"/>
    </row>
    <row r="42" spans="1:9">
      <c r="A42" s="84"/>
      <c r="B42" s="84"/>
      <c r="C42" s="84"/>
      <c r="D42" s="85"/>
      <c r="E42" s="454" t="s">
        <v>269</v>
      </c>
      <c r="F42" s="454"/>
      <c r="G42" s="454"/>
      <c r="H42" s="454"/>
      <c r="I42" s="454"/>
    </row>
    <row r="43" spans="1:9">
      <c r="A43" s="84"/>
      <c r="B43" s="84"/>
      <c r="C43" s="84"/>
      <c r="D43" s="85"/>
      <c r="E43" s="454" t="s">
        <v>271</v>
      </c>
      <c r="F43" s="454"/>
      <c r="G43" s="454"/>
      <c r="H43" s="454"/>
      <c r="I43" s="454"/>
    </row>
  </sheetData>
  <mergeCells count="44">
    <mergeCell ref="E43:I43"/>
    <mergeCell ref="A14:E14"/>
    <mergeCell ref="F14:I14"/>
    <mergeCell ref="A15:I15"/>
    <mergeCell ref="A19:E19"/>
    <mergeCell ref="F19:I19"/>
    <mergeCell ref="A20:I20"/>
    <mergeCell ref="A24:E24"/>
    <mergeCell ref="E42:I42"/>
    <mergeCell ref="A41:D41"/>
    <mergeCell ref="E41:I41"/>
    <mergeCell ref="B36:D36"/>
    <mergeCell ref="E36:H36"/>
    <mergeCell ref="B37:D37"/>
    <mergeCell ref="E37:H37"/>
    <mergeCell ref="A30:I30"/>
    <mergeCell ref="B31:D31"/>
    <mergeCell ref="E31:H31"/>
    <mergeCell ref="B32:D32"/>
    <mergeCell ref="E32:H32"/>
    <mergeCell ref="B38:D38"/>
    <mergeCell ref="E38:H38"/>
    <mergeCell ref="B33:D33"/>
    <mergeCell ref="E33:H33"/>
    <mergeCell ref="B34:D34"/>
    <mergeCell ref="E34:H34"/>
    <mergeCell ref="B35:D35"/>
    <mergeCell ref="E35:H35"/>
    <mergeCell ref="A1:B5"/>
    <mergeCell ref="C1:I2"/>
    <mergeCell ref="C3:I4"/>
    <mergeCell ref="C5:I5"/>
    <mergeCell ref="A29:E29"/>
    <mergeCell ref="F29:I29"/>
    <mergeCell ref="A12:I12"/>
    <mergeCell ref="A6:I6"/>
    <mergeCell ref="A7:I7"/>
    <mergeCell ref="A8:I8"/>
    <mergeCell ref="A10:B10"/>
    <mergeCell ref="E10:H10"/>
    <mergeCell ref="C10:D10"/>
    <mergeCell ref="B11:G11"/>
    <mergeCell ref="F24:I24"/>
    <mergeCell ref="A25:I25"/>
  </mergeCells>
  <pageMargins left="0.511811024" right="0.511811024" top="0.78740157499999996" bottom="0.78740157499999996" header="0.31496062000000002" footer="0.31496062000000002"/>
  <pageSetup paperSize="9" scale="6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70C43-BE9E-4888-868C-408252C01A2A}">
  <sheetPr>
    <pageSetUpPr fitToPage="1"/>
  </sheetPr>
  <dimension ref="A1:I51"/>
  <sheetViews>
    <sheetView view="pageBreakPreview" topLeftCell="A4" zoomScaleNormal="100" zoomScaleSheetLayoutView="100" workbookViewId="0">
      <selection activeCell="E39" sqref="E39:H39"/>
    </sheetView>
  </sheetViews>
  <sheetFormatPr defaultRowHeight="14.4"/>
  <cols>
    <col min="1" max="1" width="10.109375" customWidth="1"/>
    <col min="2" max="2" width="8.109375" customWidth="1"/>
    <col min="3" max="3" width="11.6640625" customWidth="1"/>
    <col min="4" max="4" width="50.6640625" customWidth="1"/>
    <col min="6" max="6" width="17.6640625" bestFit="1" customWidth="1"/>
    <col min="7" max="7" width="17.6640625" customWidth="1"/>
    <col min="8" max="8" width="10.5546875" customWidth="1"/>
    <col min="9" max="9" width="8.88671875" customWidth="1"/>
  </cols>
  <sheetData>
    <row r="1" spans="1:9" ht="18" customHeight="1">
      <c r="A1" s="354"/>
      <c r="B1" s="355"/>
      <c r="C1" s="411" t="s">
        <v>6</v>
      </c>
      <c r="D1" s="412"/>
      <c r="E1" s="412"/>
      <c r="F1" s="412"/>
      <c r="G1" s="412"/>
      <c r="H1" s="412"/>
      <c r="I1" s="337"/>
    </row>
    <row r="2" spans="1:9" ht="18" customHeight="1">
      <c r="A2" s="356"/>
      <c r="B2" s="357"/>
      <c r="C2" s="413"/>
      <c r="D2" s="414"/>
      <c r="E2" s="414"/>
      <c r="F2" s="414"/>
      <c r="G2" s="414"/>
      <c r="H2" s="414"/>
      <c r="I2" s="339"/>
    </row>
    <row r="3" spans="1:9" ht="15" customHeight="1">
      <c r="A3" s="356"/>
      <c r="B3" s="357"/>
      <c r="C3" s="415" t="s">
        <v>9</v>
      </c>
      <c r="D3" s="416"/>
      <c r="E3" s="416"/>
      <c r="F3" s="416"/>
      <c r="G3" s="416"/>
      <c r="H3" s="416"/>
      <c r="I3" s="417"/>
    </row>
    <row r="4" spans="1:9">
      <c r="A4" s="356"/>
      <c r="B4" s="357"/>
      <c r="C4" s="415"/>
      <c r="D4" s="416"/>
      <c r="E4" s="416"/>
      <c r="F4" s="416"/>
      <c r="G4" s="416"/>
      <c r="H4" s="416"/>
      <c r="I4" s="417"/>
    </row>
    <row r="5" spans="1:9">
      <c r="A5" s="356"/>
      <c r="B5" s="357"/>
      <c r="C5" s="418" t="s">
        <v>10</v>
      </c>
      <c r="D5" s="419"/>
      <c r="E5" s="419"/>
      <c r="F5" s="419"/>
      <c r="G5" s="419"/>
      <c r="H5" s="419"/>
      <c r="I5" s="420"/>
    </row>
    <row r="6" spans="1:9">
      <c r="A6" s="428"/>
      <c r="B6" s="429"/>
      <c r="C6" s="429"/>
      <c r="D6" s="429"/>
      <c r="E6" s="429"/>
      <c r="F6" s="429"/>
      <c r="G6" s="429"/>
      <c r="H6" s="429"/>
      <c r="I6" s="430"/>
    </row>
    <row r="7" spans="1:9">
      <c r="A7" s="431" t="s">
        <v>152</v>
      </c>
      <c r="B7" s="432"/>
      <c r="C7" s="432"/>
      <c r="D7" s="432"/>
      <c r="E7" s="432"/>
      <c r="F7" s="432"/>
      <c r="G7" s="432"/>
      <c r="H7" s="432"/>
      <c r="I7" s="433"/>
    </row>
    <row r="8" spans="1:9">
      <c r="A8" s="434" t="s">
        <v>233</v>
      </c>
      <c r="B8" s="435"/>
      <c r="C8" s="435"/>
      <c r="D8" s="435"/>
      <c r="E8" s="435"/>
      <c r="F8" s="435"/>
      <c r="G8" s="435"/>
      <c r="H8" s="435"/>
      <c r="I8" s="436"/>
    </row>
    <row r="9" spans="1:9">
      <c r="A9" s="15" t="s">
        <v>154</v>
      </c>
      <c r="B9" s="473">
        <v>45200</v>
      </c>
      <c r="C9" s="473"/>
      <c r="D9" s="473"/>
      <c r="E9" s="473"/>
      <c r="F9" s="473"/>
      <c r="G9" s="473"/>
      <c r="H9" s="473"/>
      <c r="I9" s="474"/>
    </row>
    <row r="10" spans="1:9">
      <c r="A10" s="437" t="s">
        <v>155</v>
      </c>
      <c r="B10" s="438"/>
      <c r="C10" s="61" t="s">
        <v>207</v>
      </c>
      <c r="D10" s="117">
        <v>200101</v>
      </c>
      <c r="E10" s="439" t="s">
        <v>156</v>
      </c>
      <c r="F10" s="440"/>
      <c r="G10" s="440"/>
      <c r="H10" s="440"/>
      <c r="I10" s="126">
        <v>1.5727</v>
      </c>
    </row>
    <row r="11" spans="1:9" ht="33" customHeight="1">
      <c r="A11" s="20" t="s">
        <v>157</v>
      </c>
      <c r="B11" s="444" t="s">
        <v>241</v>
      </c>
      <c r="C11" s="445"/>
      <c r="D11" s="445"/>
      <c r="E11" s="445"/>
      <c r="F11" s="445"/>
      <c r="G11" s="446"/>
      <c r="H11" s="63" t="s">
        <v>158</v>
      </c>
      <c r="I11" s="64" t="s">
        <v>2</v>
      </c>
    </row>
    <row r="12" spans="1:9">
      <c r="A12" s="425" t="s">
        <v>159</v>
      </c>
      <c r="B12" s="426"/>
      <c r="C12" s="426"/>
      <c r="D12" s="426"/>
      <c r="E12" s="426"/>
      <c r="F12" s="426"/>
      <c r="G12" s="426"/>
      <c r="H12" s="426"/>
      <c r="I12" s="427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7.3078000000000004E-2</v>
      </c>
      <c r="H14" s="130" t="s">
        <v>242</v>
      </c>
      <c r="I14" s="70">
        <f>F14*G14</f>
        <v>1.4023668200000001</v>
      </c>
    </row>
    <row r="15" spans="1:9">
      <c r="A15" s="68" t="s">
        <v>168</v>
      </c>
      <c r="B15" s="71" t="s">
        <v>231</v>
      </c>
      <c r="C15" s="69" t="s">
        <v>207</v>
      </c>
      <c r="D15" t="s">
        <v>230</v>
      </c>
      <c r="E15" s="73" t="s">
        <v>151</v>
      </c>
      <c r="F15" s="22">
        <v>22.74</v>
      </c>
      <c r="G15" s="22">
        <v>0.14615600000000001</v>
      </c>
      <c r="H15" s="42" t="s">
        <v>242</v>
      </c>
      <c r="I15" s="70">
        <f>F15*G15</f>
        <v>3.3235874399999998</v>
      </c>
    </row>
    <row r="16" spans="1:9">
      <c r="A16" s="421" t="s">
        <v>169</v>
      </c>
      <c r="B16" s="422"/>
      <c r="C16" s="422"/>
      <c r="D16" s="422"/>
      <c r="E16" s="422"/>
      <c r="F16" s="423">
        <f>SUM(I14:I15)</f>
        <v>4.72595426</v>
      </c>
      <c r="G16" s="423"/>
      <c r="H16" s="423"/>
      <c r="I16" s="424"/>
    </row>
    <row r="17" spans="1:9">
      <c r="A17" s="455" t="s">
        <v>170</v>
      </c>
      <c r="B17" s="456"/>
      <c r="C17" s="456"/>
      <c r="D17" s="456"/>
      <c r="E17" s="456"/>
      <c r="F17" s="456"/>
      <c r="G17" s="456"/>
      <c r="H17" s="456"/>
      <c r="I17" s="457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21" t="s">
        <v>171</v>
      </c>
      <c r="B21" s="422"/>
      <c r="C21" s="422"/>
      <c r="D21" s="422"/>
      <c r="E21" s="422"/>
      <c r="F21" s="423">
        <f>SUM(I19:I20)</f>
        <v>0</v>
      </c>
      <c r="G21" s="423"/>
      <c r="H21" s="423"/>
      <c r="I21" s="424"/>
    </row>
    <row r="22" spans="1:9">
      <c r="A22" s="455" t="s">
        <v>172</v>
      </c>
      <c r="B22" s="456"/>
      <c r="C22" s="456"/>
      <c r="D22" s="456"/>
      <c r="E22" s="456"/>
      <c r="F22" s="456"/>
      <c r="G22" s="456"/>
      <c r="H22" s="456"/>
      <c r="I22" s="457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>
      <c r="A24" s="75" t="s">
        <v>173</v>
      </c>
      <c r="B24" s="79">
        <v>38001</v>
      </c>
      <c r="C24" s="69" t="s">
        <v>207</v>
      </c>
      <c r="D24" s="127" t="s">
        <v>232</v>
      </c>
      <c r="E24" s="73" t="s">
        <v>244</v>
      </c>
      <c r="F24" s="73">
        <v>15.8</v>
      </c>
      <c r="G24" s="132">
        <v>3.6538999999999999E-3</v>
      </c>
      <c r="H24" s="42" t="s">
        <v>242</v>
      </c>
      <c r="I24" s="70">
        <f>F24*G24</f>
        <v>5.7731619999999997E-2</v>
      </c>
    </row>
    <row r="25" spans="1:9">
      <c r="A25" s="75" t="s">
        <v>235</v>
      </c>
      <c r="B25" s="79">
        <v>27020</v>
      </c>
      <c r="C25" s="69" t="s">
        <v>207</v>
      </c>
      <c r="D25" s="127" t="s">
        <v>236</v>
      </c>
      <c r="E25" s="73" t="s">
        <v>16</v>
      </c>
      <c r="F25" s="73">
        <v>0.5</v>
      </c>
      <c r="G25" s="41">
        <v>0.62366560000000004</v>
      </c>
      <c r="H25" s="73" t="s">
        <v>243</v>
      </c>
      <c r="I25" s="70">
        <f>F25*G25*1.52</f>
        <v>0.47398585600000004</v>
      </c>
    </row>
    <row r="26" spans="1:9">
      <c r="A26" s="75" t="s">
        <v>248</v>
      </c>
      <c r="B26" s="79">
        <v>37502</v>
      </c>
      <c r="C26" s="69" t="s">
        <v>207</v>
      </c>
      <c r="D26" s="127" t="s">
        <v>404</v>
      </c>
      <c r="E26" s="73" t="s">
        <v>244</v>
      </c>
      <c r="F26" s="73">
        <v>46.82</v>
      </c>
      <c r="G26" s="132">
        <v>3.28851E-2</v>
      </c>
      <c r="H26" s="80" t="s">
        <v>242</v>
      </c>
      <c r="I26" s="70">
        <f t="shared" ref="I26:I29" si="0">F26*G26</f>
        <v>1.539680382</v>
      </c>
    </row>
    <row r="27" spans="1:9" ht="28.8">
      <c r="A27" s="75" t="s">
        <v>249</v>
      </c>
      <c r="B27" s="79">
        <v>38012</v>
      </c>
      <c r="C27" s="69" t="s">
        <v>207</v>
      </c>
      <c r="D27" s="131" t="s">
        <v>245</v>
      </c>
      <c r="E27" s="73" t="s">
        <v>23</v>
      </c>
      <c r="F27" s="73">
        <v>3.11</v>
      </c>
      <c r="G27" s="132">
        <v>4.5673800000000001E-2</v>
      </c>
      <c r="H27" s="80" t="s">
        <v>242</v>
      </c>
      <c r="I27" s="70">
        <f t="shared" si="0"/>
        <v>0.14204551800000001</v>
      </c>
    </row>
    <row r="28" spans="1:9" ht="28.8">
      <c r="A28" s="75" t="s">
        <v>250</v>
      </c>
      <c r="B28" s="79">
        <v>27546</v>
      </c>
      <c r="C28" s="69" t="s">
        <v>207</v>
      </c>
      <c r="D28" s="131" t="s">
        <v>246</v>
      </c>
      <c r="E28" s="73" t="s">
        <v>2</v>
      </c>
      <c r="F28" s="73">
        <v>52.53</v>
      </c>
      <c r="G28" s="73">
        <v>0.99073840000000002</v>
      </c>
      <c r="H28" s="80" t="s">
        <v>243</v>
      </c>
      <c r="I28" s="70">
        <f>F28*G28*1.52</f>
        <v>79.106101991040006</v>
      </c>
    </row>
    <row r="29" spans="1:9">
      <c r="A29" s="75" t="s">
        <v>251</v>
      </c>
      <c r="B29" s="79">
        <v>38028</v>
      </c>
      <c r="C29" s="69" t="s">
        <v>207</v>
      </c>
      <c r="D29" t="s">
        <v>247</v>
      </c>
      <c r="E29" s="73" t="s">
        <v>244</v>
      </c>
      <c r="F29" s="73">
        <v>27.93</v>
      </c>
      <c r="G29" s="73">
        <v>2.00964E-2</v>
      </c>
      <c r="H29" s="80" t="s">
        <v>242</v>
      </c>
      <c r="I29" s="70">
        <f t="shared" si="0"/>
        <v>0.561292452</v>
      </c>
    </row>
    <row r="30" spans="1:9">
      <c r="A30" s="421" t="s">
        <v>174</v>
      </c>
      <c r="B30" s="422"/>
      <c r="C30" s="422"/>
      <c r="D30" s="422"/>
      <c r="E30" s="422"/>
      <c r="F30" s="478">
        <f>SUM(I24:I29)</f>
        <v>81.880837819040011</v>
      </c>
      <c r="G30" s="479"/>
      <c r="H30" s="479"/>
      <c r="I30" s="480"/>
    </row>
    <row r="31" spans="1:9">
      <c r="A31" s="481" t="s">
        <v>175</v>
      </c>
      <c r="B31" s="482"/>
      <c r="C31" s="482"/>
      <c r="D31" s="482"/>
      <c r="E31" s="482"/>
      <c r="F31" s="482"/>
      <c r="G31" s="482"/>
      <c r="H31" s="482"/>
      <c r="I31" s="483"/>
    </row>
    <row r="32" spans="1:9">
      <c r="A32" s="74" t="s">
        <v>91</v>
      </c>
      <c r="B32" s="66" t="s">
        <v>160</v>
      </c>
      <c r="C32" s="66" t="s">
        <v>161</v>
      </c>
      <c r="D32" s="73" t="s">
        <v>162</v>
      </c>
      <c r="E32" s="73" t="s">
        <v>163</v>
      </c>
      <c r="F32" s="73" t="s">
        <v>164</v>
      </c>
      <c r="G32" s="73" t="s">
        <v>165</v>
      </c>
      <c r="H32" s="66" t="s">
        <v>234</v>
      </c>
      <c r="I32" s="70" t="s">
        <v>166</v>
      </c>
    </row>
    <row r="33" spans="1:9">
      <c r="A33" s="74"/>
      <c r="B33" s="73"/>
      <c r="C33" s="73"/>
      <c r="D33" s="73"/>
      <c r="E33" s="73"/>
      <c r="F33" s="73"/>
      <c r="G33" s="73"/>
      <c r="H33" s="73"/>
      <c r="I33" s="70">
        <f>F33*H33</f>
        <v>0</v>
      </c>
    </row>
    <row r="34" spans="1:9">
      <c r="A34" s="74"/>
      <c r="B34" s="73"/>
      <c r="C34" s="73"/>
      <c r="D34" s="73"/>
      <c r="E34" s="73"/>
      <c r="F34" s="73"/>
      <c r="G34" s="73"/>
      <c r="H34" s="73"/>
      <c r="I34" s="70">
        <f>F34*H34</f>
        <v>0</v>
      </c>
    </row>
    <row r="35" spans="1:9">
      <c r="A35" s="421" t="s">
        <v>176</v>
      </c>
      <c r="B35" s="422"/>
      <c r="C35" s="422"/>
      <c r="D35" s="422"/>
      <c r="E35" s="422"/>
      <c r="F35" s="478">
        <f>SUM(I33:I34)</f>
        <v>0</v>
      </c>
      <c r="G35" s="479"/>
      <c r="H35" s="479"/>
      <c r="I35" s="480"/>
    </row>
    <row r="36" spans="1:9">
      <c r="A36" s="481" t="s">
        <v>177</v>
      </c>
      <c r="B36" s="482"/>
      <c r="C36" s="482"/>
      <c r="D36" s="482"/>
      <c r="E36" s="482"/>
      <c r="F36" s="482"/>
      <c r="G36" s="482"/>
      <c r="H36" s="482"/>
      <c r="I36" s="483"/>
    </row>
    <row r="37" spans="1:9">
      <c r="A37" s="74" t="s">
        <v>91</v>
      </c>
      <c r="B37" s="423" t="s">
        <v>178</v>
      </c>
      <c r="C37" s="423"/>
      <c r="D37" s="423"/>
      <c r="E37" s="460" t="s">
        <v>166</v>
      </c>
      <c r="F37" s="461"/>
      <c r="G37" s="461"/>
      <c r="H37" s="462"/>
      <c r="I37" s="70"/>
    </row>
    <row r="38" spans="1:9">
      <c r="A38" s="74" t="s">
        <v>179</v>
      </c>
      <c r="B38" s="423" t="s">
        <v>180</v>
      </c>
      <c r="C38" s="423"/>
      <c r="D38" s="423"/>
      <c r="E38" s="460" t="s">
        <v>181</v>
      </c>
      <c r="F38" s="461"/>
      <c r="G38" s="461"/>
      <c r="H38" s="462"/>
      <c r="I38" s="70">
        <f>F16</f>
        <v>4.72595426</v>
      </c>
    </row>
    <row r="39" spans="1:9">
      <c r="A39" s="74" t="s">
        <v>182</v>
      </c>
      <c r="B39" s="423" t="s">
        <v>183</v>
      </c>
      <c r="C39" s="423"/>
      <c r="D39" s="423"/>
      <c r="E39" s="475">
        <f>I10</f>
        <v>1.5727</v>
      </c>
      <c r="F39" s="476"/>
      <c r="G39" s="476"/>
      <c r="H39" s="477"/>
      <c r="I39" s="70"/>
    </row>
    <row r="40" spans="1:9">
      <c r="A40" s="74" t="s">
        <v>184</v>
      </c>
      <c r="B40" s="423" t="s">
        <v>185</v>
      </c>
      <c r="C40" s="423"/>
      <c r="D40" s="423"/>
      <c r="E40" s="460" t="s">
        <v>186</v>
      </c>
      <c r="F40" s="461"/>
      <c r="G40" s="461"/>
      <c r="H40" s="462"/>
      <c r="I40" s="70">
        <f>F21</f>
        <v>0</v>
      </c>
    </row>
    <row r="41" spans="1:9">
      <c r="A41" s="74" t="s">
        <v>187</v>
      </c>
      <c r="B41" s="423" t="s">
        <v>188</v>
      </c>
      <c r="C41" s="423"/>
      <c r="D41" s="423"/>
      <c r="E41" s="460" t="s">
        <v>189</v>
      </c>
      <c r="F41" s="461"/>
      <c r="G41" s="461"/>
      <c r="H41" s="462"/>
      <c r="I41" s="70">
        <f>F30</f>
        <v>81.880837819040011</v>
      </c>
    </row>
    <row r="42" spans="1:9">
      <c r="A42" s="74" t="s">
        <v>190</v>
      </c>
      <c r="B42" s="423" t="s">
        <v>191</v>
      </c>
      <c r="C42" s="423"/>
      <c r="D42" s="423"/>
      <c r="E42" s="460" t="s">
        <v>192</v>
      </c>
      <c r="F42" s="461"/>
      <c r="G42" s="461"/>
      <c r="H42" s="462"/>
      <c r="I42" s="70">
        <f>F35</f>
        <v>0</v>
      </c>
    </row>
    <row r="43" spans="1:9">
      <c r="A43" s="74"/>
      <c r="B43" s="423"/>
      <c r="C43" s="423"/>
      <c r="D43" s="423"/>
      <c r="E43" s="466" t="s">
        <v>193</v>
      </c>
      <c r="F43" s="467"/>
      <c r="G43" s="467"/>
      <c r="H43" s="468"/>
      <c r="I43" s="81">
        <f>ROUND(SUM(I40+I38+I41+I42),2)</f>
        <v>86.61</v>
      </c>
    </row>
    <row r="44" spans="1:9">
      <c r="A44" s="82"/>
      <c r="B44" s="469"/>
      <c r="C44" s="469"/>
      <c r="D44" s="469"/>
      <c r="E44" s="470" t="s">
        <v>252</v>
      </c>
      <c r="F44" s="471"/>
      <c r="G44" s="471"/>
      <c r="H44" s="472"/>
      <c r="I44" s="83">
        <f>I43</f>
        <v>86.61</v>
      </c>
    </row>
    <row r="45" spans="1:9" ht="15" thickBot="1">
      <c r="A45" s="463"/>
      <c r="B45" s="464"/>
      <c r="C45" s="464"/>
      <c r="D45" s="464"/>
      <c r="E45" s="464"/>
      <c r="F45" s="464"/>
      <c r="G45" s="464"/>
      <c r="H45" s="464"/>
      <c r="I45" s="465"/>
    </row>
    <row r="46" spans="1:9">
      <c r="A46" s="72"/>
      <c r="B46" s="72"/>
      <c r="C46" s="72"/>
      <c r="D46" s="72"/>
      <c r="E46" s="72"/>
      <c r="F46" s="72"/>
      <c r="G46" s="72"/>
      <c r="H46" s="72"/>
      <c r="I46" s="72"/>
    </row>
    <row r="47" spans="1:9">
      <c r="A47" s="72"/>
      <c r="B47" s="72"/>
      <c r="C47" s="72"/>
      <c r="D47" s="72"/>
      <c r="E47" s="72"/>
      <c r="F47" s="72"/>
      <c r="G47" s="72"/>
      <c r="H47" s="72"/>
      <c r="I47" s="72"/>
    </row>
    <row r="48" spans="1:9">
      <c r="A48" s="458" t="s">
        <v>405</v>
      </c>
      <c r="B48" s="458"/>
      <c r="C48" s="458"/>
      <c r="D48" s="458"/>
      <c r="E48" s="459" t="s">
        <v>128</v>
      </c>
      <c r="F48" s="459"/>
      <c r="G48" s="459"/>
      <c r="H48" s="459"/>
      <c r="I48" s="459"/>
    </row>
    <row r="49" spans="1:9">
      <c r="A49" s="84"/>
      <c r="B49" s="84"/>
      <c r="C49" s="84"/>
      <c r="D49" s="85"/>
      <c r="E49" s="454" t="s">
        <v>269</v>
      </c>
      <c r="F49" s="454"/>
      <c r="G49" s="454"/>
      <c r="H49" s="454"/>
      <c r="I49" s="454"/>
    </row>
    <row r="50" spans="1:9">
      <c r="A50" s="84"/>
      <c r="B50" s="84"/>
      <c r="C50" s="84"/>
      <c r="D50" s="85"/>
      <c r="E50" s="454" t="s">
        <v>271</v>
      </c>
      <c r="F50" s="454"/>
      <c r="G50" s="454"/>
      <c r="H50" s="454"/>
      <c r="I50" s="454"/>
    </row>
    <row r="51" spans="1:9">
      <c r="A51" s="84"/>
      <c r="B51" s="84"/>
      <c r="C51" s="84"/>
      <c r="D51" s="85"/>
    </row>
  </sheetData>
  <mergeCells count="45">
    <mergeCell ref="C1:I2"/>
    <mergeCell ref="C3:I4"/>
    <mergeCell ref="C5:I5"/>
    <mergeCell ref="E50:I50"/>
    <mergeCell ref="E49:I49"/>
    <mergeCell ref="E48:I48"/>
    <mergeCell ref="B11:G11"/>
    <mergeCell ref="A1:B5"/>
    <mergeCell ref="A21:E21"/>
    <mergeCell ref="F21:I21"/>
    <mergeCell ref="A6:I6"/>
    <mergeCell ref="A7:I7"/>
    <mergeCell ref="A8:I8"/>
    <mergeCell ref="A10:B10"/>
    <mergeCell ref="E10:H10"/>
    <mergeCell ref="A12:I12"/>
    <mergeCell ref="A16:E16"/>
    <mergeCell ref="F16:I16"/>
    <mergeCell ref="A17:I17"/>
    <mergeCell ref="B9:I9"/>
    <mergeCell ref="B39:D39"/>
    <mergeCell ref="E39:H39"/>
    <mergeCell ref="A22:I22"/>
    <mergeCell ref="A30:E30"/>
    <mergeCell ref="F30:I30"/>
    <mergeCell ref="A31:I31"/>
    <mergeCell ref="A35:E35"/>
    <mergeCell ref="F35:I35"/>
    <mergeCell ref="A36:I36"/>
    <mergeCell ref="B37:D37"/>
    <mergeCell ref="E37:H37"/>
    <mergeCell ref="B38:D38"/>
    <mergeCell ref="E38:H38"/>
    <mergeCell ref="A48:D48"/>
    <mergeCell ref="A45:I45"/>
    <mergeCell ref="B40:D40"/>
    <mergeCell ref="E40:H40"/>
    <mergeCell ref="B41:D41"/>
    <mergeCell ref="E41:H41"/>
    <mergeCell ref="B42:D42"/>
    <mergeCell ref="E42:H42"/>
    <mergeCell ref="B43:D43"/>
    <mergeCell ref="E43:H43"/>
    <mergeCell ref="B44:D44"/>
    <mergeCell ref="E44:H44"/>
  </mergeCells>
  <phoneticPr fontId="27" type="noConversion"/>
  <pageMargins left="0.511811024" right="0.511811024" top="0.78740157499999996" bottom="0.78740157499999996" header="0.31496062000000002" footer="0.31496062000000002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E033-B325-4C60-9FA9-1BCD185C9C05}">
  <sheetPr>
    <pageSetUpPr fitToPage="1"/>
  </sheetPr>
  <dimension ref="A1:I46"/>
  <sheetViews>
    <sheetView view="pageBreakPreview" topLeftCell="A7" zoomScaleNormal="100" zoomScaleSheetLayoutView="100" workbookViewId="0">
      <selection activeCell="F25" sqref="F25:I25"/>
    </sheetView>
  </sheetViews>
  <sheetFormatPr defaultRowHeight="14.4"/>
  <cols>
    <col min="1" max="1" width="10.5546875" bestFit="1" customWidth="1"/>
    <col min="2" max="2" width="9.33203125" customWidth="1"/>
    <col min="3" max="3" width="10.44140625" customWidth="1"/>
    <col min="4" max="4" width="47.44140625" customWidth="1"/>
    <col min="6" max="6" width="16.6640625" customWidth="1"/>
    <col min="7" max="7" width="17.6640625" customWidth="1"/>
    <col min="8" max="8" width="10.109375" customWidth="1"/>
    <col min="9" max="9" width="9.88671875" customWidth="1"/>
  </cols>
  <sheetData>
    <row r="1" spans="1:9" ht="18" customHeight="1">
      <c r="A1" s="354"/>
      <c r="B1" s="355"/>
      <c r="C1" s="411" t="s">
        <v>6</v>
      </c>
      <c r="D1" s="412"/>
      <c r="E1" s="412"/>
      <c r="F1" s="412"/>
      <c r="G1" s="412"/>
      <c r="H1" s="412"/>
      <c r="I1" s="337"/>
    </row>
    <row r="2" spans="1:9" ht="18" customHeight="1">
      <c r="A2" s="356"/>
      <c r="B2" s="357"/>
      <c r="C2" s="413"/>
      <c r="D2" s="414"/>
      <c r="E2" s="414"/>
      <c r="F2" s="414"/>
      <c r="G2" s="414"/>
      <c r="H2" s="414"/>
      <c r="I2" s="339"/>
    </row>
    <row r="3" spans="1:9" ht="15" customHeight="1">
      <c r="A3" s="356"/>
      <c r="B3" s="357"/>
      <c r="C3" s="415" t="s">
        <v>9</v>
      </c>
      <c r="D3" s="416"/>
      <c r="E3" s="416"/>
      <c r="F3" s="416"/>
      <c r="G3" s="416"/>
      <c r="H3" s="416"/>
      <c r="I3" s="417"/>
    </row>
    <row r="4" spans="1:9">
      <c r="A4" s="356"/>
      <c r="B4" s="357"/>
      <c r="C4" s="415"/>
      <c r="D4" s="416"/>
      <c r="E4" s="416"/>
      <c r="F4" s="416"/>
      <c r="G4" s="416"/>
      <c r="H4" s="416"/>
      <c r="I4" s="417"/>
    </row>
    <row r="5" spans="1:9">
      <c r="A5" s="356"/>
      <c r="B5" s="357"/>
      <c r="C5" s="418" t="s">
        <v>10</v>
      </c>
      <c r="D5" s="419"/>
      <c r="E5" s="419"/>
      <c r="F5" s="419"/>
      <c r="G5" s="419"/>
      <c r="H5" s="419"/>
      <c r="I5" s="420"/>
    </row>
    <row r="6" spans="1:9">
      <c r="A6" s="428"/>
      <c r="B6" s="429"/>
      <c r="C6" s="429"/>
      <c r="D6" s="429"/>
      <c r="E6" s="429"/>
      <c r="F6" s="429"/>
      <c r="G6" s="429"/>
      <c r="H6" s="429"/>
      <c r="I6" s="430"/>
    </row>
    <row r="7" spans="1:9">
      <c r="A7" s="431" t="s">
        <v>152</v>
      </c>
      <c r="B7" s="432"/>
      <c r="C7" s="432"/>
      <c r="D7" s="432"/>
      <c r="E7" s="432"/>
      <c r="F7" s="432"/>
      <c r="G7" s="432"/>
      <c r="H7" s="432"/>
      <c r="I7" s="433"/>
    </row>
    <row r="8" spans="1:9">
      <c r="A8" s="434" t="s">
        <v>237</v>
      </c>
      <c r="B8" s="435"/>
      <c r="C8" s="435"/>
      <c r="D8" s="435"/>
      <c r="E8" s="435"/>
      <c r="F8" s="435"/>
      <c r="G8" s="435"/>
      <c r="H8" s="435"/>
      <c r="I8" s="436"/>
    </row>
    <row r="9" spans="1:9">
      <c r="A9" s="15" t="s">
        <v>154</v>
      </c>
      <c r="B9" s="473">
        <v>45200</v>
      </c>
      <c r="C9" s="473"/>
      <c r="D9" s="473"/>
      <c r="E9" s="473"/>
      <c r="F9" s="473"/>
      <c r="G9" s="473"/>
      <c r="H9" s="473"/>
      <c r="I9" s="474"/>
    </row>
    <row r="10" spans="1:9">
      <c r="A10" s="437" t="s">
        <v>155</v>
      </c>
      <c r="B10" s="438"/>
      <c r="C10" s="61" t="s">
        <v>207</v>
      </c>
      <c r="D10" s="117">
        <v>181001</v>
      </c>
      <c r="E10" s="439" t="s">
        <v>156</v>
      </c>
      <c r="F10" s="440"/>
      <c r="G10" s="440"/>
      <c r="H10" s="440"/>
      <c r="I10" s="126">
        <v>1.5727</v>
      </c>
    </row>
    <row r="11" spans="1:9" ht="26.25" customHeight="1">
      <c r="A11" s="20" t="s">
        <v>157</v>
      </c>
      <c r="B11" s="444" t="s">
        <v>262</v>
      </c>
      <c r="C11" s="445"/>
      <c r="D11" s="445"/>
      <c r="E11" s="445"/>
      <c r="F11" s="445"/>
      <c r="G11" s="446"/>
      <c r="H11" s="63" t="s">
        <v>158</v>
      </c>
      <c r="I11" s="64" t="s">
        <v>23</v>
      </c>
    </row>
    <row r="12" spans="1:9">
      <c r="A12" s="425" t="s">
        <v>159</v>
      </c>
      <c r="B12" s="426"/>
      <c r="C12" s="426"/>
      <c r="D12" s="426"/>
      <c r="E12" s="426"/>
      <c r="F12" s="426"/>
      <c r="G12" s="426"/>
      <c r="H12" s="426"/>
      <c r="I12" s="427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0.85</v>
      </c>
      <c r="H14" s="130" t="s">
        <v>242</v>
      </c>
      <c r="I14" s="70">
        <f>F14*G14</f>
        <v>16.311500000000002</v>
      </c>
    </row>
    <row r="15" spans="1:9">
      <c r="A15" s="68" t="s">
        <v>168</v>
      </c>
      <c r="B15" s="71" t="s">
        <v>206</v>
      </c>
      <c r="C15" s="69" t="s">
        <v>207</v>
      </c>
      <c r="D15" t="s">
        <v>263</v>
      </c>
      <c r="E15" s="73" t="s">
        <v>151</v>
      </c>
      <c r="F15" s="22">
        <v>22.74</v>
      </c>
      <c r="G15" s="22">
        <v>0.85</v>
      </c>
      <c r="H15" s="42" t="s">
        <v>242</v>
      </c>
      <c r="I15" s="70">
        <f>F15*G15</f>
        <v>19.328999999999997</v>
      </c>
    </row>
    <row r="16" spans="1:9">
      <c r="A16" s="421" t="s">
        <v>169</v>
      </c>
      <c r="B16" s="422"/>
      <c r="C16" s="422"/>
      <c r="D16" s="422"/>
      <c r="E16" s="422"/>
      <c r="F16" s="423">
        <f>SUM(I14:I15)</f>
        <v>35.640500000000003</v>
      </c>
      <c r="G16" s="423"/>
      <c r="H16" s="423"/>
      <c r="I16" s="424"/>
    </row>
    <row r="17" spans="1:9">
      <c r="A17" s="455" t="s">
        <v>170</v>
      </c>
      <c r="B17" s="456"/>
      <c r="C17" s="456"/>
      <c r="D17" s="456"/>
      <c r="E17" s="456"/>
      <c r="F17" s="456"/>
      <c r="G17" s="456"/>
      <c r="H17" s="456"/>
      <c r="I17" s="457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21" t="s">
        <v>171</v>
      </c>
      <c r="B21" s="422"/>
      <c r="C21" s="422"/>
      <c r="D21" s="422"/>
      <c r="E21" s="422"/>
      <c r="F21" s="423">
        <f>SUM(I19:I20)</f>
        <v>0</v>
      </c>
      <c r="G21" s="423"/>
      <c r="H21" s="423"/>
      <c r="I21" s="424"/>
    </row>
    <row r="22" spans="1:9">
      <c r="A22" s="455" t="s">
        <v>172</v>
      </c>
      <c r="B22" s="456"/>
      <c r="C22" s="456"/>
      <c r="D22" s="456"/>
      <c r="E22" s="456"/>
      <c r="F22" s="456"/>
      <c r="G22" s="456"/>
      <c r="H22" s="456"/>
      <c r="I22" s="457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>
      <c r="A24" s="75" t="s">
        <v>173</v>
      </c>
      <c r="B24" s="79" t="s">
        <v>264</v>
      </c>
      <c r="C24" s="69" t="s">
        <v>265</v>
      </c>
      <c r="D24" s="127" t="s">
        <v>258</v>
      </c>
      <c r="E24" s="73" t="s">
        <v>163</v>
      </c>
      <c r="F24" s="73">
        <v>331.06</v>
      </c>
      <c r="G24" s="132">
        <v>1</v>
      </c>
      <c r="H24" s="42" t="s">
        <v>242</v>
      </c>
      <c r="I24" s="70">
        <f>F24*G24</f>
        <v>331.06</v>
      </c>
    </row>
    <row r="25" spans="1:9">
      <c r="A25" s="421" t="s">
        <v>174</v>
      </c>
      <c r="B25" s="422"/>
      <c r="C25" s="422"/>
      <c r="D25" s="422"/>
      <c r="E25" s="422"/>
      <c r="F25" s="478">
        <f>SUM(I24:I24)</f>
        <v>331.06</v>
      </c>
      <c r="G25" s="479"/>
      <c r="H25" s="479"/>
      <c r="I25" s="480"/>
    </row>
    <row r="26" spans="1:9">
      <c r="A26" s="481" t="s">
        <v>175</v>
      </c>
      <c r="B26" s="482"/>
      <c r="C26" s="482"/>
      <c r="D26" s="482"/>
      <c r="E26" s="482"/>
      <c r="F26" s="482"/>
      <c r="G26" s="482"/>
      <c r="H26" s="482"/>
      <c r="I26" s="483"/>
    </row>
    <row r="27" spans="1:9">
      <c r="A27" s="74" t="s">
        <v>91</v>
      </c>
      <c r="B27" s="66" t="s">
        <v>160</v>
      </c>
      <c r="C27" s="66" t="s">
        <v>161</v>
      </c>
      <c r="D27" s="73" t="s">
        <v>162</v>
      </c>
      <c r="E27" s="73" t="s">
        <v>163</v>
      </c>
      <c r="F27" s="73" t="s">
        <v>164</v>
      </c>
      <c r="G27" s="73" t="s">
        <v>165</v>
      </c>
      <c r="H27" s="66" t="s">
        <v>234</v>
      </c>
      <c r="I27" s="70" t="s">
        <v>166</v>
      </c>
    </row>
    <row r="28" spans="1:9">
      <c r="A28" s="74"/>
      <c r="B28" s="73"/>
      <c r="C28" s="73"/>
      <c r="D28" s="73"/>
      <c r="E28" s="73"/>
      <c r="F28" s="73"/>
      <c r="G28" s="73"/>
      <c r="H28" s="73"/>
      <c r="I28" s="70">
        <f>F28*H28</f>
        <v>0</v>
      </c>
    </row>
    <row r="29" spans="1:9">
      <c r="A29" s="74"/>
      <c r="B29" s="73"/>
      <c r="C29" s="73"/>
      <c r="D29" s="73"/>
      <c r="E29" s="73"/>
      <c r="F29" s="73"/>
      <c r="G29" s="73"/>
      <c r="H29" s="73"/>
      <c r="I29" s="70">
        <f>F29*H29</f>
        <v>0</v>
      </c>
    </row>
    <row r="30" spans="1:9">
      <c r="A30" s="421" t="s">
        <v>176</v>
      </c>
      <c r="B30" s="422"/>
      <c r="C30" s="422"/>
      <c r="D30" s="422"/>
      <c r="E30" s="422"/>
      <c r="F30" s="478">
        <f>SUM(I28:I29)</f>
        <v>0</v>
      </c>
      <c r="G30" s="479"/>
      <c r="H30" s="479"/>
      <c r="I30" s="480"/>
    </row>
    <row r="31" spans="1:9">
      <c r="A31" s="481" t="s">
        <v>177</v>
      </c>
      <c r="B31" s="482"/>
      <c r="C31" s="482"/>
      <c r="D31" s="482"/>
      <c r="E31" s="482"/>
      <c r="F31" s="482"/>
      <c r="G31" s="482"/>
      <c r="H31" s="482"/>
      <c r="I31" s="483"/>
    </row>
    <row r="32" spans="1:9">
      <c r="A32" s="74" t="s">
        <v>91</v>
      </c>
      <c r="B32" s="423" t="s">
        <v>178</v>
      </c>
      <c r="C32" s="423"/>
      <c r="D32" s="423"/>
      <c r="E32" s="460" t="s">
        <v>166</v>
      </c>
      <c r="F32" s="461"/>
      <c r="G32" s="461"/>
      <c r="H32" s="462"/>
      <c r="I32" s="70"/>
    </row>
    <row r="33" spans="1:9">
      <c r="A33" s="74" t="s">
        <v>179</v>
      </c>
      <c r="B33" s="423" t="s">
        <v>180</v>
      </c>
      <c r="C33" s="423"/>
      <c r="D33" s="423"/>
      <c r="E33" s="460" t="s">
        <v>181</v>
      </c>
      <c r="F33" s="461"/>
      <c r="G33" s="461"/>
      <c r="H33" s="462"/>
      <c r="I33" s="70">
        <f>F16</f>
        <v>35.640500000000003</v>
      </c>
    </row>
    <row r="34" spans="1:9">
      <c r="A34" s="74" t="s">
        <v>182</v>
      </c>
      <c r="B34" s="423" t="s">
        <v>183</v>
      </c>
      <c r="C34" s="423"/>
      <c r="D34" s="423"/>
      <c r="E34" s="475">
        <f>I10</f>
        <v>1.5727</v>
      </c>
      <c r="F34" s="476"/>
      <c r="G34" s="476"/>
      <c r="H34" s="477"/>
      <c r="I34" s="70"/>
    </row>
    <row r="35" spans="1:9">
      <c r="A35" s="74" t="s">
        <v>184</v>
      </c>
      <c r="B35" s="423" t="s">
        <v>185</v>
      </c>
      <c r="C35" s="423"/>
      <c r="D35" s="423"/>
      <c r="E35" s="460" t="s">
        <v>186</v>
      </c>
      <c r="F35" s="461"/>
      <c r="G35" s="461"/>
      <c r="H35" s="462"/>
      <c r="I35" s="70">
        <f>F21</f>
        <v>0</v>
      </c>
    </row>
    <row r="36" spans="1:9">
      <c r="A36" s="74" t="s">
        <v>187</v>
      </c>
      <c r="B36" s="423" t="s">
        <v>188</v>
      </c>
      <c r="C36" s="423"/>
      <c r="D36" s="423"/>
      <c r="E36" s="460" t="s">
        <v>189</v>
      </c>
      <c r="F36" s="461"/>
      <c r="G36" s="461"/>
      <c r="H36" s="462"/>
      <c r="I36" s="70">
        <f>F25</f>
        <v>331.06</v>
      </c>
    </row>
    <row r="37" spans="1:9">
      <c r="A37" s="74" t="s">
        <v>190</v>
      </c>
      <c r="B37" s="423" t="s">
        <v>191</v>
      </c>
      <c r="C37" s="423"/>
      <c r="D37" s="423"/>
      <c r="E37" s="460" t="s">
        <v>192</v>
      </c>
      <c r="F37" s="461"/>
      <c r="G37" s="461"/>
      <c r="H37" s="462"/>
      <c r="I37" s="70">
        <f>F30</f>
        <v>0</v>
      </c>
    </row>
    <row r="38" spans="1:9">
      <c r="A38" s="74"/>
      <c r="B38" s="423"/>
      <c r="C38" s="423"/>
      <c r="D38" s="423"/>
      <c r="E38" s="466" t="s">
        <v>193</v>
      </c>
      <c r="F38" s="467"/>
      <c r="G38" s="467"/>
      <c r="H38" s="468"/>
      <c r="I38" s="81">
        <f>ROUND(SUM(I35+I33+I36+I37),2)</f>
        <v>366.7</v>
      </c>
    </row>
    <row r="39" spans="1:9">
      <c r="A39" s="82"/>
      <c r="B39" s="469"/>
      <c r="C39" s="469"/>
      <c r="D39" s="469"/>
      <c r="E39" s="470" t="s">
        <v>252</v>
      </c>
      <c r="F39" s="471"/>
      <c r="G39" s="471"/>
      <c r="H39" s="472"/>
      <c r="I39" s="83">
        <f>I38</f>
        <v>366.7</v>
      </c>
    </row>
    <row r="40" spans="1:9" ht="15" thickBot="1">
      <c r="A40" s="463"/>
      <c r="B40" s="464"/>
      <c r="C40" s="464"/>
      <c r="D40" s="464"/>
      <c r="E40" s="464"/>
      <c r="F40" s="464"/>
      <c r="G40" s="464"/>
      <c r="H40" s="464"/>
      <c r="I40" s="465"/>
    </row>
    <row r="41" spans="1:9">
      <c r="A41" s="72"/>
      <c r="B41" s="72"/>
      <c r="C41" s="72"/>
      <c r="D41" s="72"/>
      <c r="E41" s="72"/>
      <c r="F41" s="72"/>
      <c r="G41" s="72"/>
      <c r="H41" s="72"/>
      <c r="I41" s="72"/>
    </row>
    <row r="42" spans="1:9">
      <c r="A42" s="72"/>
      <c r="B42" s="72"/>
      <c r="C42" s="72"/>
      <c r="D42" s="72"/>
      <c r="E42" s="72"/>
      <c r="F42" s="72"/>
      <c r="G42" s="72"/>
      <c r="H42" s="72"/>
      <c r="I42" s="72"/>
    </row>
    <row r="43" spans="1:9">
      <c r="A43" s="458" t="s">
        <v>405</v>
      </c>
      <c r="B43" s="458"/>
      <c r="C43" s="458"/>
      <c r="D43" s="458"/>
      <c r="E43" s="459" t="s">
        <v>128</v>
      </c>
      <c r="F43" s="459"/>
      <c r="G43" s="459"/>
      <c r="H43" s="459"/>
      <c r="I43" s="459"/>
    </row>
    <row r="44" spans="1:9">
      <c r="A44" s="84"/>
      <c r="B44" s="84"/>
      <c r="C44" s="84"/>
      <c r="D44" s="85"/>
      <c r="E44" s="454" t="s">
        <v>269</v>
      </c>
      <c r="F44" s="454"/>
      <c r="G44" s="454"/>
      <c r="H44" s="454"/>
      <c r="I44" s="454"/>
    </row>
    <row r="45" spans="1:9">
      <c r="A45" s="84"/>
      <c r="B45" s="84"/>
      <c r="C45" s="84"/>
      <c r="D45" s="85"/>
      <c r="E45" s="454" t="s">
        <v>271</v>
      </c>
      <c r="F45" s="454"/>
      <c r="G45" s="454"/>
      <c r="H45" s="454"/>
      <c r="I45" s="454"/>
    </row>
    <row r="46" spans="1:9">
      <c r="A46" s="84"/>
      <c r="B46" s="84"/>
      <c r="C46" s="84"/>
      <c r="D46" s="85"/>
    </row>
  </sheetData>
  <mergeCells count="45">
    <mergeCell ref="E44:I44"/>
    <mergeCell ref="E45:I45"/>
    <mergeCell ref="B38:D38"/>
    <mergeCell ref="E38:H38"/>
    <mergeCell ref="B39:D39"/>
    <mergeCell ref="E39:H39"/>
    <mergeCell ref="A40:I40"/>
    <mergeCell ref="A43:D43"/>
    <mergeCell ref="E43:I43"/>
    <mergeCell ref="B35:D35"/>
    <mergeCell ref="E35:H35"/>
    <mergeCell ref="B36:D36"/>
    <mergeCell ref="E36:H36"/>
    <mergeCell ref="B37:D37"/>
    <mergeCell ref="E37:H37"/>
    <mergeCell ref="A17:I17"/>
    <mergeCell ref="B34:D34"/>
    <mergeCell ref="E34:H34"/>
    <mergeCell ref="A22:I22"/>
    <mergeCell ref="A25:E25"/>
    <mergeCell ref="F25:I25"/>
    <mergeCell ref="A26:I26"/>
    <mergeCell ref="A30:E30"/>
    <mergeCell ref="F30:I30"/>
    <mergeCell ref="A31:I31"/>
    <mergeCell ref="B32:D32"/>
    <mergeCell ref="E32:H32"/>
    <mergeCell ref="B33:D33"/>
    <mergeCell ref="E33:H33"/>
    <mergeCell ref="A1:B5"/>
    <mergeCell ref="C1:I2"/>
    <mergeCell ref="C3:I4"/>
    <mergeCell ref="C5:I5"/>
    <mergeCell ref="A21:E21"/>
    <mergeCell ref="F21:I21"/>
    <mergeCell ref="A6:I6"/>
    <mergeCell ref="A7:I7"/>
    <mergeCell ref="A8:I8"/>
    <mergeCell ref="B9:I9"/>
    <mergeCell ref="A10:B10"/>
    <mergeCell ref="E10:H10"/>
    <mergeCell ref="B11:G11"/>
    <mergeCell ref="A12:I12"/>
    <mergeCell ref="A16:E16"/>
    <mergeCell ref="F16:I16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5588-7B19-4C6D-9AFB-1CAFF69438C4}">
  <sheetPr>
    <pageSetUpPr fitToPage="1"/>
  </sheetPr>
  <dimension ref="A1:H47"/>
  <sheetViews>
    <sheetView topLeftCell="A4" workbookViewId="0">
      <selection activeCell="F32" sqref="F32:H32"/>
    </sheetView>
  </sheetViews>
  <sheetFormatPr defaultRowHeight="14.4"/>
  <cols>
    <col min="1" max="2" width="9.5546875" customWidth="1"/>
    <col min="3" max="3" width="11.109375" customWidth="1"/>
    <col min="4" max="4" width="44.33203125" customWidth="1"/>
    <col min="6" max="6" width="16.6640625" customWidth="1"/>
    <col min="7" max="7" width="16.5546875" customWidth="1"/>
    <col min="8" max="8" width="9.109375" customWidth="1"/>
  </cols>
  <sheetData>
    <row r="1" spans="1:8" ht="15" customHeight="1">
      <c r="A1" s="354"/>
      <c r="B1" s="355"/>
      <c r="C1" s="411" t="s">
        <v>6</v>
      </c>
      <c r="D1" s="412"/>
      <c r="E1" s="412"/>
      <c r="F1" s="412"/>
      <c r="G1" s="412"/>
      <c r="H1" s="337"/>
    </row>
    <row r="2" spans="1:8" ht="15" customHeight="1">
      <c r="A2" s="356"/>
      <c r="B2" s="357"/>
      <c r="C2" s="413"/>
      <c r="D2" s="414"/>
      <c r="E2" s="414"/>
      <c r="F2" s="414"/>
      <c r="G2" s="414"/>
      <c r="H2" s="339"/>
    </row>
    <row r="3" spans="1:8" ht="15" customHeight="1">
      <c r="A3" s="356"/>
      <c r="B3" s="357"/>
      <c r="C3" s="415" t="s">
        <v>9</v>
      </c>
      <c r="D3" s="416"/>
      <c r="E3" s="416"/>
      <c r="F3" s="416"/>
      <c r="G3" s="416"/>
      <c r="H3" s="417"/>
    </row>
    <row r="4" spans="1:8">
      <c r="A4" s="356"/>
      <c r="B4" s="357"/>
      <c r="C4" s="415"/>
      <c r="D4" s="416"/>
      <c r="E4" s="416"/>
      <c r="F4" s="416"/>
      <c r="G4" s="416"/>
      <c r="H4" s="417"/>
    </row>
    <row r="5" spans="1:8">
      <c r="A5" s="356"/>
      <c r="B5" s="357"/>
      <c r="C5" s="418" t="s">
        <v>10</v>
      </c>
      <c r="D5" s="419"/>
      <c r="E5" s="419"/>
      <c r="F5" s="419"/>
      <c r="G5" s="419"/>
      <c r="H5" s="420"/>
    </row>
    <row r="6" spans="1:8">
      <c r="A6" s="428"/>
      <c r="B6" s="429"/>
      <c r="C6" s="429"/>
      <c r="D6" s="429"/>
      <c r="E6" s="429"/>
      <c r="F6" s="429"/>
      <c r="G6" s="429"/>
      <c r="H6" s="430"/>
    </row>
    <row r="7" spans="1:8">
      <c r="A7" s="431" t="s">
        <v>152</v>
      </c>
      <c r="B7" s="432"/>
      <c r="C7" s="432"/>
      <c r="D7" s="432"/>
      <c r="E7" s="432"/>
      <c r="F7" s="432"/>
      <c r="G7" s="432"/>
      <c r="H7" s="433"/>
    </row>
    <row r="8" spans="1:8">
      <c r="A8" s="434" t="s">
        <v>310</v>
      </c>
      <c r="B8" s="435"/>
      <c r="C8" s="435"/>
      <c r="D8" s="435"/>
      <c r="E8" s="435"/>
      <c r="F8" s="435"/>
      <c r="G8" s="435"/>
      <c r="H8" s="436"/>
    </row>
    <row r="9" spans="1:8">
      <c r="A9" s="165" t="s">
        <v>154</v>
      </c>
      <c r="B9" s="173">
        <v>45204</v>
      </c>
      <c r="C9" s="166"/>
      <c r="D9" s="166"/>
      <c r="E9" s="166"/>
      <c r="F9" s="166"/>
      <c r="G9" s="166"/>
      <c r="H9" s="167"/>
    </row>
    <row r="10" spans="1:8">
      <c r="A10" s="437" t="s">
        <v>155</v>
      </c>
      <c r="B10" s="438"/>
      <c r="C10" s="61" t="s">
        <v>294</v>
      </c>
      <c r="D10" s="117">
        <v>140108</v>
      </c>
      <c r="E10" s="442" t="s">
        <v>156</v>
      </c>
      <c r="F10" s="486"/>
      <c r="G10" s="443"/>
      <c r="H10" s="62">
        <v>1.5727</v>
      </c>
    </row>
    <row r="11" spans="1:8">
      <c r="A11" s="20" t="s">
        <v>157</v>
      </c>
      <c r="B11" s="485" t="s">
        <v>330</v>
      </c>
      <c r="C11" s="485"/>
      <c r="D11" s="485"/>
      <c r="E11" s="485"/>
      <c r="F11" s="485"/>
      <c r="G11" s="63" t="s">
        <v>158</v>
      </c>
      <c r="H11" s="64" t="s">
        <v>149</v>
      </c>
    </row>
    <row r="12" spans="1:8">
      <c r="A12" s="425" t="s">
        <v>159</v>
      </c>
      <c r="B12" s="426"/>
      <c r="C12" s="426"/>
      <c r="D12" s="426"/>
      <c r="E12" s="426"/>
      <c r="F12" s="426"/>
      <c r="G12" s="426"/>
      <c r="H12" s="427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 ht="26.4">
      <c r="A14" s="68" t="s">
        <v>167</v>
      </c>
      <c r="B14" s="88">
        <v>10101</v>
      </c>
      <c r="C14" s="69" t="s">
        <v>294</v>
      </c>
      <c r="D14" s="174" t="s">
        <v>229</v>
      </c>
      <c r="E14" s="66" t="s">
        <v>151</v>
      </c>
      <c r="F14" s="22">
        <v>19.190000000000001</v>
      </c>
      <c r="G14" s="175">
        <v>1</v>
      </c>
      <c r="H14" s="70">
        <f>F14*G14</f>
        <v>19.190000000000001</v>
      </c>
    </row>
    <row r="15" spans="1:8">
      <c r="A15" s="176" t="s">
        <v>168</v>
      </c>
      <c r="B15" s="177">
        <v>10139</v>
      </c>
      <c r="C15" s="178" t="s">
        <v>294</v>
      </c>
      <c r="D15" s="72" t="s">
        <v>295</v>
      </c>
      <c r="E15" s="179" t="s">
        <v>151</v>
      </c>
      <c r="F15" s="98">
        <v>22.74</v>
      </c>
      <c r="G15" s="180">
        <v>1</v>
      </c>
      <c r="H15" s="181">
        <f>F15*G15</f>
        <v>22.74</v>
      </c>
    </row>
    <row r="16" spans="1:8">
      <c r="A16" s="176" t="s">
        <v>173</v>
      </c>
      <c r="B16" s="177">
        <v>10118</v>
      </c>
      <c r="C16" s="178" t="s">
        <v>294</v>
      </c>
      <c r="D16" s="182" t="s">
        <v>296</v>
      </c>
      <c r="E16" s="179" t="s">
        <v>151</v>
      </c>
      <c r="F16" s="98">
        <v>22.74</v>
      </c>
      <c r="G16" s="180">
        <v>1</v>
      </c>
      <c r="H16" s="181">
        <f>F16*G16</f>
        <v>22.74</v>
      </c>
    </row>
    <row r="17" spans="1:8" ht="27">
      <c r="A17" s="176" t="s">
        <v>235</v>
      </c>
      <c r="B17" s="24">
        <v>10146</v>
      </c>
      <c r="C17" s="178" t="s">
        <v>294</v>
      </c>
      <c r="D17" s="119" t="s">
        <v>297</v>
      </c>
      <c r="E17" s="179" t="s">
        <v>151</v>
      </c>
      <c r="F17" s="98">
        <v>16.88</v>
      </c>
      <c r="G17" s="180">
        <v>1</v>
      </c>
      <c r="H17" s="181">
        <f>F17*G17</f>
        <v>16.88</v>
      </c>
    </row>
    <row r="18" spans="1:8">
      <c r="A18" s="421" t="s">
        <v>169</v>
      </c>
      <c r="B18" s="422"/>
      <c r="C18" s="422"/>
      <c r="D18" s="422"/>
      <c r="E18" s="422"/>
      <c r="F18" s="423">
        <f>SUM(H14:H17)</f>
        <v>81.55</v>
      </c>
      <c r="G18" s="423"/>
      <c r="H18" s="424"/>
    </row>
    <row r="19" spans="1:8">
      <c r="A19" s="455" t="s">
        <v>170</v>
      </c>
      <c r="B19" s="456"/>
      <c r="C19" s="456"/>
      <c r="D19" s="456"/>
      <c r="E19" s="456"/>
      <c r="F19" s="456"/>
      <c r="G19" s="456"/>
      <c r="H19" s="457"/>
    </row>
    <row r="20" spans="1:8">
      <c r="A20" s="74" t="s">
        <v>91</v>
      </c>
      <c r="B20" s="66" t="s">
        <v>160</v>
      </c>
      <c r="C20" s="66" t="s">
        <v>161</v>
      </c>
      <c r="D20" s="73" t="s">
        <v>162</v>
      </c>
      <c r="E20" s="73" t="s">
        <v>163</v>
      </c>
      <c r="F20" s="73" t="s">
        <v>164</v>
      </c>
      <c r="G20" s="73" t="s">
        <v>165</v>
      </c>
      <c r="H20" s="70" t="s">
        <v>166</v>
      </c>
    </row>
    <row r="21" spans="1:8">
      <c r="A21" s="75"/>
      <c r="B21" s="71"/>
      <c r="C21" s="69"/>
      <c r="D21" s="76"/>
      <c r="E21" s="73"/>
      <c r="F21" s="77"/>
      <c r="G21" s="78"/>
      <c r="H21" s="70">
        <f>F21*G21</f>
        <v>0</v>
      </c>
    </row>
    <row r="22" spans="1:8">
      <c r="A22" s="74"/>
      <c r="B22" s="73"/>
      <c r="C22" s="73"/>
      <c r="D22" s="73"/>
      <c r="E22" s="73"/>
      <c r="F22" s="73"/>
      <c r="G22" s="73"/>
      <c r="H22" s="70">
        <f>F22*G22</f>
        <v>0</v>
      </c>
    </row>
    <row r="23" spans="1:8">
      <c r="A23" s="421" t="s">
        <v>171</v>
      </c>
      <c r="B23" s="422"/>
      <c r="C23" s="422"/>
      <c r="D23" s="422"/>
      <c r="E23" s="422"/>
      <c r="F23" s="423">
        <f>SUM(H21:H22)</f>
        <v>0</v>
      </c>
      <c r="G23" s="423"/>
      <c r="H23" s="424"/>
    </row>
    <row r="24" spans="1:8">
      <c r="A24" s="455" t="s">
        <v>172</v>
      </c>
      <c r="B24" s="456"/>
      <c r="C24" s="456"/>
      <c r="D24" s="456"/>
      <c r="E24" s="456"/>
      <c r="F24" s="456"/>
      <c r="G24" s="456"/>
      <c r="H24" s="457"/>
    </row>
    <row r="25" spans="1:8">
      <c r="A25" s="74" t="s">
        <v>91</v>
      </c>
      <c r="B25" s="66" t="s">
        <v>160</v>
      </c>
      <c r="C25" s="66" t="s">
        <v>161</v>
      </c>
      <c r="D25" s="73" t="s">
        <v>162</v>
      </c>
      <c r="E25" s="73" t="s">
        <v>163</v>
      </c>
      <c r="F25" s="73" t="s">
        <v>164</v>
      </c>
      <c r="G25" s="73" t="s">
        <v>165</v>
      </c>
      <c r="H25" s="70" t="s">
        <v>166</v>
      </c>
    </row>
    <row r="26" spans="1:8" ht="26.4">
      <c r="A26" s="75" t="s">
        <v>173</v>
      </c>
      <c r="B26" s="79" t="s">
        <v>52</v>
      </c>
      <c r="C26" s="69" t="s">
        <v>298</v>
      </c>
      <c r="D26" s="23" t="s">
        <v>330</v>
      </c>
      <c r="E26" s="73" t="s">
        <v>149</v>
      </c>
      <c r="F26" s="73">
        <v>3102.79</v>
      </c>
      <c r="G26" s="80">
        <v>1</v>
      </c>
      <c r="H26" s="70">
        <f>F26*G26</f>
        <v>3102.79</v>
      </c>
    </row>
    <row r="27" spans="1:8">
      <c r="A27" s="421" t="s">
        <v>174</v>
      </c>
      <c r="B27" s="422"/>
      <c r="C27" s="422"/>
      <c r="D27" s="422"/>
      <c r="E27" s="422"/>
      <c r="F27" s="423">
        <f>SUM(H26:H26)</f>
        <v>3102.79</v>
      </c>
      <c r="G27" s="423"/>
      <c r="H27" s="424"/>
    </row>
    <row r="28" spans="1:8">
      <c r="A28" s="447" t="s">
        <v>175</v>
      </c>
      <c r="B28" s="448"/>
      <c r="C28" s="448"/>
      <c r="D28" s="448"/>
      <c r="E28" s="448"/>
      <c r="F28" s="448"/>
      <c r="G28" s="448"/>
      <c r="H28" s="449"/>
    </row>
    <row r="29" spans="1:8">
      <c r="A29" s="74" t="s">
        <v>91</v>
      </c>
      <c r="B29" s="66" t="s">
        <v>160</v>
      </c>
      <c r="C29" s="66" t="s">
        <v>161</v>
      </c>
      <c r="D29" s="73" t="s">
        <v>162</v>
      </c>
      <c r="E29" s="73" t="s">
        <v>163</v>
      </c>
      <c r="F29" s="73" t="s">
        <v>164</v>
      </c>
      <c r="G29" s="73" t="s">
        <v>165</v>
      </c>
      <c r="H29" s="70" t="s">
        <v>166</v>
      </c>
    </row>
    <row r="30" spans="1:8">
      <c r="A30" s="75" t="s">
        <v>167</v>
      </c>
      <c r="B30" s="73" t="s">
        <v>299</v>
      </c>
      <c r="C30" s="73" t="s">
        <v>294</v>
      </c>
      <c r="D30" s="168" t="s">
        <v>300</v>
      </c>
      <c r="E30" s="73" t="s">
        <v>132</v>
      </c>
      <c r="F30" s="73">
        <v>16.14</v>
      </c>
      <c r="G30" s="73">
        <v>1</v>
      </c>
      <c r="H30" s="70">
        <f>F30*G30</f>
        <v>16.14</v>
      </c>
    </row>
    <row r="31" spans="1:8" ht="24" customHeight="1">
      <c r="A31" s="75" t="s">
        <v>168</v>
      </c>
      <c r="B31" s="73" t="s">
        <v>301</v>
      </c>
      <c r="C31" s="73" t="s">
        <v>294</v>
      </c>
      <c r="D31" s="183" t="s">
        <v>302</v>
      </c>
      <c r="E31" s="73" t="s">
        <v>132</v>
      </c>
      <c r="F31" s="73">
        <v>59.08</v>
      </c>
      <c r="G31" s="73">
        <v>0.5</v>
      </c>
      <c r="H31" s="70">
        <f>F31*G31</f>
        <v>29.54</v>
      </c>
    </row>
    <row r="32" spans="1:8">
      <c r="A32" s="421" t="s">
        <v>176</v>
      </c>
      <c r="B32" s="422"/>
      <c r="C32" s="422"/>
      <c r="D32" s="422"/>
      <c r="E32" s="422"/>
      <c r="F32" s="423">
        <f>SUM(H30:H31)</f>
        <v>45.68</v>
      </c>
      <c r="G32" s="423"/>
      <c r="H32" s="424"/>
    </row>
    <row r="33" spans="1:8">
      <c r="A33" s="447" t="s">
        <v>177</v>
      </c>
      <c r="B33" s="448"/>
      <c r="C33" s="448"/>
      <c r="D33" s="448"/>
      <c r="E33" s="448"/>
      <c r="F33" s="448"/>
      <c r="G33" s="448"/>
      <c r="H33" s="449"/>
    </row>
    <row r="34" spans="1:8">
      <c r="A34" s="74" t="s">
        <v>91</v>
      </c>
      <c r="B34" s="423" t="s">
        <v>178</v>
      </c>
      <c r="C34" s="423"/>
      <c r="D34" s="423"/>
      <c r="E34" s="450" t="s">
        <v>166</v>
      </c>
      <c r="F34" s="450"/>
      <c r="G34" s="450"/>
      <c r="H34" s="70"/>
    </row>
    <row r="35" spans="1:8">
      <c r="A35" s="74" t="s">
        <v>179</v>
      </c>
      <c r="B35" s="423" t="s">
        <v>180</v>
      </c>
      <c r="C35" s="423"/>
      <c r="D35" s="423"/>
      <c r="E35" s="450" t="s">
        <v>181</v>
      </c>
      <c r="F35" s="450"/>
      <c r="G35" s="450"/>
      <c r="H35" s="70">
        <f>F18</f>
        <v>81.55</v>
      </c>
    </row>
    <row r="36" spans="1:8">
      <c r="A36" s="74" t="s">
        <v>182</v>
      </c>
      <c r="B36" s="423" t="s">
        <v>183</v>
      </c>
      <c r="C36" s="423"/>
      <c r="D36" s="423"/>
      <c r="E36" s="453"/>
      <c r="F36" s="453"/>
      <c r="G36" s="453"/>
      <c r="H36" s="70"/>
    </row>
    <row r="37" spans="1:8">
      <c r="A37" s="74" t="s">
        <v>184</v>
      </c>
      <c r="B37" s="423" t="s">
        <v>185</v>
      </c>
      <c r="C37" s="423"/>
      <c r="D37" s="423"/>
      <c r="E37" s="450" t="s">
        <v>186</v>
      </c>
      <c r="F37" s="450"/>
      <c r="G37" s="450"/>
      <c r="H37" s="70">
        <f>F23</f>
        <v>0</v>
      </c>
    </row>
    <row r="38" spans="1:8">
      <c r="A38" s="74" t="s">
        <v>187</v>
      </c>
      <c r="B38" s="423" t="s">
        <v>188</v>
      </c>
      <c r="C38" s="423"/>
      <c r="D38" s="423"/>
      <c r="E38" s="450" t="s">
        <v>189</v>
      </c>
      <c r="F38" s="450"/>
      <c r="G38" s="450"/>
      <c r="H38" s="70">
        <f>F27</f>
        <v>3102.79</v>
      </c>
    </row>
    <row r="39" spans="1:8">
      <c r="A39" s="74" t="s">
        <v>190</v>
      </c>
      <c r="B39" s="423" t="s">
        <v>191</v>
      </c>
      <c r="C39" s="423"/>
      <c r="D39" s="423"/>
      <c r="E39" s="450" t="s">
        <v>192</v>
      </c>
      <c r="F39" s="450"/>
      <c r="G39" s="450"/>
      <c r="H39" s="70">
        <f>F32</f>
        <v>45.68</v>
      </c>
    </row>
    <row r="40" spans="1:8">
      <c r="A40" s="74"/>
      <c r="B40" s="423"/>
      <c r="C40" s="423"/>
      <c r="D40" s="423"/>
      <c r="E40" s="456" t="s">
        <v>193</v>
      </c>
      <c r="F40" s="456"/>
      <c r="G40" s="456"/>
      <c r="H40" s="81">
        <f>ROUND(SUM(H37+H35+H38+H39),2)</f>
        <v>3230.02</v>
      </c>
    </row>
    <row r="41" spans="1:8">
      <c r="A41" s="82"/>
      <c r="B41" s="469"/>
      <c r="C41" s="469"/>
      <c r="D41" s="469"/>
      <c r="E41" s="484" t="s">
        <v>303</v>
      </c>
      <c r="F41" s="484"/>
      <c r="G41" s="484"/>
      <c r="H41" s="83">
        <f>H40</f>
        <v>3230.02</v>
      </c>
    </row>
    <row r="42" spans="1:8" ht="15" thickBot="1">
      <c r="A42" s="463"/>
      <c r="B42" s="464"/>
      <c r="C42" s="464"/>
      <c r="D42" s="464"/>
      <c r="E42" s="464"/>
      <c r="F42" s="464"/>
      <c r="G42" s="464"/>
      <c r="H42" s="465"/>
    </row>
    <row r="43" spans="1:8">
      <c r="A43" s="72"/>
      <c r="B43" s="72"/>
      <c r="C43" s="72"/>
      <c r="D43" s="72"/>
      <c r="E43" s="72"/>
      <c r="F43" s="72"/>
      <c r="G43" s="72"/>
      <c r="H43" s="72"/>
    </row>
    <row r="44" spans="1:8">
      <c r="A44" s="72"/>
      <c r="B44" s="72"/>
      <c r="C44" s="72"/>
      <c r="D44" s="72"/>
      <c r="E44" s="72"/>
      <c r="F44" s="72"/>
      <c r="G44" s="72"/>
      <c r="H44" s="72"/>
    </row>
    <row r="45" spans="1:8">
      <c r="A45" s="458" t="s">
        <v>397</v>
      </c>
      <c r="B45" s="458"/>
      <c r="C45" s="458"/>
      <c r="D45" s="458"/>
      <c r="E45" s="459" t="s">
        <v>128</v>
      </c>
      <c r="F45" s="459"/>
      <c r="G45" s="459"/>
      <c r="H45" s="459"/>
    </row>
    <row r="46" spans="1:8">
      <c r="A46" s="84"/>
      <c r="B46" s="84"/>
      <c r="C46" s="84"/>
      <c r="D46" s="85"/>
      <c r="E46" s="454" t="s">
        <v>269</v>
      </c>
      <c r="F46" s="454"/>
      <c r="G46" s="454"/>
      <c r="H46" s="454"/>
    </row>
    <row r="47" spans="1:8">
      <c r="A47" s="84"/>
      <c r="B47" s="84"/>
      <c r="C47" s="84"/>
      <c r="D47" s="85"/>
      <c r="E47" s="454" t="s">
        <v>271</v>
      </c>
      <c r="F47" s="454"/>
      <c r="G47" s="454"/>
      <c r="H47" s="454"/>
    </row>
  </sheetData>
  <mergeCells count="44">
    <mergeCell ref="B11:F11"/>
    <mergeCell ref="A1:B5"/>
    <mergeCell ref="A6:H6"/>
    <mergeCell ref="A7:H7"/>
    <mergeCell ref="A8:H8"/>
    <mergeCell ref="A10:B10"/>
    <mergeCell ref="E10:G10"/>
    <mergeCell ref="A12:H12"/>
    <mergeCell ref="A18:E18"/>
    <mergeCell ref="F18:H18"/>
    <mergeCell ref="A19:H19"/>
    <mergeCell ref="A23:E23"/>
    <mergeCell ref="F23:H23"/>
    <mergeCell ref="A24:H24"/>
    <mergeCell ref="A27:E27"/>
    <mergeCell ref="F27:H27"/>
    <mergeCell ref="A28:H28"/>
    <mergeCell ref="A32:E32"/>
    <mergeCell ref="F32:H32"/>
    <mergeCell ref="B39:D39"/>
    <mergeCell ref="E39:G39"/>
    <mergeCell ref="A33:H33"/>
    <mergeCell ref="B34:D34"/>
    <mergeCell ref="E34:G34"/>
    <mergeCell ref="B35:D35"/>
    <mergeCell ref="E35:G35"/>
    <mergeCell ref="B36:D36"/>
    <mergeCell ref="E36:G36"/>
    <mergeCell ref="E46:H46"/>
    <mergeCell ref="E47:H47"/>
    <mergeCell ref="C3:H4"/>
    <mergeCell ref="C1:H2"/>
    <mergeCell ref="C5:H5"/>
    <mergeCell ref="B40:D40"/>
    <mergeCell ref="E40:G40"/>
    <mergeCell ref="B41:D41"/>
    <mergeCell ref="E41:G41"/>
    <mergeCell ref="A42:H42"/>
    <mergeCell ref="A45:D45"/>
    <mergeCell ref="E45:H45"/>
    <mergeCell ref="B37:D37"/>
    <mergeCell ref="E37:G37"/>
    <mergeCell ref="B38:D38"/>
    <mergeCell ref="E38:G38"/>
  </mergeCells>
  <pageMargins left="0.511811024" right="0.511811024" top="0.78740157499999996" bottom="0.78740157499999996" header="0.31496062000000002" footer="0.31496062000000002"/>
  <pageSetup paperSize="9" scale="73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A63D2-1F1F-461D-B18F-B33ED18CD9C3}">
  <sheetPr>
    <pageSetUpPr fitToPage="1"/>
  </sheetPr>
  <dimension ref="A1:H46"/>
  <sheetViews>
    <sheetView workbookViewId="0">
      <selection activeCell="A27" sqref="A27:H27"/>
    </sheetView>
  </sheetViews>
  <sheetFormatPr defaultRowHeight="14.4"/>
  <cols>
    <col min="1" max="1" width="11" customWidth="1"/>
    <col min="2" max="2" width="7" customWidth="1"/>
    <col min="3" max="3" width="11.109375" customWidth="1"/>
    <col min="4" max="4" width="48.5546875" customWidth="1"/>
    <col min="6" max="6" width="16.88671875" customWidth="1"/>
    <col min="7" max="7" width="17.44140625" customWidth="1"/>
    <col min="8" max="8" width="9.44140625" customWidth="1"/>
  </cols>
  <sheetData>
    <row r="1" spans="1:8">
      <c r="A1" s="354"/>
      <c r="B1" s="355"/>
      <c r="C1" s="487" t="s">
        <v>6</v>
      </c>
      <c r="D1" s="487"/>
      <c r="E1" s="487"/>
      <c r="F1" s="487"/>
      <c r="G1" s="487"/>
      <c r="H1" s="487"/>
    </row>
    <row r="2" spans="1:8">
      <c r="A2" s="356"/>
      <c r="B2" s="357"/>
      <c r="C2" s="487"/>
      <c r="D2" s="487"/>
      <c r="E2" s="487"/>
      <c r="F2" s="487"/>
      <c r="G2" s="487"/>
      <c r="H2" s="487"/>
    </row>
    <row r="3" spans="1:8">
      <c r="A3" s="356"/>
      <c r="B3" s="357"/>
      <c r="C3" s="488" t="s">
        <v>9</v>
      </c>
      <c r="D3" s="488"/>
      <c r="E3" s="488"/>
      <c r="F3" s="488"/>
      <c r="G3" s="488"/>
      <c r="H3" s="488"/>
    </row>
    <row r="4" spans="1:8">
      <c r="A4" s="356"/>
      <c r="B4" s="357"/>
      <c r="C4" s="488"/>
      <c r="D4" s="488"/>
      <c r="E4" s="488"/>
      <c r="F4" s="488"/>
      <c r="G4" s="488"/>
      <c r="H4" s="488"/>
    </row>
    <row r="5" spans="1:8">
      <c r="A5" s="356"/>
      <c r="B5" s="357"/>
      <c r="C5" s="489" t="s">
        <v>10</v>
      </c>
      <c r="D5" s="489"/>
      <c r="E5" s="489"/>
      <c r="F5" s="489"/>
      <c r="G5" s="489"/>
      <c r="H5" s="489"/>
    </row>
    <row r="6" spans="1:8">
      <c r="A6" s="428"/>
      <c r="B6" s="429"/>
      <c r="C6" s="429"/>
      <c r="D6" s="429"/>
      <c r="E6" s="429"/>
      <c r="F6" s="429"/>
      <c r="G6" s="429"/>
      <c r="H6" s="430"/>
    </row>
    <row r="7" spans="1:8">
      <c r="A7" s="431" t="s">
        <v>152</v>
      </c>
      <c r="B7" s="432"/>
      <c r="C7" s="432"/>
      <c r="D7" s="432"/>
      <c r="E7" s="432"/>
      <c r="F7" s="432"/>
      <c r="G7" s="432"/>
      <c r="H7" s="433"/>
    </row>
    <row r="8" spans="1:8">
      <c r="A8" s="434" t="s">
        <v>354</v>
      </c>
      <c r="B8" s="435"/>
      <c r="C8" s="435"/>
      <c r="D8" s="435"/>
      <c r="E8" s="435"/>
      <c r="F8" s="435"/>
      <c r="G8" s="435"/>
      <c r="H8" s="436"/>
    </row>
    <row r="9" spans="1:8">
      <c r="A9" s="165" t="s">
        <v>154</v>
      </c>
      <c r="B9" s="173">
        <v>45228</v>
      </c>
      <c r="C9" s="166"/>
      <c r="D9" s="166"/>
      <c r="E9" s="166"/>
      <c r="F9" s="166"/>
      <c r="G9" s="166"/>
      <c r="H9" s="167"/>
    </row>
    <row r="10" spans="1:8">
      <c r="A10" s="437" t="s">
        <v>155</v>
      </c>
      <c r="B10" s="438"/>
      <c r="C10" s="61" t="s">
        <v>207</v>
      </c>
      <c r="D10" s="117">
        <v>170510</v>
      </c>
      <c r="E10" s="442" t="s">
        <v>156</v>
      </c>
      <c r="F10" s="486"/>
      <c r="G10" s="443"/>
      <c r="H10" s="62">
        <v>1.5727</v>
      </c>
    </row>
    <row r="11" spans="1:8">
      <c r="A11" s="20" t="s">
        <v>157</v>
      </c>
      <c r="B11" s="485" t="s">
        <v>348</v>
      </c>
      <c r="C11" s="485"/>
      <c r="D11" s="485"/>
      <c r="E11" s="485"/>
      <c r="F11" s="485"/>
      <c r="G11" s="63" t="s">
        <v>158</v>
      </c>
      <c r="H11" s="64" t="s">
        <v>149</v>
      </c>
    </row>
    <row r="12" spans="1:8">
      <c r="A12" s="425" t="s">
        <v>159</v>
      </c>
      <c r="B12" s="426"/>
      <c r="C12" s="426"/>
      <c r="D12" s="426"/>
      <c r="E12" s="426"/>
      <c r="F12" s="426"/>
      <c r="G12" s="426"/>
      <c r="H12" s="427"/>
    </row>
    <row r="13" spans="1:8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7" t="s">
        <v>166</v>
      </c>
    </row>
    <row r="14" spans="1:8">
      <c r="A14" s="68" t="s">
        <v>167</v>
      </c>
      <c r="B14" s="88" t="s">
        <v>205</v>
      </c>
      <c r="C14" s="69" t="s">
        <v>207</v>
      </c>
      <c r="D14" s="184" t="s">
        <v>229</v>
      </c>
      <c r="E14" s="66" t="s">
        <v>151</v>
      </c>
      <c r="F14" s="22">
        <v>19.190000000000001</v>
      </c>
      <c r="G14" s="37">
        <v>0.8</v>
      </c>
      <c r="H14" s="70">
        <f>F14*G14</f>
        <v>15.352000000000002</v>
      </c>
    </row>
    <row r="15" spans="1:8">
      <c r="A15" s="68" t="s">
        <v>173</v>
      </c>
      <c r="B15" s="71">
        <v>10118</v>
      </c>
      <c r="C15" s="69" t="s">
        <v>207</v>
      </c>
      <c r="D15" s="72" t="s">
        <v>296</v>
      </c>
      <c r="E15" s="73" t="s">
        <v>151</v>
      </c>
      <c r="F15" s="22">
        <v>22.74</v>
      </c>
      <c r="G15" s="37">
        <v>0.8</v>
      </c>
      <c r="H15" s="70">
        <f>F15*G15</f>
        <v>18.192</v>
      </c>
    </row>
    <row r="16" spans="1:8">
      <c r="A16" s="421" t="s">
        <v>169</v>
      </c>
      <c r="B16" s="422"/>
      <c r="C16" s="422"/>
      <c r="D16" s="422"/>
      <c r="E16" s="422"/>
      <c r="F16" s="423">
        <f>SUM(H14:H15)</f>
        <v>33.544000000000004</v>
      </c>
      <c r="G16" s="423"/>
      <c r="H16" s="424"/>
    </row>
    <row r="17" spans="1:8">
      <c r="A17" s="455" t="s">
        <v>170</v>
      </c>
      <c r="B17" s="456"/>
      <c r="C17" s="456"/>
      <c r="D17" s="456"/>
      <c r="E17" s="456"/>
      <c r="F17" s="456"/>
      <c r="G17" s="456"/>
      <c r="H17" s="457"/>
    </row>
    <row r="18" spans="1:8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70" t="s">
        <v>166</v>
      </c>
    </row>
    <row r="19" spans="1:8">
      <c r="A19" s="75"/>
      <c r="B19" s="71"/>
      <c r="C19" s="69"/>
      <c r="D19" s="76"/>
      <c r="E19" s="73"/>
      <c r="F19" s="77"/>
      <c r="G19" s="78"/>
      <c r="H19" s="70">
        <f>F19*G19</f>
        <v>0</v>
      </c>
    </row>
    <row r="20" spans="1:8">
      <c r="A20" s="74"/>
      <c r="B20" s="73"/>
      <c r="C20" s="73"/>
      <c r="D20" s="73"/>
      <c r="E20" s="73"/>
      <c r="F20" s="73"/>
      <c r="G20" s="73"/>
      <c r="H20" s="70">
        <f>F20*G20</f>
        <v>0</v>
      </c>
    </row>
    <row r="21" spans="1:8">
      <c r="A21" s="421" t="s">
        <v>171</v>
      </c>
      <c r="B21" s="422"/>
      <c r="C21" s="422"/>
      <c r="D21" s="422"/>
      <c r="E21" s="422"/>
      <c r="F21" s="423">
        <f>SUM(H19:H20)</f>
        <v>0</v>
      </c>
      <c r="G21" s="423"/>
      <c r="H21" s="424"/>
    </row>
    <row r="22" spans="1:8">
      <c r="A22" s="455" t="s">
        <v>172</v>
      </c>
      <c r="B22" s="456"/>
      <c r="C22" s="456"/>
      <c r="D22" s="456"/>
      <c r="E22" s="456"/>
      <c r="F22" s="456"/>
      <c r="G22" s="456"/>
      <c r="H22" s="457"/>
    </row>
    <row r="23" spans="1:8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70" t="s">
        <v>166</v>
      </c>
    </row>
    <row r="24" spans="1:8" ht="26.4">
      <c r="A24" s="74">
        <v>1</v>
      </c>
      <c r="B24" s="66">
        <v>65566</v>
      </c>
      <c r="C24" s="66" t="s">
        <v>207</v>
      </c>
      <c r="D24" s="183" t="s">
        <v>349</v>
      </c>
      <c r="E24" s="73" t="s">
        <v>350</v>
      </c>
      <c r="F24" s="73">
        <v>3320.72</v>
      </c>
      <c r="G24" s="73">
        <v>1</v>
      </c>
      <c r="H24" s="70">
        <f>F24*G24</f>
        <v>3320.72</v>
      </c>
    </row>
    <row r="25" spans="1:8">
      <c r="A25" s="73"/>
      <c r="B25" s="66">
        <v>69512</v>
      </c>
      <c r="C25" s="66" t="s">
        <v>207</v>
      </c>
      <c r="D25" s="185" t="s">
        <v>351</v>
      </c>
      <c r="E25" s="73" t="s">
        <v>352</v>
      </c>
      <c r="F25" s="73">
        <v>0.15</v>
      </c>
      <c r="G25" s="73">
        <v>1</v>
      </c>
      <c r="H25" s="70">
        <v>0.13</v>
      </c>
    </row>
    <row r="26" spans="1:8">
      <c r="A26" s="421" t="s">
        <v>174</v>
      </c>
      <c r="B26" s="422"/>
      <c r="C26" s="422"/>
      <c r="D26" s="422"/>
      <c r="E26" s="422"/>
      <c r="F26" s="423">
        <f>H25+H24</f>
        <v>3320.85</v>
      </c>
      <c r="G26" s="423"/>
      <c r="H26" s="424"/>
    </row>
    <row r="27" spans="1:8">
      <c r="A27" s="447" t="s">
        <v>175</v>
      </c>
      <c r="B27" s="448"/>
      <c r="C27" s="448"/>
      <c r="D27" s="448"/>
      <c r="E27" s="448"/>
      <c r="F27" s="448"/>
      <c r="G27" s="448"/>
      <c r="H27" s="449"/>
    </row>
    <row r="28" spans="1:8">
      <c r="A28" s="74" t="s">
        <v>91</v>
      </c>
      <c r="B28" s="66" t="s">
        <v>160</v>
      </c>
      <c r="C28" s="66" t="s">
        <v>161</v>
      </c>
      <c r="D28" s="73" t="s">
        <v>162</v>
      </c>
      <c r="E28" s="73" t="s">
        <v>163</v>
      </c>
      <c r="F28" s="73" t="s">
        <v>164</v>
      </c>
      <c r="G28" s="73" t="s">
        <v>165</v>
      </c>
      <c r="H28" s="70" t="s">
        <v>166</v>
      </c>
    </row>
    <row r="29" spans="1:8">
      <c r="A29" s="74"/>
      <c r="B29" s="73"/>
      <c r="C29" s="73"/>
      <c r="D29" s="73"/>
      <c r="E29" s="73"/>
      <c r="F29" s="73"/>
      <c r="G29" s="73"/>
      <c r="H29" s="70">
        <f>F29*G29</f>
        <v>0</v>
      </c>
    </row>
    <row r="30" spans="1:8">
      <c r="A30" s="74"/>
      <c r="B30" s="73"/>
      <c r="C30" s="73"/>
      <c r="D30" s="73"/>
      <c r="E30" s="73"/>
      <c r="F30" s="73"/>
      <c r="G30" s="73"/>
      <c r="H30" s="70">
        <f>F30*G30</f>
        <v>0</v>
      </c>
    </row>
    <row r="31" spans="1:8">
      <c r="A31" s="421" t="s">
        <v>176</v>
      </c>
      <c r="B31" s="422"/>
      <c r="C31" s="422"/>
      <c r="D31" s="422"/>
      <c r="E31" s="422"/>
      <c r="F31" s="423">
        <f>SUM(H29:H30)</f>
        <v>0</v>
      </c>
      <c r="G31" s="423"/>
      <c r="H31" s="424"/>
    </row>
    <row r="32" spans="1:8">
      <c r="A32" s="447" t="s">
        <v>177</v>
      </c>
      <c r="B32" s="448"/>
      <c r="C32" s="448"/>
      <c r="D32" s="448"/>
      <c r="E32" s="448"/>
      <c r="F32" s="448"/>
      <c r="G32" s="448"/>
      <c r="H32" s="449"/>
    </row>
    <row r="33" spans="1:8">
      <c r="A33" s="74" t="s">
        <v>91</v>
      </c>
      <c r="B33" s="423" t="s">
        <v>178</v>
      </c>
      <c r="C33" s="423"/>
      <c r="D33" s="423"/>
      <c r="E33" s="450" t="s">
        <v>166</v>
      </c>
      <c r="F33" s="450"/>
      <c r="G33" s="450"/>
      <c r="H33" s="70"/>
    </row>
    <row r="34" spans="1:8">
      <c r="A34" s="74" t="s">
        <v>179</v>
      </c>
      <c r="B34" s="423" t="s">
        <v>180</v>
      </c>
      <c r="C34" s="423"/>
      <c r="D34" s="423"/>
      <c r="E34" s="450" t="s">
        <v>181</v>
      </c>
      <c r="F34" s="450"/>
      <c r="G34" s="450"/>
      <c r="H34" s="70">
        <f>F16</f>
        <v>33.544000000000004</v>
      </c>
    </row>
    <row r="35" spans="1:8">
      <c r="A35" s="74" t="s">
        <v>182</v>
      </c>
      <c r="B35" s="423" t="s">
        <v>183</v>
      </c>
      <c r="C35" s="423"/>
      <c r="D35" s="423"/>
      <c r="E35" s="453">
        <f>H10</f>
        <v>1.5727</v>
      </c>
      <c r="F35" s="453"/>
      <c r="G35" s="453"/>
      <c r="H35" s="70"/>
    </row>
    <row r="36" spans="1:8">
      <c r="A36" s="74" t="s">
        <v>184</v>
      </c>
      <c r="B36" s="423" t="s">
        <v>185</v>
      </c>
      <c r="C36" s="423"/>
      <c r="D36" s="423"/>
      <c r="E36" s="450" t="s">
        <v>186</v>
      </c>
      <c r="F36" s="450"/>
      <c r="G36" s="450"/>
      <c r="H36" s="70">
        <f>F21</f>
        <v>0</v>
      </c>
    </row>
    <row r="37" spans="1:8">
      <c r="A37" s="74" t="s">
        <v>187</v>
      </c>
      <c r="B37" s="423" t="s">
        <v>188</v>
      </c>
      <c r="C37" s="423"/>
      <c r="D37" s="423"/>
      <c r="E37" s="450" t="s">
        <v>189</v>
      </c>
      <c r="F37" s="450"/>
      <c r="G37" s="450"/>
      <c r="H37" s="70">
        <f>F26</f>
        <v>3320.85</v>
      </c>
    </row>
    <row r="38" spans="1:8">
      <c r="A38" s="74" t="s">
        <v>190</v>
      </c>
      <c r="B38" s="423" t="s">
        <v>191</v>
      </c>
      <c r="C38" s="423"/>
      <c r="D38" s="423"/>
      <c r="E38" s="450" t="s">
        <v>192</v>
      </c>
      <c r="F38" s="450"/>
      <c r="G38" s="450"/>
      <c r="H38" s="70">
        <f>F31</f>
        <v>0</v>
      </c>
    </row>
    <row r="39" spans="1:8">
      <c r="A39" s="74"/>
      <c r="B39" s="423"/>
      <c r="C39" s="423"/>
      <c r="D39" s="423"/>
      <c r="E39" s="456" t="s">
        <v>193</v>
      </c>
      <c r="F39" s="456"/>
      <c r="G39" s="456"/>
      <c r="H39" s="81">
        <f>ROUND(SUM(H36+H34+H37+H38),2)</f>
        <v>3354.39</v>
      </c>
    </row>
    <row r="40" spans="1:8">
      <c r="A40" s="82"/>
      <c r="B40" s="469"/>
      <c r="C40" s="469"/>
      <c r="D40" s="469"/>
      <c r="E40" s="484" t="s">
        <v>303</v>
      </c>
      <c r="F40" s="484"/>
      <c r="G40" s="484"/>
      <c r="H40" s="83">
        <f>H39</f>
        <v>3354.39</v>
      </c>
    </row>
    <row r="41" spans="1:8" ht="15" thickBot="1">
      <c r="A41" s="463"/>
      <c r="B41" s="464"/>
      <c r="C41" s="464"/>
      <c r="D41" s="464"/>
      <c r="E41" s="464"/>
      <c r="F41" s="464"/>
      <c r="G41" s="464"/>
      <c r="H41" s="465"/>
    </row>
    <row r="42" spans="1:8">
      <c r="A42" s="72"/>
      <c r="B42" s="72"/>
      <c r="C42" s="72"/>
      <c r="D42" s="72"/>
      <c r="E42" s="72"/>
      <c r="F42" s="72"/>
      <c r="G42" s="72"/>
      <c r="H42" s="72"/>
    </row>
    <row r="43" spans="1:8">
      <c r="A43" s="72"/>
      <c r="B43" s="72"/>
      <c r="C43" s="72"/>
      <c r="D43" s="72"/>
      <c r="E43" s="72"/>
      <c r="F43" s="72"/>
      <c r="G43" s="72"/>
      <c r="H43" s="72"/>
    </row>
    <row r="44" spans="1:8">
      <c r="A44" s="458" t="s">
        <v>353</v>
      </c>
      <c r="B44" s="458"/>
      <c r="C44" s="458"/>
      <c r="D44" s="458"/>
      <c r="E44" s="459" t="s">
        <v>128</v>
      </c>
      <c r="F44" s="459"/>
      <c r="G44" s="459"/>
      <c r="H44" s="459"/>
    </row>
    <row r="45" spans="1:8">
      <c r="A45" s="84"/>
      <c r="B45" s="84"/>
      <c r="C45" s="84"/>
      <c r="D45" s="85"/>
      <c r="E45" s="454" t="s">
        <v>269</v>
      </c>
      <c r="F45" s="454"/>
      <c r="G45" s="454"/>
      <c r="H45" s="454"/>
    </row>
    <row r="46" spans="1:8">
      <c r="A46" s="84"/>
      <c r="B46" s="84"/>
      <c r="C46" s="84"/>
      <c r="D46" s="85"/>
      <c r="E46" s="454" t="s">
        <v>271</v>
      </c>
      <c r="F46" s="454"/>
      <c r="G46" s="454"/>
      <c r="H46" s="454"/>
    </row>
  </sheetData>
  <mergeCells count="44">
    <mergeCell ref="A16:E16"/>
    <mergeCell ref="F16:H16"/>
    <mergeCell ref="A1:B5"/>
    <mergeCell ref="C1:H2"/>
    <mergeCell ref="C3:H4"/>
    <mergeCell ref="C5:H5"/>
    <mergeCell ref="A6:H6"/>
    <mergeCell ref="A7:H7"/>
    <mergeCell ref="A8:H8"/>
    <mergeCell ref="A10:B10"/>
    <mergeCell ref="E10:G10"/>
    <mergeCell ref="B11:F11"/>
    <mergeCell ref="A12:H12"/>
    <mergeCell ref="A17:H17"/>
    <mergeCell ref="A21:E21"/>
    <mergeCell ref="F21:H21"/>
    <mergeCell ref="A22:H22"/>
    <mergeCell ref="A26:E26"/>
    <mergeCell ref="F26:H26"/>
    <mergeCell ref="A27:H27"/>
    <mergeCell ref="A31:E31"/>
    <mergeCell ref="F31:H31"/>
    <mergeCell ref="A32:H32"/>
    <mergeCell ref="B33:D33"/>
    <mergeCell ref="E33:G33"/>
    <mergeCell ref="B34:D34"/>
    <mergeCell ref="E34:G34"/>
    <mergeCell ref="B35:D35"/>
    <mergeCell ref="E35:G35"/>
    <mergeCell ref="B36:D36"/>
    <mergeCell ref="E36:G36"/>
    <mergeCell ref="B37:D37"/>
    <mergeCell ref="E37:G37"/>
    <mergeCell ref="B38:D38"/>
    <mergeCell ref="E38:G38"/>
    <mergeCell ref="B39:D39"/>
    <mergeCell ref="E39:G39"/>
    <mergeCell ref="E46:H46"/>
    <mergeCell ref="B40:D40"/>
    <mergeCell ref="E40:G40"/>
    <mergeCell ref="A41:H41"/>
    <mergeCell ref="A44:D44"/>
    <mergeCell ref="E44:H44"/>
    <mergeCell ref="E45:H45"/>
  </mergeCells>
  <pageMargins left="0.511811024" right="0.511811024" top="0.78740157499999996" bottom="0.78740157499999996" header="0.31496062000000002" footer="0.31496062000000002"/>
  <pageSetup paperSize="9" scale="7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B568-0977-4F23-A8D8-3AA507288816}">
  <sheetPr>
    <pageSetUpPr fitToPage="1"/>
  </sheetPr>
  <dimension ref="A1:I46"/>
  <sheetViews>
    <sheetView topLeftCell="A4" workbookViewId="0">
      <selection activeCell="K11" sqref="K11"/>
    </sheetView>
  </sheetViews>
  <sheetFormatPr defaultRowHeight="14.4"/>
  <cols>
    <col min="1" max="1" width="11.44140625" customWidth="1"/>
    <col min="2" max="2" width="8.109375" customWidth="1"/>
    <col min="4" max="4" width="50.33203125" customWidth="1"/>
    <col min="5" max="5" width="7.88671875" customWidth="1"/>
    <col min="6" max="6" width="16.88671875" customWidth="1"/>
    <col min="7" max="7" width="18.109375" customWidth="1"/>
    <col min="8" max="8" width="10.109375" customWidth="1"/>
    <col min="9" max="9" width="9.88671875" customWidth="1"/>
  </cols>
  <sheetData>
    <row r="1" spans="1:9">
      <c r="A1" s="354"/>
      <c r="B1" s="355"/>
      <c r="C1" s="411" t="s">
        <v>6</v>
      </c>
      <c r="D1" s="412"/>
      <c r="E1" s="412"/>
      <c r="F1" s="412"/>
      <c r="G1" s="412"/>
      <c r="H1" s="412"/>
      <c r="I1" s="337"/>
    </row>
    <row r="2" spans="1:9">
      <c r="A2" s="356"/>
      <c r="B2" s="357"/>
      <c r="C2" s="413"/>
      <c r="D2" s="414"/>
      <c r="E2" s="414"/>
      <c r="F2" s="414"/>
      <c r="G2" s="414"/>
      <c r="H2" s="414"/>
      <c r="I2" s="339"/>
    </row>
    <row r="3" spans="1:9">
      <c r="A3" s="356"/>
      <c r="B3" s="357"/>
      <c r="C3" s="415" t="s">
        <v>9</v>
      </c>
      <c r="D3" s="416"/>
      <c r="E3" s="416"/>
      <c r="F3" s="416"/>
      <c r="G3" s="416"/>
      <c r="H3" s="416"/>
      <c r="I3" s="417"/>
    </row>
    <row r="4" spans="1:9">
      <c r="A4" s="356"/>
      <c r="B4" s="357"/>
      <c r="C4" s="415"/>
      <c r="D4" s="416"/>
      <c r="E4" s="416"/>
      <c r="F4" s="416"/>
      <c r="G4" s="416"/>
      <c r="H4" s="416"/>
      <c r="I4" s="417"/>
    </row>
    <row r="5" spans="1:9">
      <c r="A5" s="356"/>
      <c r="B5" s="357"/>
      <c r="C5" s="418" t="s">
        <v>10</v>
      </c>
      <c r="D5" s="419"/>
      <c r="E5" s="419"/>
      <c r="F5" s="419"/>
      <c r="G5" s="419"/>
      <c r="H5" s="419"/>
      <c r="I5" s="420"/>
    </row>
    <row r="6" spans="1:9">
      <c r="A6" s="428"/>
      <c r="B6" s="429"/>
      <c r="C6" s="429"/>
      <c r="D6" s="429"/>
      <c r="E6" s="429"/>
      <c r="F6" s="429"/>
      <c r="G6" s="429"/>
      <c r="H6" s="429"/>
      <c r="I6" s="430"/>
    </row>
    <row r="7" spans="1:9">
      <c r="A7" s="431" t="s">
        <v>152</v>
      </c>
      <c r="B7" s="432"/>
      <c r="C7" s="432"/>
      <c r="D7" s="432"/>
      <c r="E7" s="432"/>
      <c r="F7" s="432"/>
      <c r="G7" s="432"/>
      <c r="H7" s="432"/>
      <c r="I7" s="433"/>
    </row>
    <row r="8" spans="1:9">
      <c r="A8" s="434" t="s">
        <v>364</v>
      </c>
      <c r="B8" s="435"/>
      <c r="C8" s="435"/>
      <c r="D8" s="435"/>
      <c r="E8" s="435"/>
      <c r="F8" s="435"/>
      <c r="G8" s="435"/>
      <c r="H8" s="435"/>
      <c r="I8" s="436"/>
    </row>
    <row r="9" spans="1:9">
      <c r="A9" s="15" t="s">
        <v>154</v>
      </c>
      <c r="B9" s="473">
        <v>45209</v>
      </c>
      <c r="C9" s="473"/>
      <c r="D9" s="473"/>
      <c r="E9" s="473"/>
      <c r="F9" s="473"/>
      <c r="G9" s="473"/>
      <c r="H9" s="473"/>
      <c r="I9" s="474"/>
    </row>
    <row r="10" spans="1:9" ht="26.4">
      <c r="A10" s="437" t="s">
        <v>155</v>
      </c>
      <c r="B10" s="438"/>
      <c r="C10" s="61" t="s">
        <v>254</v>
      </c>
      <c r="D10" s="117"/>
      <c r="E10" s="490" t="s">
        <v>156</v>
      </c>
      <c r="F10" s="490"/>
      <c r="G10" s="490"/>
      <c r="H10" s="490"/>
      <c r="I10" s="126">
        <v>1.5727</v>
      </c>
    </row>
    <row r="11" spans="1:9">
      <c r="A11" s="20" t="s">
        <v>157</v>
      </c>
      <c r="B11" s="444" t="s">
        <v>362</v>
      </c>
      <c r="C11" s="445"/>
      <c r="D11" s="445"/>
      <c r="E11" s="445"/>
      <c r="F11" s="445"/>
      <c r="G11" s="446"/>
      <c r="H11" s="63" t="s">
        <v>158</v>
      </c>
      <c r="I11" s="64" t="s">
        <v>23</v>
      </c>
    </row>
    <row r="12" spans="1:9">
      <c r="A12" s="425" t="s">
        <v>159</v>
      </c>
      <c r="B12" s="426"/>
      <c r="C12" s="426"/>
      <c r="D12" s="426"/>
      <c r="E12" s="426"/>
      <c r="F12" s="426"/>
      <c r="G12" s="426"/>
      <c r="H12" s="426"/>
      <c r="I12" s="427"/>
    </row>
    <row r="13" spans="1:9">
      <c r="A13" s="65" t="s">
        <v>91</v>
      </c>
      <c r="B13" s="66" t="s">
        <v>160</v>
      </c>
      <c r="C13" s="66" t="s">
        <v>161</v>
      </c>
      <c r="D13" s="66" t="s">
        <v>162</v>
      </c>
      <c r="E13" s="66" t="s">
        <v>163</v>
      </c>
      <c r="F13" s="66" t="s">
        <v>164</v>
      </c>
      <c r="G13" s="66" t="s">
        <v>165</v>
      </c>
      <c r="H13" s="66" t="s">
        <v>234</v>
      </c>
      <c r="I13" s="67" t="s">
        <v>166</v>
      </c>
    </row>
    <row r="14" spans="1:9">
      <c r="A14" s="68" t="s">
        <v>167</v>
      </c>
      <c r="B14" s="88" t="s">
        <v>205</v>
      </c>
      <c r="C14" s="69" t="s">
        <v>207</v>
      </c>
      <c r="D14" s="127" t="s">
        <v>229</v>
      </c>
      <c r="E14" s="66" t="s">
        <v>151</v>
      </c>
      <c r="F14" s="22">
        <v>19.190000000000001</v>
      </c>
      <c r="G14" s="22">
        <v>0.85</v>
      </c>
      <c r="H14" s="130" t="s">
        <v>242</v>
      </c>
      <c r="I14" s="70">
        <f>F14*G14</f>
        <v>16.311500000000002</v>
      </c>
    </row>
    <row r="15" spans="1:9">
      <c r="A15" s="68" t="s">
        <v>168</v>
      </c>
      <c r="B15" s="71" t="s">
        <v>206</v>
      </c>
      <c r="C15" s="69" t="s">
        <v>207</v>
      </c>
      <c r="D15" t="s">
        <v>263</v>
      </c>
      <c r="E15" s="73" t="s">
        <v>151</v>
      </c>
      <c r="F15" s="22">
        <v>22.74</v>
      </c>
      <c r="G15" s="22">
        <v>0.85</v>
      </c>
      <c r="H15" s="42" t="s">
        <v>242</v>
      </c>
      <c r="I15" s="70">
        <f>F15*G15</f>
        <v>19.328999999999997</v>
      </c>
    </row>
    <row r="16" spans="1:9">
      <c r="A16" s="421" t="s">
        <v>169</v>
      </c>
      <c r="B16" s="422"/>
      <c r="C16" s="422"/>
      <c r="D16" s="422"/>
      <c r="E16" s="422"/>
      <c r="F16" s="423">
        <f>SUM(I14:I15)</f>
        <v>35.640500000000003</v>
      </c>
      <c r="G16" s="423"/>
      <c r="H16" s="423"/>
      <c r="I16" s="424"/>
    </row>
    <row r="17" spans="1:9">
      <c r="A17" s="455" t="s">
        <v>170</v>
      </c>
      <c r="B17" s="456"/>
      <c r="C17" s="456"/>
      <c r="D17" s="456"/>
      <c r="E17" s="456"/>
      <c r="F17" s="456"/>
      <c r="G17" s="456"/>
      <c r="H17" s="456"/>
      <c r="I17" s="457"/>
    </row>
    <row r="18" spans="1:9">
      <c r="A18" s="74" t="s">
        <v>91</v>
      </c>
      <c r="B18" s="66" t="s">
        <v>160</v>
      </c>
      <c r="C18" s="66" t="s">
        <v>161</v>
      </c>
      <c r="D18" s="73" t="s">
        <v>162</v>
      </c>
      <c r="E18" s="73" t="s">
        <v>163</v>
      </c>
      <c r="F18" s="73" t="s">
        <v>164</v>
      </c>
      <c r="G18" s="73" t="s">
        <v>165</v>
      </c>
      <c r="H18" s="66" t="s">
        <v>234</v>
      </c>
      <c r="I18" s="70" t="s">
        <v>166</v>
      </c>
    </row>
    <row r="19" spans="1:9">
      <c r="A19" s="75"/>
      <c r="B19" s="71"/>
      <c r="C19" s="69"/>
      <c r="D19" s="76"/>
      <c r="E19" s="73"/>
      <c r="F19" s="77"/>
      <c r="G19" s="77"/>
      <c r="H19" s="130"/>
      <c r="I19" s="70">
        <f>F19*H19</f>
        <v>0</v>
      </c>
    </row>
    <row r="20" spans="1:9">
      <c r="A20" s="74"/>
      <c r="B20" s="73"/>
      <c r="C20" s="73"/>
      <c r="D20" s="73"/>
      <c r="E20" s="73"/>
      <c r="F20" s="73"/>
      <c r="G20" s="73"/>
      <c r="H20" s="42"/>
      <c r="I20" s="70">
        <f>F20*H20</f>
        <v>0</v>
      </c>
    </row>
    <row r="21" spans="1:9">
      <c r="A21" s="421" t="s">
        <v>171</v>
      </c>
      <c r="B21" s="422"/>
      <c r="C21" s="422"/>
      <c r="D21" s="422"/>
      <c r="E21" s="422"/>
      <c r="F21" s="423">
        <f>SUM(I19:I20)</f>
        <v>0</v>
      </c>
      <c r="G21" s="423"/>
      <c r="H21" s="423"/>
      <c r="I21" s="424"/>
    </row>
    <row r="22" spans="1:9">
      <c r="A22" s="455" t="s">
        <v>172</v>
      </c>
      <c r="B22" s="456"/>
      <c r="C22" s="456"/>
      <c r="D22" s="456"/>
      <c r="E22" s="456"/>
      <c r="F22" s="456"/>
      <c r="G22" s="456"/>
      <c r="H22" s="456"/>
      <c r="I22" s="457"/>
    </row>
    <row r="23" spans="1:9">
      <c r="A23" s="74" t="s">
        <v>91</v>
      </c>
      <c r="B23" s="66" t="s">
        <v>160</v>
      </c>
      <c r="C23" s="66" t="s">
        <v>161</v>
      </c>
      <c r="D23" s="73" t="s">
        <v>162</v>
      </c>
      <c r="E23" s="73" t="s">
        <v>163</v>
      </c>
      <c r="F23" s="73" t="s">
        <v>164</v>
      </c>
      <c r="G23" s="73" t="s">
        <v>165</v>
      </c>
      <c r="H23" s="66" t="s">
        <v>234</v>
      </c>
      <c r="I23" s="70" t="s">
        <v>166</v>
      </c>
    </row>
    <row r="24" spans="1:9" ht="28.8">
      <c r="A24" s="191" t="s">
        <v>173</v>
      </c>
      <c r="B24" s="192" t="s">
        <v>363</v>
      </c>
      <c r="C24" s="178" t="s">
        <v>265</v>
      </c>
      <c r="D24" s="202" t="s">
        <v>396</v>
      </c>
      <c r="E24" s="179" t="s">
        <v>163</v>
      </c>
      <c r="F24" s="179">
        <v>28.49</v>
      </c>
      <c r="G24" s="73">
        <v>1</v>
      </c>
      <c r="H24" s="130" t="s">
        <v>242</v>
      </c>
      <c r="I24" s="181">
        <f>F24*G24</f>
        <v>28.49</v>
      </c>
    </row>
    <row r="25" spans="1:9">
      <c r="A25" s="191"/>
      <c r="B25" s="192"/>
      <c r="C25" s="178"/>
      <c r="D25" s="131"/>
      <c r="E25" s="179" t="s">
        <v>163</v>
      </c>
      <c r="F25" s="179"/>
      <c r="G25" s="73">
        <v>1</v>
      </c>
      <c r="H25" s="130" t="s">
        <v>242</v>
      </c>
      <c r="I25" s="181">
        <f>F25*G25</f>
        <v>0</v>
      </c>
    </row>
    <row r="26" spans="1:9">
      <c r="A26" s="421" t="s">
        <v>174</v>
      </c>
      <c r="B26" s="422"/>
      <c r="C26" s="422"/>
      <c r="D26" s="422"/>
      <c r="E26" s="422"/>
      <c r="F26" s="478">
        <f>SUM(I24:I24)</f>
        <v>28.49</v>
      </c>
      <c r="G26" s="479"/>
      <c r="H26" s="479"/>
      <c r="I26" s="480"/>
    </row>
    <row r="27" spans="1:9">
      <c r="A27" s="481" t="s">
        <v>175</v>
      </c>
      <c r="B27" s="482"/>
      <c r="C27" s="482"/>
      <c r="D27" s="482"/>
      <c r="E27" s="482"/>
      <c r="F27" s="482"/>
      <c r="G27" s="482"/>
      <c r="H27" s="482"/>
      <c r="I27" s="483"/>
    </row>
    <row r="28" spans="1:9">
      <c r="A28" s="74" t="s">
        <v>91</v>
      </c>
      <c r="B28" s="66" t="s">
        <v>160</v>
      </c>
      <c r="C28" s="66" t="s">
        <v>161</v>
      </c>
      <c r="D28" s="73" t="s">
        <v>162</v>
      </c>
      <c r="E28" s="73" t="s">
        <v>163</v>
      </c>
      <c r="F28" s="73" t="s">
        <v>164</v>
      </c>
      <c r="G28" s="73" t="s">
        <v>165</v>
      </c>
      <c r="H28" s="66" t="s">
        <v>234</v>
      </c>
      <c r="I28" s="70" t="s">
        <v>166</v>
      </c>
    </row>
    <row r="29" spans="1:9">
      <c r="A29" s="74"/>
      <c r="B29" s="73"/>
      <c r="C29" s="73"/>
      <c r="D29" s="73"/>
      <c r="E29" s="73"/>
      <c r="F29" s="73"/>
      <c r="G29" s="73"/>
      <c r="H29" s="73"/>
      <c r="I29" s="70">
        <f>F29*H29</f>
        <v>0</v>
      </c>
    </row>
    <row r="30" spans="1:9">
      <c r="A30" s="74"/>
      <c r="B30" s="73"/>
      <c r="C30" s="73"/>
      <c r="D30" s="73"/>
      <c r="E30" s="73"/>
      <c r="F30" s="73"/>
      <c r="G30" s="73"/>
      <c r="H30" s="73"/>
      <c r="I30" s="70">
        <f>F30*H30</f>
        <v>0</v>
      </c>
    </row>
    <row r="31" spans="1:9">
      <c r="A31" s="421" t="s">
        <v>176</v>
      </c>
      <c r="B31" s="422"/>
      <c r="C31" s="422"/>
      <c r="D31" s="422"/>
      <c r="E31" s="422"/>
      <c r="F31" s="478">
        <f>SUM(I29:I30)</f>
        <v>0</v>
      </c>
      <c r="G31" s="479"/>
      <c r="H31" s="479"/>
      <c r="I31" s="480"/>
    </row>
    <row r="32" spans="1:9">
      <c r="A32" s="481" t="s">
        <v>177</v>
      </c>
      <c r="B32" s="482"/>
      <c r="C32" s="482"/>
      <c r="D32" s="482"/>
      <c r="E32" s="482"/>
      <c r="F32" s="482"/>
      <c r="G32" s="482"/>
      <c r="H32" s="482"/>
      <c r="I32" s="483"/>
    </row>
    <row r="33" spans="1:9">
      <c r="A33" s="74" t="s">
        <v>91</v>
      </c>
      <c r="B33" s="423" t="s">
        <v>178</v>
      </c>
      <c r="C33" s="423"/>
      <c r="D33" s="423"/>
      <c r="E33" s="460" t="s">
        <v>166</v>
      </c>
      <c r="F33" s="461"/>
      <c r="G33" s="461"/>
      <c r="H33" s="462"/>
      <c r="I33" s="70"/>
    </row>
    <row r="34" spans="1:9">
      <c r="A34" s="74" t="s">
        <v>179</v>
      </c>
      <c r="B34" s="423" t="s">
        <v>180</v>
      </c>
      <c r="C34" s="423"/>
      <c r="D34" s="423"/>
      <c r="E34" s="460" t="s">
        <v>181</v>
      </c>
      <c r="F34" s="461"/>
      <c r="G34" s="461"/>
      <c r="H34" s="462"/>
      <c r="I34" s="70">
        <f>F16</f>
        <v>35.640500000000003</v>
      </c>
    </row>
    <row r="35" spans="1:9">
      <c r="A35" s="74" t="s">
        <v>182</v>
      </c>
      <c r="B35" s="423" t="s">
        <v>183</v>
      </c>
      <c r="C35" s="423"/>
      <c r="D35" s="423"/>
      <c r="E35" s="475">
        <f>I10</f>
        <v>1.5727</v>
      </c>
      <c r="F35" s="476"/>
      <c r="G35" s="476"/>
      <c r="H35" s="477"/>
      <c r="I35" s="70"/>
    </row>
    <row r="36" spans="1:9">
      <c r="A36" s="74" t="s">
        <v>184</v>
      </c>
      <c r="B36" s="423" t="s">
        <v>185</v>
      </c>
      <c r="C36" s="423"/>
      <c r="D36" s="423"/>
      <c r="E36" s="460" t="s">
        <v>186</v>
      </c>
      <c r="F36" s="461"/>
      <c r="G36" s="461"/>
      <c r="H36" s="462"/>
      <c r="I36" s="70">
        <f>F21</f>
        <v>0</v>
      </c>
    </row>
    <row r="37" spans="1:9">
      <c r="A37" s="74" t="s">
        <v>187</v>
      </c>
      <c r="B37" s="423" t="s">
        <v>188</v>
      </c>
      <c r="C37" s="423"/>
      <c r="D37" s="423"/>
      <c r="E37" s="460" t="s">
        <v>189</v>
      </c>
      <c r="F37" s="461"/>
      <c r="G37" s="461"/>
      <c r="H37" s="462"/>
      <c r="I37" s="70">
        <f>F26</f>
        <v>28.49</v>
      </c>
    </row>
    <row r="38" spans="1:9">
      <c r="A38" s="74" t="s">
        <v>190</v>
      </c>
      <c r="B38" s="423" t="s">
        <v>191</v>
      </c>
      <c r="C38" s="423"/>
      <c r="D38" s="423"/>
      <c r="E38" s="460" t="s">
        <v>192</v>
      </c>
      <c r="F38" s="461"/>
      <c r="G38" s="461"/>
      <c r="H38" s="462"/>
      <c r="I38" s="70">
        <f>F31</f>
        <v>0</v>
      </c>
    </row>
    <row r="39" spans="1:9">
      <c r="A39" s="74"/>
      <c r="B39" s="423"/>
      <c r="C39" s="423"/>
      <c r="D39" s="423"/>
      <c r="E39" s="466" t="s">
        <v>193</v>
      </c>
      <c r="F39" s="467"/>
      <c r="G39" s="467"/>
      <c r="H39" s="468"/>
      <c r="I39" s="81">
        <f>ROUND(SUM(I36+I34+I37+I38),2)</f>
        <v>64.13</v>
      </c>
    </row>
    <row r="40" spans="1:9">
      <c r="A40" s="82"/>
      <c r="B40" s="469"/>
      <c r="C40" s="469"/>
      <c r="D40" s="469"/>
      <c r="E40" s="470" t="s">
        <v>252</v>
      </c>
      <c r="F40" s="471"/>
      <c r="G40" s="471"/>
      <c r="H40" s="472"/>
      <c r="I40" s="83">
        <f>I39</f>
        <v>64.13</v>
      </c>
    </row>
    <row r="41" spans="1:9" ht="15" thickBot="1">
      <c r="A41" s="463"/>
      <c r="B41" s="464"/>
      <c r="C41" s="464"/>
      <c r="D41" s="464"/>
      <c r="E41" s="464"/>
      <c r="F41" s="464"/>
      <c r="G41" s="464"/>
      <c r="H41" s="464"/>
      <c r="I41" s="465"/>
    </row>
    <row r="42" spans="1:9">
      <c r="A42" s="72"/>
      <c r="B42" s="72"/>
      <c r="C42" s="72"/>
      <c r="D42" s="72"/>
      <c r="E42" s="72"/>
      <c r="F42" s="72"/>
      <c r="G42" s="72"/>
      <c r="H42" s="72"/>
      <c r="I42" s="72"/>
    </row>
    <row r="43" spans="1:9">
      <c r="A43" s="72"/>
      <c r="B43" s="72"/>
      <c r="C43" s="72"/>
      <c r="D43" s="72"/>
      <c r="E43" s="72"/>
      <c r="F43" s="72"/>
      <c r="G43" s="72"/>
      <c r="H43" s="72"/>
      <c r="I43" s="72"/>
    </row>
    <row r="44" spans="1:9">
      <c r="A44" s="458" t="s">
        <v>405</v>
      </c>
      <c r="B44" s="458"/>
      <c r="C44" s="458"/>
      <c r="D44" s="458"/>
      <c r="E44" s="459" t="s">
        <v>128</v>
      </c>
      <c r="F44" s="459"/>
      <c r="G44" s="459"/>
      <c r="H44" s="459"/>
      <c r="I44" s="459"/>
    </row>
    <row r="45" spans="1:9">
      <c r="A45" s="84"/>
      <c r="B45" s="84"/>
      <c r="C45" s="84"/>
      <c r="D45" s="85"/>
      <c r="E45" s="454" t="s">
        <v>269</v>
      </c>
      <c r="F45" s="454"/>
      <c r="G45" s="454"/>
      <c r="H45" s="454"/>
      <c r="I45" s="454"/>
    </row>
    <row r="46" spans="1:9">
      <c r="A46" s="84"/>
      <c r="B46" s="84"/>
      <c r="C46" s="84"/>
      <c r="D46" s="85"/>
      <c r="E46" s="454" t="s">
        <v>271</v>
      </c>
      <c r="F46" s="454"/>
      <c r="G46" s="454"/>
      <c r="H46" s="454"/>
      <c r="I46" s="454"/>
    </row>
  </sheetData>
  <mergeCells count="45">
    <mergeCell ref="A12:I12"/>
    <mergeCell ref="A1:B5"/>
    <mergeCell ref="C1:I2"/>
    <mergeCell ref="C3:I4"/>
    <mergeCell ref="C5:I5"/>
    <mergeCell ref="A6:I6"/>
    <mergeCell ref="A7:I7"/>
    <mergeCell ref="A8:I8"/>
    <mergeCell ref="B9:I9"/>
    <mergeCell ref="A10:B10"/>
    <mergeCell ref="E10:H10"/>
    <mergeCell ref="B11:G11"/>
    <mergeCell ref="A32:I32"/>
    <mergeCell ref="A16:E16"/>
    <mergeCell ref="F16:I16"/>
    <mergeCell ref="A17:I17"/>
    <mergeCell ref="A21:E21"/>
    <mergeCell ref="F21:I21"/>
    <mergeCell ref="A22:I22"/>
    <mergeCell ref="A26:E26"/>
    <mergeCell ref="F26:I26"/>
    <mergeCell ref="A27:I27"/>
    <mergeCell ref="A31:E31"/>
    <mergeCell ref="F31:I31"/>
    <mergeCell ref="B33:D33"/>
    <mergeCell ref="E33:H33"/>
    <mergeCell ref="B34:D34"/>
    <mergeCell ref="E34:H34"/>
    <mergeCell ref="B35:D35"/>
    <mergeCell ref="E35:H35"/>
    <mergeCell ref="B36:D36"/>
    <mergeCell ref="E36:H36"/>
    <mergeCell ref="B37:D37"/>
    <mergeCell ref="E37:H37"/>
    <mergeCell ref="B38:D38"/>
    <mergeCell ref="E38:H38"/>
    <mergeCell ref="E45:I45"/>
    <mergeCell ref="E46:I46"/>
    <mergeCell ref="B39:D39"/>
    <mergeCell ref="E39:H39"/>
    <mergeCell ref="B40:D40"/>
    <mergeCell ref="E40:H40"/>
    <mergeCell ref="A41:I41"/>
    <mergeCell ref="A44:D44"/>
    <mergeCell ref="E44:I44"/>
  </mergeCells>
  <phoneticPr fontId="27" type="noConversion"/>
  <pageMargins left="0.511811024" right="0.511811024" top="0.78740157499999996" bottom="0.78740157499999996" header="0.31496062000000002" footer="0.31496062000000002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7</vt:i4>
      </vt:variant>
    </vt:vector>
  </HeadingPairs>
  <TitlesOfParts>
    <vt:vector size="23" baseType="lpstr">
      <vt:lpstr>ORÇAMENTO</vt:lpstr>
      <vt:lpstr>MC</vt:lpstr>
      <vt:lpstr>CRONOG</vt:lpstr>
      <vt:lpstr>COMP 01</vt:lpstr>
      <vt:lpstr>COMP 02</vt:lpstr>
      <vt:lpstr>COMP 03</vt:lpstr>
      <vt:lpstr>COMP 04</vt:lpstr>
      <vt:lpstr>COMP 05</vt:lpstr>
      <vt:lpstr>COMP 06</vt:lpstr>
      <vt:lpstr>COMP 07</vt:lpstr>
      <vt:lpstr>MERCADO 01</vt:lpstr>
      <vt:lpstr>MERCADO 02</vt:lpstr>
      <vt:lpstr>MERCADO 03</vt:lpstr>
      <vt:lpstr>MERCADO 04</vt:lpstr>
      <vt:lpstr>MERCADO 05</vt:lpstr>
      <vt:lpstr>Mercado</vt:lpstr>
      <vt:lpstr>'COMP 01'!Area_de_impressao</vt:lpstr>
      <vt:lpstr>'COMP 02'!Area_de_impressao</vt:lpstr>
      <vt:lpstr>'COMP 03'!Area_de_impressao</vt:lpstr>
      <vt:lpstr>CRONOG!Area_de_impressao</vt:lpstr>
      <vt:lpstr>Mercado!Area_de_impressao</vt:lpstr>
      <vt:lpstr>'MERCADO 01'!Area_de_impressao</vt:lpstr>
      <vt:lpstr>ORÇAMENTO!Area_de_impressao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Tesch</dc:creator>
  <cp:lastModifiedBy>Glícia Krause</cp:lastModifiedBy>
  <cp:lastPrinted>2026-02-19T15:20:41Z</cp:lastPrinted>
  <dcterms:created xsi:type="dcterms:W3CDTF">2008-07-02T19:34:21Z</dcterms:created>
  <dcterms:modified xsi:type="dcterms:W3CDTF">2026-02-19T15:45:53Z</dcterms:modified>
</cp:coreProperties>
</file>