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MEDIÇÃO FELIN'S - CENTRO DE CONVIVÊNCIA VILA\1ª Medição\"/>
    </mc:Choice>
  </mc:AlternateContent>
  <xr:revisionPtr revIDLastSave="0" documentId="13_ncr:1_{D97BC8C0-17DE-4407-9984-4BED0821CFE2}" xr6:coauthVersionLast="47" xr6:coauthVersionMax="47" xr10:uidLastSave="{00000000-0000-0000-0000-000000000000}"/>
  <bookViews>
    <workbookView xWindow="-108" yWindow="-108" windowWidth="23256" windowHeight="12456" tabRatio="808" xr2:uid="{00000000-000D-0000-FFFF-FFFF00000000}"/>
  </bookViews>
  <sheets>
    <sheet name="ORÇAMENTO" sheetId="1" r:id="rId1"/>
    <sheet name="CRONOG" sheetId="3" r:id="rId2"/>
    <sheet name="MAPA DE COTAÇÃO 01" sheetId="84" r:id="rId3"/>
    <sheet name="MAPA DE COTAÇÃO 02 " sheetId="77" r:id="rId4"/>
    <sheet name="MAPA DE COTAÇÃO 03" sheetId="78" r:id="rId5"/>
    <sheet name="MAPA DE COTAÇÃO 04" sheetId="64" r:id="rId6"/>
    <sheet name="COMP - 01" sheetId="63" r:id="rId7"/>
    <sheet name="MAPA DE COTAÇÃO 05" sheetId="62" r:id="rId8"/>
    <sheet name="COMP - 02" sheetId="69" r:id="rId9"/>
    <sheet name="MAPA DE COTAÇÃO 06" sheetId="79" r:id="rId10"/>
    <sheet name="MAPA DE COTAÇÃO 07" sheetId="82" r:id="rId11"/>
    <sheet name="MAPA DE COTAÇÃO 08" sheetId="83" r:id="rId12"/>
    <sheet name="MAPA DE COTAÇÃO 09" sheetId="74" r:id="rId13"/>
    <sheet name="MAPA DE COTAÇÃO 10" sheetId="81" r:id="rId14"/>
    <sheet name="MAPA DE COTAÇÃO 11" sheetId="76" r:id="rId15"/>
    <sheet name="MAPA DE COTAÇÃO 12" sheetId="75" r:id="rId16"/>
    <sheet name="MAPA DE COTAÇÃO 13" sheetId="73" r:id="rId17"/>
    <sheet name="COMP - 03" sheetId="70" r:id="rId18"/>
    <sheet name="MAPA DE COTAÇÃO 14" sheetId="68" r:id="rId19"/>
    <sheet name="Mercado" sheetId="4" state="hidden" r:id="rId20"/>
  </sheets>
  <definedNames>
    <definedName name="_xlnm.Print_Area" localSheetId="1">CRONOG!$A$1:$P$49</definedName>
    <definedName name="_xlnm.Print_Area" localSheetId="19">Mercado!$A$1:$J$23</definedName>
    <definedName name="_xlnm.Print_Area" localSheetId="0">ORÇAMENTO!$A$1:$K$222</definedName>
    <definedName name="OLE_LINK1" localSheetId="0">ORÇAMENTO!#REF!</definedName>
  </definedNames>
  <calcPr calcId="181029"/>
</workbook>
</file>

<file path=xl/calcChain.xml><?xml version="1.0" encoding="utf-8"?>
<calcChain xmlns="http://schemas.openxmlformats.org/spreadsheetml/2006/main">
  <c r="K226" i="1" l="1"/>
  <c r="L15" i="1" l="1"/>
  <c r="L212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2" i="1"/>
  <c r="L33" i="1"/>
  <c r="L34" i="1"/>
  <c r="L35" i="1"/>
  <c r="L36" i="1"/>
  <c r="L38" i="1"/>
  <c r="L39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60" i="1"/>
  <c r="L61" i="1"/>
  <c r="L63" i="1"/>
  <c r="L65" i="1"/>
  <c r="L66" i="1"/>
  <c r="L67" i="1"/>
  <c r="L68" i="1"/>
  <c r="L69" i="1"/>
  <c r="L70" i="1"/>
  <c r="L71" i="1"/>
  <c r="L72" i="1"/>
  <c r="L73" i="1"/>
  <c r="L74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5" i="1"/>
  <c r="L176" i="1"/>
  <c r="L178" i="1"/>
  <c r="L179" i="1"/>
  <c r="L180" i="1"/>
  <c r="L181" i="1"/>
  <c r="L183" i="1"/>
  <c r="L184" i="1"/>
  <c r="L185" i="1"/>
  <c r="L186" i="1"/>
  <c r="L187" i="1"/>
  <c r="L188" i="1"/>
  <c r="L189" i="1"/>
  <c r="L191" i="1"/>
  <c r="L192" i="1"/>
  <c r="L193" i="1"/>
  <c r="L195" i="1"/>
  <c r="L196" i="1"/>
  <c r="L197" i="1"/>
  <c r="L198" i="1"/>
  <c r="L199" i="1"/>
  <c r="L200" i="1"/>
  <c r="L201" i="1"/>
  <c r="L202" i="1"/>
  <c r="L204" i="1"/>
  <c r="L205" i="1"/>
  <c r="L206" i="1"/>
  <c r="L207" i="1"/>
  <c r="L208" i="1"/>
  <c r="L209" i="1"/>
  <c r="L210" i="1"/>
  <c r="L211" i="1"/>
  <c r="L16" i="1"/>
  <c r="K16" i="1" l="1"/>
  <c r="I214" i="1"/>
  <c r="I82" i="1"/>
  <c r="I75" i="1"/>
  <c r="I178" i="1"/>
  <c r="I203" i="1"/>
  <c r="I194" i="1"/>
  <c r="I190" i="1"/>
  <c r="I182" i="1"/>
  <c r="I177" i="1"/>
  <c r="I174" i="1"/>
  <c r="I168" i="1"/>
  <c r="I128" i="1"/>
  <c r="I113" i="1"/>
  <c r="I91" i="1"/>
  <c r="I83" i="1"/>
  <c r="I72" i="1"/>
  <c r="I64" i="1"/>
  <c r="I62" i="1"/>
  <c r="I58" i="1"/>
  <c r="I43" i="1"/>
  <c r="I40" i="1"/>
  <c r="I37" i="1"/>
  <c r="I31" i="1"/>
  <c r="I23" i="1"/>
  <c r="I14" i="1"/>
  <c r="I16" i="1"/>
  <c r="K37" i="1"/>
  <c r="K205" i="1"/>
  <c r="K206" i="1"/>
  <c r="K207" i="1"/>
  <c r="K208" i="1"/>
  <c r="K209" i="1"/>
  <c r="K210" i="1"/>
  <c r="K211" i="1"/>
  <c r="K212" i="1"/>
  <c r="K204" i="1"/>
  <c r="K196" i="1"/>
  <c r="K197" i="1"/>
  <c r="K198" i="1"/>
  <c r="K199" i="1"/>
  <c r="K200" i="1"/>
  <c r="K201" i="1"/>
  <c r="K202" i="1"/>
  <c r="K195" i="1"/>
  <c r="K192" i="1"/>
  <c r="K193" i="1"/>
  <c r="K191" i="1"/>
  <c r="K184" i="1"/>
  <c r="K185" i="1"/>
  <c r="K186" i="1"/>
  <c r="K187" i="1"/>
  <c r="K188" i="1"/>
  <c r="K189" i="1"/>
  <c r="K183" i="1"/>
  <c r="K181" i="1"/>
  <c r="K180" i="1"/>
  <c r="K179" i="1"/>
  <c r="K178" i="1"/>
  <c r="K177" i="1" s="1"/>
  <c r="K176" i="1"/>
  <c r="K175" i="1"/>
  <c r="K174" i="1" s="1"/>
  <c r="K170" i="1"/>
  <c r="K171" i="1"/>
  <c r="K172" i="1"/>
  <c r="K173" i="1"/>
  <c r="K169" i="1"/>
  <c r="K161" i="1"/>
  <c r="K162" i="1"/>
  <c r="K163" i="1"/>
  <c r="K164" i="1"/>
  <c r="K165" i="1"/>
  <c r="K166" i="1"/>
  <c r="K167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30" i="1"/>
  <c r="K131" i="1"/>
  <c r="K132" i="1"/>
  <c r="K133" i="1"/>
  <c r="K134" i="1"/>
  <c r="K135" i="1"/>
  <c r="K136" i="1"/>
  <c r="K137" i="1"/>
  <c r="K138" i="1"/>
  <c r="K139" i="1"/>
  <c r="K129" i="1"/>
  <c r="K125" i="1"/>
  <c r="K126" i="1"/>
  <c r="K127" i="1"/>
  <c r="K115" i="1"/>
  <c r="K116" i="1"/>
  <c r="K117" i="1"/>
  <c r="K118" i="1"/>
  <c r="K119" i="1"/>
  <c r="K120" i="1"/>
  <c r="K121" i="1"/>
  <c r="K122" i="1"/>
  <c r="K123" i="1"/>
  <c r="K124" i="1"/>
  <c r="K114" i="1"/>
  <c r="K109" i="1"/>
  <c r="K110" i="1"/>
  <c r="K111" i="1"/>
  <c r="K11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92" i="1"/>
  <c r="K85" i="1"/>
  <c r="K86" i="1"/>
  <c r="K87" i="1"/>
  <c r="K88" i="1"/>
  <c r="K89" i="1"/>
  <c r="K90" i="1"/>
  <c r="K84" i="1"/>
  <c r="K77" i="1"/>
  <c r="K78" i="1"/>
  <c r="K79" i="1"/>
  <c r="K80" i="1"/>
  <c r="K81" i="1"/>
  <c r="K82" i="1"/>
  <c r="K76" i="1"/>
  <c r="K74" i="1"/>
  <c r="K73" i="1"/>
  <c r="K72" i="1" s="1"/>
  <c r="K66" i="1"/>
  <c r="K67" i="1"/>
  <c r="K68" i="1"/>
  <c r="K69" i="1"/>
  <c r="K70" i="1"/>
  <c r="K71" i="1"/>
  <c r="K65" i="1"/>
  <c r="K63" i="1"/>
  <c r="K62" i="1" s="1"/>
  <c r="K60" i="1"/>
  <c r="K61" i="1"/>
  <c r="K59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44" i="1"/>
  <c r="K42" i="1"/>
  <c r="K41" i="1"/>
  <c r="K40" i="1" s="1"/>
  <c r="K39" i="1"/>
  <c r="K38" i="1"/>
  <c r="K33" i="1"/>
  <c r="K34" i="1"/>
  <c r="K35" i="1"/>
  <c r="K36" i="1"/>
  <c r="K32" i="1"/>
  <c r="K25" i="1"/>
  <c r="K26" i="1"/>
  <c r="K27" i="1"/>
  <c r="K28" i="1"/>
  <c r="K29" i="1"/>
  <c r="K30" i="1"/>
  <c r="K24" i="1"/>
  <c r="K75" i="1" l="1"/>
  <c r="K182" i="1"/>
  <c r="K203" i="1"/>
  <c r="K194" i="1"/>
  <c r="K190" i="1"/>
  <c r="K168" i="1"/>
  <c r="K128" i="1"/>
  <c r="K113" i="1"/>
  <c r="K91" i="1"/>
  <c r="K83" i="1"/>
  <c r="K64" i="1"/>
  <c r="K58" i="1"/>
  <c r="K43" i="1"/>
  <c r="K31" i="1"/>
  <c r="K23" i="1"/>
  <c r="K17" i="1"/>
  <c r="K18" i="1"/>
  <c r="K19" i="1"/>
  <c r="K20" i="1"/>
  <c r="K21" i="1"/>
  <c r="K22" i="1"/>
  <c r="K15" i="1"/>
  <c r="I195" i="1"/>
  <c r="J214" i="1" l="1"/>
  <c r="K14" i="1"/>
  <c r="B31" i="3"/>
  <c r="I189" i="1"/>
  <c r="I188" i="1"/>
  <c r="I187" i="1"/>
  <c r="I186" i="1"/>
  <c r="I185" i="1"/>
  <c r="I184" i="1"/>
  <c r="I183" i="1"/>
  <c r="C31" i="3" l="1"/>
  <c r="O31" i="3" s="1"/>
  <c r="O35" i="3" s="1"/>
  <c r="I207" i="1"/>
  <c r="B33" i="3" l="1"/>
  <c r="B19" i="3"/>
  <c r="H11" i="84" l="1"/>
  <c r="I39" i="1"/>
  <c r="C16" i="3" s="1"/>
  <c r="G16" i="3" s="1"/>
  <c r="I36" i="1"/>
  <c r="I35" i="1"/>
  <c r="I34" i="1"/>
  <c r="I33" i="1"/>
  <c r="I32" i="1"/>
  <c r="I30" i="1"/>
  <c r="I29" i="1"/>
  <c r="I28" i="1"/>
  <c r="I27" i="1"/>
  <c r="I26" i="1"/>
  <c r="I25" i="1"/>
  <c r="I24" i="1"/>
  <c r="C15" i="3" l="1"/>
  <c r="F15" i="3" s="1"/>
  <c r="F35" i="3" s="1"/>
  <c r="B16" i="3"/>
  <c r="B15" i="3" l="1"/>
  <c r="I167" i="1" l="1"/>
  <c r="I166" i="1"/>
  <c r="I49" i="1" l="1"/>
  <c r="I59" i="1"/>
  <c r="I60" i="1"/>
  <c r="I61" i="1"/>
  <c r="C19" i="3" l="1"/>
  <c r="I19" i="3" s="1"/>
  <c r="I165" i="1"/>
  <c r="H11" i="83" l="1"/>
  <c r="H11" i="82"/>
  <c r="H11" i="81"/>
  <c r="H11" i="79"/>
  <c r="I199" i="1"/>
  <c r="H11" i="78" l="1"/>
  <c r="H11" i="77"/>
  <c r="H11" i="76" l="1"/>
  <c r="H11" i="75"/>
  <c r="H11" i="74"/>
  <c r="H11" i="73"/>
  <c r="H15" i="70" l="1"/>
  <c r="I202" i="1" l="1"/>
  <c r="I201" i="1"/>
  <c r="I200" i="1"/>
  <c r="I198" i="1"/>
  <c r="H25" i="70"/>
  <c r="I45" i="1" l="1"/>
  <c r="I55" i="1" l="1"/>
  <c r="I54" i="1"/>
  <c r="I50" i="1" l="1"/>
  <c r="I57" i="1"/>
  <c r="I210" i="1" l="1"/>
  <c r="I90" i="1"/>
  <c r="I206" i="1" l="1"/>
  <c r="I196" i="1"/>
  <c r="I197" i="1" l="1"/>
  <c r="C33" i="3" s="1"/>
  <c r="P33" i="3" s="1"/>
  <c r="I205" i="1" l="1"/>
  <c r="I204" i="1"/>
  <c r="I180" i="1" l="1"/>
  <c r="I208" i="1"/>
  <c r="I164" i="1" l="1"/>
  <c r="I157" i="1"/>
  <c r="I155" i="1"/>
  <c r="I148" i="1"/>
  <c r="I141" i="1"/>
  <c r="I140" i="1"/>
  <c r="I132" i="1" l="1"/>
  <c r="I127" i="1" l="1"/>
  <c r="I124" i="1"/>
  <c r="I120" i="1"/>
  <c r="I122" i="1"/>
  <c r="I89" i="1" l="1"/>
  <c r="I88" i="1"/>
  <c r="I87" i="1"/>
  <c r="I86" i="1"/>
  <c r="I84" i="1"/>
  <c r="I79" i="1"/>
  <c r="I76" i="1"/>
  <c r="I71" i="1" l="1"/>
  <c r="I67" i="1"/>
  <c r="I20" i="1" l="1"/>
  <c r="I74" i="1" l="1"/>
  <c r="I56" i="1" l="1"/>
  <c r="I21" i="1" l="1"/>
  <c r="I81" i="1" l="1"/>
  <c r="I77" i="1"/>
  <c r="I44" i="1"/>
  <c r="I19" i="1" l="1"/>
  <c r="I18" i="1"/>
  <c r="I17" i="1"/>
  <c r="I22" i="1"/>
  <c r="I53" i="1"/>
  <c r="I42" i="1"/>
  <c r="E35" i="70" l="1"/>
  <c r="H30" i="70"/>
  <c r="H29" i="70"/>
  <c r="F31" i="70" s="1"/>
  <c r="H38" i="70" s="1"/>
  <c r="H24" i="70"/>
  <c r="F26" i="70" s="1"/>
  <c r="H20" i="70"/>
  <c r="H19" i="70"/>
  <c r="F21" i="70" s="1"/>
  <c r="H36" i="70" s="1"/>
  <c r="H14" i="70"/>
  <c r="F16" i="70" s="1"/>
  <c r="H34" i="70" s="1"/>
  <c r="E33" i="69"/>
  <c r="H28" i="69"/>
  <c r="H27" i="69"/>
  <c r="F29" i="69" s="1"/>
  <c r="H36" i="69" s="1"/>
  <c r="H23" i="69"/>
  <c r="F24" i="69" s="1"/>
  <c r="H35" i="69" s="1"/>
  <c r="H19" i="69"/>
  <c r="H18" i="69"/>
  <c r="F20" i="69" s="1"/>
  <c r="H34" i="69" s="1"/>
  <c r="H14" i="69"/>
  <c r="F15" i="69" s="1"/>
  <c r="H32" i="69" s="1"/>
  <c r="I181" i="1"/>
  <c r="A8" i="3"/>
  <c r="B34" i="3"/>
  <c r="B32" i="3"/>
  <c r="B30" i="3"/>
  <c r="B29" i="3"/>
  <c r="B28" i="3"/>
  <c r="B27" i="3"/>
  <c r="B26" i="3"/>
  <c r="B25" i="3"/>
  <c r="B24" i="3"/>
  <c r="B23" i="3"/>
  <c r="B22" i="3"/>
  <c r="B21" i="3"/>
  <c r="B20" i="3"/>
  <c r="B18" i="3"/>
  <c r="B14" i="3"/>
  <c r="B13" i="3"/>
  <c r="H37" i="70" l="1"/>
  <c r="H39" i="70" s="1"/>
  <c r="H40" i="70" s="1"/>
  <c r="H37" i="69"/>
  <c r="H38" i="69" s="1"/>
  <c r="I209" i="1"/>
  <c r="B17" i="3"/>
  <c r="H11" i="68" l="1"/>
  <c r="H11" i="64"/>
  <c r="E33" i="63"/>
  <c r="H28" i="63"/>
  <c r="H27" i="63"/>
  <c r="F29" i="63" s="1"/>
  <c r="H36" i="63" s="1"/>
  <c r="H23" i="63"/>
  <c r="F24" i="63" s="1"/>
  <c r="H35" i="63" s="1"/>
  <c r="H19" i="63"/>
  <c r="H18" i="63"/>
  <c r="H14" i="63"/>
  <c r="F15" i="63" s="1"/>
  <c r="H32" i="63" s="1"/>
  <c r="H11" i="62"/>
  <c r="F20" i="63" l="1"/>
  <c r="H34" i="63" s="1"/>
  <c r="H37" i="63" s="1"/>
  <c r="H38" i="63" s="1"/>
  <c r="I126" i="1" l="1"/>
  <c r="I125" i="1"/>
  <c r="I107" i="1" l="1"/>
  <c r="I176" i="1" l="1"/>
  <c r="I63" i="1" l="1"/>
  <c r="C20" i="3" s="1"/>
  <c r="J20" i="3" s="1"/>
  <c r="I193" i="1" l="1"/>
  <c r="I192" i="1"/>
  <c r="I191" i="1"/>
  <c r="I173" i="1"/>
  <c r="I170" i="1"/>
  <c r="I169" i="1"/>
  <c r="I172" i="1"/>
  <c r="I171" i="1"/>
  <c r="I179" i="1"/>
  <c r="I163" i="1"/>
  <c r="I162" i="1"/>
  <c r="C28" i="3" l="1"/>
  <c r="K28" i="3" s="1"/>
  <c r="C32" i="3" l="1"/>
  <c r="P32" i="3" s="1"/>
  <c r="C30" i="3"/>
  <c r="N30" i="3" s="1"/>
  <c r="N35" i="3" s="1"/>
  <c r="I153" i="1"/>
  <c r="I156" i="1"/>
  <c r="I154" i="1"/>
  <c r="I152" i="1"/>
  <c r="I131" i="1"/>
  <c r="I144" i="1"/>
  <c r="I130" i="1"/>
  <c r="I138" i="1"/>
  <c r="I134" i="1"/>
  <c r="I117" i="1" l="1"/>
  <c r="I116" i="1"/>
  <c r="I115" i="1"/>
  <c r="I114" i="1"/>
  <c r="I112" i="1"/>
  <c r="I106" i="1"/>
  <c r="I100" i="1" l="1"/>
  <c r="I123" i="1"/>
  <c r="I121" i="1"/>
  <c r="I119" i="1"/>
  <c r="I118" i="1"/>
  <c r="I111" i="1"/>
  <c r="I110" i="1"/>
  <c r="I109" i="1"/>
  <c r="I105" i="1"/>
  <c r="I104" i="1"/>
  <c r="I102" i="1"/>
  <c r="I101" i="1"/>
  <c r="I99" i="1"/>
  <c r="I98" i="1"/>
  <c r="I97" i="1"/>
  <c r="I96" i="1"/>
  <c r="I95" i="1"/>
  <c r="I94" i="1"/>
  <c r="I93" i="1"/>
  <c r="C25" i="3" l="1"/>
  <c r="I25" i="3" s="1"/>
  <c r="I35" i="3" s="1"/>
  <c r="C26" i="3"/>
  <c r="M26" i="3" s="1"/>
  <c r="I70" i="1"/>
  <c r="I69" i="1"/>
  <c r="I68" i="1"/>
  <c r="I66" i="1"/>
  <c r="I65" i="1"/>
  <c r="I73" i="1"/>
  <c r="I78" i="1"/>
  <c r="I80" i="1"/>
  <c r="C21" i="3" l="1"/>
  <c r="M21" i="3" s="1"/>
  <c r="M35" i="3" s="1"/>
  <c r="C23" i="3"/>
  <c r="J23" i="3" s="1"/>
  <c r="C22" i="3"/>
  <c r="L22" i="3" s="1"/>
  <c r="I41" i="1" l="1"/>
  <c r="I48" i="1"/>
  <c r="I47" i="1"/>
  <c r="I46" i="1"/>
  <c r="I133" i="1" l="1"/>
  <c r="I135" i="1"/>
  <c r="I136" i="1"/>
  <c r="I137" i="1"/>
  <c r="I139" i="1"/>
  <c r="I142" i="1"/>
  <c r="I145" i="1"/>
  <c r="I146" i="1"/>
  <c r="I147" i="1"/>
  <c r="I149" i="1"/>
  <c r="I150" i="1"/>
  <c r="I151" i="1"/>
  <c r="C17" i="3" l="1"/>
  <c r="G17" i="3" s="1"/>
  <c r="G35" i="3" s="1"/>
  <c r="I161" i="1" l="1"/>
  <c r="I160" i="1"/>
  <c r="I175" i="1" l="1"/>
  <c r="C29" i="3" l="1"/>
  <c r="L29" i="3" s="1"/>
  <c r="L35" i="3" s="1"/>
  <c r="I85" i="1" l="1"/>
  <c r="C24" i="3" l="1"/>
  <c r="J24" i="3" s="1"/>
  <c r="J35" i="3" s="1"/>
  <c r="I52" i="1"/>
  <c r="I51" i="1"/>
  <c r="I15" i="1"/>
  <c r="C18" i="3" l="1"/>
  <c r="H18" i="3" s="1"/>
  <c r="H35" i="3" s="1"/>
  <c r="I211" i="1"/>
  <c r="C34" i="3" l="1"/>
  <c r="P34" i="3" s="1"/>
  <c r="P35" i="3" s="1"/>
  <c r="C14" i="3"/>
  <c r="E14" i="3" s="1"/>
  <c r="I159" i="1"/>
  <c r="I158" i="1"/>
  <c r="C13" i="3" l="1"/>
  <c r="E13" i="3" s="1"/>
  <c r="E35" i="3" s="1"/>
  <c r="J12" i="4"/>
  <c r="J13" i="4"/>
  <c r="J14" i="4"/>
  <c r="J15" i="4"/>
  <c r="J16" i="4"/>
  <c r="J11" i="4"/>
  <c r="C27" i="3" l="1"/>
  <c r="K27" i="3" s="1"/>
  <c r="K35" i="3" s="1"/>
  <c r="C36" i="3" l="1"/>
  <c r="D31" i="3" s="1"/>
  <c r="E36" i="3"/>
  <c r="D32" i="3" l="1"/>
  <c r="D33" i="3"/>
  <c r="D15" i="3"/>
  <c r="D16" i="3"/>
  <c r="D19" i="3"/>
  <c r="D18" i="3"/>
  <c r="D25" i="3"/>
  <c r="D14" i="3"/>
  <c r="D17" i="3"/>
  <c r="D27" i="3"/>
  <c r="D29" i="3"/>
  <c r="D28" i="3"/>
  <c r="D23" i="3"/>
  <c r="D13" i="3"/>
  <c r="D30" i="3"/>
  <c r="D20" i="3"/>
  <c r="D34" i="3"/>
  <c r="D24" i="3"/>
  <c r="D21" i="3"/>
  <c r="D22" i="3"/>
  <c r="F36" i="3"/>
  <c r="G36" i="3" s="1"/>
  <c r="H36" i="3" s="1"/>
  <c r="I36" i="3" s="1"/>
  <c r="J36" i="3" l="1"/>
  <c r="K36" i="3" l="1"/>
  <c r="L36" i="3" s="1"/>
  <c r="M36" i="3" s="1"/>
  <c r="N36" i="3" s="1"/>
  <c r="O36" i="3" s="1"/>
  <c r="P36" i="3" s="1"/>
  <c r="D26" i="3"/>
  <c r="D36" i="3" s="1"/>
</calcChain>
</file>

<file path=xl/sharedStrings.xml><?xml version="1.0" encoding="utf-8"?>
<sst xmlns="http://schemas.openxmlformats.org/spreadsheetml/2006/main" count="1665" uniqueCount="670">
  <si>
    <t>ITEM</t>
  </si>
  <si>
    <t>QUANT.</t>
  </si>
  <si>
    <t>m²</t>
  </si>
  <si>
    <t xml:space="preserve">      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</si>
  <si>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</si>
  <si>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</si>
  <si>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</si>
  <si>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</si>
  <si>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</si>
  <si>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</si>
  <si>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</si>
  <si>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</si>
  <si>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</si>
  <si>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</si>
  <si>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m</t>
  </si>
  <si>
    <t>VALOR TOTAL</t>
  </si>
  <si>
    <t>3º MÊS</t>
  </si>
  <si>
    <t>4º MÊS</t>
  </si>
  <si>
    <t>%</t>
  </si>
  <si>
    <t>SUB-TOTAL</t>
  </si>
  <si>
    <t>und</t>
  </si>
  <si>
    <t>5º MÊS</t>
  </si>
  <si>
    <t>6º MÊS</t>
  </si>
  <si>
    <t>Jeann Bulerianm</t>
  </si>
  <si>
    <t>ESQUADRIAS METÁLICAS</t>
  </si>
  <si>
    <t>INSTALAÇÕES ELÉTRICAS</t>
  </si>
  <si>
    <t>SERVIÇOS PRELIMINARES</t>
  </si>
  <si>
    <t>MERC-01</t>
  </si>
  <si>
    <t>MERC-02</t>
  </si>
  <si>
    <t>MERC-03</t>
  </si>
  <si>
    <t>MERC-04</t>
  </si>
  <si>
    <t>MERC-05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</si>
  <si>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</si>
  <si>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</si>
  <si>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</si>
  <si>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</si>
  <si>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</si>
  <si>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</si>
  <si>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</si>
  <si>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</si>
  <si>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</si>
  <si>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</si>
  <si>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</si>
  <si>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</si>
  <si>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</si>
  <si>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</si>
  <si>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</si>
  <si>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</si>
  <si>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</si>
  <si>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</si>
  <si>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</si>
  <si>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</si>
  <si>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</si>
  <si>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</si>
  <si>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</si>
  <si>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</si>
  <si>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</si>
  <si>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</si>
  <si>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SINAPI</t>
  </si>
  <si>
    <t>Item</t>
  </si>
  <si>
    <t>COBERTURA</t>
  </si>
  <si>
    <t>PINTURA</t>
  </si>
  <si>
    <t>Limpeza geral da obra (edificação)</t>
  </si>
  <si>
    <t>Und</t>
  </si>
  <si>
    <t>COMPOSIÇÃO DE CUSTO UNITÁRIO</t>
  </si>
  <si>
    <t>REFERÊNCIA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</si>
  <si>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</si>
  <si>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</si>
  <si>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</si>
  <si>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</si>
  <si>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</si>
  <si>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</si>
  <si>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</si>
  <si>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</si>
  <si>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</si>
  <si>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</si>
  <si>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</si>
  <si>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H</t>
  </si>
  <si>
    <t>A - Custo Total de Mão de Obra:</t>
  </si>
  <si>
    <t>B – Equipamentos</t>
  </si>
  <si>
    <t>B - Custo Total de Equipamentos:</t>
  </si>
  <si>
    <t>C – Materiais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</si>
  <si>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</si>
  <si>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</si>
  <si>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</si>
  <si>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</si>
  <si>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</si>
  <si>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</si>
  <si>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</si>
  <si>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</si>
  <si>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</si>
  <si>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</si>
  <si>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</si>
  <si>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</si>
  <si>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</si>
  <si>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</si>
  <si>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</si>
  <si>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</si>
  <si>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</si>
  <si>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</si>
  <si>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</si>
  <si>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</si>
  <si>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Preço Unitário :</t>
  </si>
  <si>
    <t>COMP-01</t>
  </si>
  <si>
    <t>INSTALAÇÕES HIDROSSANITÁRIAS</t>
  </si>
  <si>
    <t>UND</t>
  </si>
  <si>
    <t>MERCADO</t>
  </si>
  <si>
    <t>LEIS SOCIAIS (HORA)</t>
  </si>
  <si>
    <t>SERVIÇOS FINAIS</t>
  </si>
  <si>
    <t>Placa para inauguração de obra em alumínio polido e=4mm, dimensões 40 x 50 cm, gravação em baixo relevo, inclusive pintura e fixação</t>
  </si>
  <si>
    <t>CRONOGRAMA FÍSICO-FINANCEIRO</t>
  </si>
  <si>
    <t>PREÇO UNIT. S/ BDI</t>
  </si>
  <si>
    <t>Bancada de granito com espessura de 2 cm</t>
  </si>
  <si>
    <t>DER-ES</t>
  </si>
  <si>
    <t>DATAS-BASE:</t>
  </si>
  <si>
    <t>2.0</t>
  </si>
  <si>
    <t>1.0</t>
  </si>
  <si>
    <t>1.1</t>
  </si>
  <si>
    <t>1.2</t>
  </si>
  <si>
    <t>2.1</t>
  </si>
  <si>
    <t>2.2</t>
  </si>
  <si>
    <t>2.3</t>
  </si>
  <si>
    <t>Placa de obra nas dimensões de 2.0 x 4.0 m, padrão DER</t>
  </si>
  <si>
    <t>2.4</t>
  </si>
  <si>
    <t>2.7</t>
  </si>
  <si>
    <t>2.8</t>
  </si>
  <si>
    <t>3.0</t>
  </si>
  <si>
    <t xml:space="preserve">m </t>
  </si>
  <si>
    <t>Tubo pvc, série r, água pluvial, dn 100 mm, fornecido e instalado em ramal de encaminhamento. af_06/2022</t>
  </si>
  <si>
    <t>4.0</t>
  </si>
  <si>
    <t>5.0</t>
  </si>
  <si>
    <t>6.0</t>
  </si>
  <si>
    <t>6.1</t>
  </si>
  <si>
    <t>6.2</t>
  </si>
  <si>
    <t>6.3</t>
  </si>
  <si>
    <t>Chapisco de argamassa de cimento e areia média ou grossa lavada, no traço 1:3, espessura 5 mm</t>
  </si>
  <si>
    <t>Reboco tipo paulista de argamassa de cimento, cal hidratada CH1 e areia média ou grossa lavada no traço 1:0.5:6, espessura 25 mm</t>
  </si>
  <si>
    <t>Emboço de argamassa de cimento, cal hidratada CH1 e areia média ou grossa lavada no traço 1:0.5:6, espessura 20 mm</t>
  </si>
  <si>
    <t>Piso cerâmico esmaltado, PEI 5, acabamento semibrilho, dim. 45x45cm, ref. de cor CARGO PLUS WHITE Eliane/equiv. assentado com argamassa de cimento colante, inclusive rejuntamento</t>
  </si>
  <si>
    <t xml:space="preserve">Azulejo branco 15 x 15 cm, juntas a prumo, assentado com argamassa de cimento colante, inclusive rejuntamento com cimento branco, marcas de referência Eliane, Cecrisa ou Portobello </t>
  </si>
  <si>
    <t>7.0</t>
  </si>
  <si>
    <t>8.0</t>
  </si>
  <si>
    <t xml:space="preserve">Soleira de granito esp. 2 cm e largura de 15 cm </t>
  </si>
  <si>
    <t>8.1</t>
  </si>
  <si>
    <t>Prateleiras em granito cinza andorinha, esp. 2cm</t>
  </si>
  <si>
    <t>9.0</t>
  </si>
  <si>
    <t>9.1</t>
  </si>
  <si>
    <t>Porta de correr de alumínio, com duas folhas para vidro, incluso vidro liso incolor, fechadura e puxador, sem alizar. af_12/2019</t>
  </si>
  <si>
    <t>9.2</t>
  </si>
  <si>
    <t>Torneira pressão cromada diam. 1/2" para pia, marcas de referência Fabrimar, Deca ou Docol</t>
  </si>
  <si>
    <t>10.0</t>
  </si>
  <si>
    <t>10.1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</si>
  <si>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</si>
  <si>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</si>
  <si>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11.0</t>
  </si>
  <si>
    <t xml:space="preserve">und </t>
  </si>
  <si>
    <t>PREÇO UNIT. C/ BDI 33,25%</t>
  </si>
  <si>
    <t>VALOR TOTAL C/ BDI 33,25%</t>
  </si>
  <si>
    <t>12.0</t>
  </si>
  <si>
    <t>13.0</t>
  </si>
  <si>
    <t>13.1</t>
  </si>
  <si>
    <t>14.0</t>
  </si>
  <si>
    <t>14.2</t>
  </si>
  <si>
    <t>B.D.I. :33,25%</t>
  </si>
  <si>
    <t>PREÇO TOTAL C/ BDI 33,25%</t>
  </si>
  <si>
    <t>COMP</t>
  </si>
  <si>
    <t>12.6</t>
  </si>
  <si>
    <t>Mini-Disjuntor monopolar 16 A, curva C - 5KA 220/127VCA (NBR IEC 60947-2), Ref. Siemens, GE, Schneider ou equivalente</t>
  </si>
  <si>
    <t>Mini-Disjuntor bipolar 16 A, curva C - 5KA 220/127VCA (NBR IEC 60947-2), Ref. Siemens, GE, Schneider ou equivalente</t>
  </si>
  <si>
    <t>Mini-Disjuntor monopolar 20 A, curva C - 5KA 220/127VCA (NBR IEC 60947-2), Ref. Siemens, GE, Schneider ou equivalente</t>
  </si>
  <si>
    <t>Disjuntor Compacto em caixa moldada tripolar 100 A, curva C - 20KA 240VCA (NBR IEC 60947-2), Ref. Siemens, GE, Schneider ou equivalente</t>
  </si>
  <si>
    <t xml:space="preserve">Entrada </t>
  </si>
  <si>
    <t xml:space="preserve">Fio ou cabo de cobre termoplástico, com isolamento para 750V, seção de 6.0 mm </t>
  </si>
  <si>
    <t>Fio ou cabo de cobre termoplástico, com isolamento para 750V, seção de 4.0 mm</t>
  </si>
  <si>
    <t>Fio de cobre termoplástico, com isolamento para 750V, seção de 2.5 mm</t>
  </si>
  <si>
    <t>Janela de correr para vidro em alumínio anodizado cor natural, linha 25, completa, incl. puxador com tranca, alizar, caixilho e contramarco, exclusive vidro</t>
  </si>
  <si>
    <t>Extintor de incêndio portátil de pó químico ABC com capacidade 2A-20B:C (6 kg), inclusive suporte para fixação, EXCLUSIVE placa sinalizadora em PVC fotoluminescente</t>
  </si>
  <si>
    <t>COMP-03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</si>
  <si>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</si>
  <si>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</si>
  <si>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</si>
  <si>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</si>
  <si>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</si>
  <si>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</si>
  <si>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</si>
  <si>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</si>
  <si>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</si>
  <si>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</si>
  <si>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Obs</t>
  </si>
  <si>
    <t>sim</t>
  </si>
  <si>
    <t>31.684.798/0001-61</t>
  </si>
  <si>
    <t>COMP-02</t>
  </si>
  <si>
    <t>Lâmpada LED de sobrepor 24w quadrada - fornecimento e instalação</t>
  </si>
  <si>
    <t xml:space="preserve">Interruptor de uma tecla simples 10A/250V, com placa 4x2" </t>
  </si>
  <si>
    <t>MAPA DE COTAÇÃO 01</t>
  </si>
  <si>
    <t>MAPA DE COTAÇÃO 02</t>
  </si>
  <si>
    <t>ESQUADRIAS DE MADEIRA</t>
  </si>
  <si>
    <t xml:space="preserve">PISOS, REVESTIMENTOS DE PAREDE </t>
  </si>
  <si>
    <t>Trama de aço composta por ripas, caibros e terças para telhados de mais de 2 águas para telha de encaixe de cerâmica ou de concreto, incluso transporte vertical. Af_07/2019</t>
  </si>
  <si>
    <t>Cumeeira e espigão para telha cerâmica emboçada com argamassa traço 1:2:9 (cimento, cal e areia), para telhados com mais de 2 águas, incluso transporte vertical. Af_07/2019</t>
  </si>
  <si>
    <t>Telhamento com telha cerâmica de encaixe, tipo portuguesa, com mais de 2 águas, incluso transporte vertical. af_07/2019</t>
  </si>
  <si>
    <t>Porta de abrir tipo veneziana em alumínio anodizado, linha 25, completa, incl. puxador com tranca, caixilho, alizar e contramarco</t>
  </si>
  <si>
    <t>7.1</t>
  </si>
  <si>
    <t>Hidrômetro dn 25 (¾ ), 5,0 m³/h fornecimento e instalação. Af_11/2016</t>
  </si>
  <si>
    <t>Reservatório de polietileno de 1000l, inclusive peça de madeira 6x16cm para apoio, exclusive flanges e torneira de bóia</t>
  </si>
  <si>
    <t>Tubo de PVC rígido soldável marrom, diâm. 25mm (3/4"), inclusive conexões</t>
  </si>
  <si>
    <t>Tubo de PVC rigido soldável marrom, diâm. 32mm (1"), inclusive conexões</t>
  </si>
  <si>
    <t>Tubo de PVC rígido soldável marrom, diâm. 50mm (11/2"), inclusive conexões</t>
  </si>
  <si>
    <t xml:space="preserve">Registro de gaveta bruto diam. 25mm (1") </t>
  </si>
  <si>
    <t>Padrão de entrada d'água com caixa termoplástica para hidrômetro de 3/4" - padrão 1B da CESAN.Instalado embutido na alvenaria. Inclusive tubulação, conexões, registro, tubo camisa e caixa com tampa transparente. Conferir detalhe.</t>
  </si>
  <si>
    <t xml:space="preserve">Caixa de gordura de alv. bloco concreto 9x19x39cm, dim.60x60cm e Hmáx=1m, com tampa em concreto esp.5cm, lastro concreto esp.10cm, revestida intern. c/ chapisco e reboco impermeab, escavação, reaterro e parede interna em concreto
</t>
  </si>
  <si>
    <t>Caixa sifonada em PVC, diâm. 150mm, com grelha e porta grelha quadrados, em aço inox</t>
  </si>
  <si>
    <t>Tubo de PVC rígido soldável branco, para esgoto, diâmetro 40mm (1 1/2"), inclusive conexões</t>
  </si>
  <si>
    <t>Tubo de PVC rígido soldável branco, para esgoto, diâmetro 50mm (2"), inclusive conexões</t>
  </si>
  <si>
    <t xml:space="preserve"> Tubo de PVC rígido soldável branco, para esgoto, diâmetro 75mm (3"), inclusive conexões</t>
  </si>
  <si>
    <t xml:space="preserve"> Tubo de PVC rígido soldável branco, para esgoto, diâmetro 100mm (4"), inclusive conexões</t>
  </si>
  <si>
    <t>Torneira pressão cromada, diam. 1/2" para tanque, marcas de referência Fabrimar, Deca ou Doco</t>
  </si>
  <si>
    <t xml:space="preserve">Torneira pressão cromada diâm. 1/2" para lavatório, marcas de referência Fabrimar, Deca ou Docol </t>
  </si>
  <si>
    <t xml:space="preserve">Torneira para jardim de 3/4" marcas de referência Fabrimar, Deca ou Docol </t>
  </si>
  <si>
    <t>Cuba em aço inox nº 02(dim.560x340x150)mm, marcas de referência Franke, Strake, tramontina, inclusive válvula de metal 31/2" e sifão cromado 1 x 1/2", excl. Torneira</t>
  </si>
  <si>
    <t>Lavatório de louça branca com coluna suspensa p/ banheiro PNE, Vougle Plus Conforto L.51.17 + CS.1.17, Ref., Deca ou equivalente, incl. sifão, válvula e engates metálicos cromados, exclusive torneira</t>
  </si>
  <si>
    <t>Tanque em mármore sintético com 2 bojos, inclusive válvula e sifão em PVC</t>
  </si>
  <si>
    <t>Bacia sifonada de louça branca com caixa acoplada, inclusive acessórios</t>
  </si>
  <si>
    <t xml:space="preserve">Bacia sifonada de louça branca sem abertura frontal para portadores de necessidades especiais, Vogue Plus Conforto - Linha Conforto, mod P510, incl. assento poliester, ref.AP51,marca de ref. Deca ou equivalente, sem abertura frontal
</t>
  </si>
  <si>
    <t>Mini-Disjuntor monopolar 10 A, curva C - 5KA 220/127VCA (NBR IEC 60947-2), Ref. Siemens, GE, Schneider ou equivalente</t>
  </si>
  <si>
    <t>Padrão de entrada de energia elétrica, trifásico, entrada aérea, a 4 fios, carga instalada em muro de 26001 até 34000W - 220/127V</t>
  </si>
  <si>
    <t>Fio de cobre termoplástico, com isolamento para 750V, seção de 1.5 mm2</t>
  </si>
  <si>
    <t>Fio ou cabo de cobre termoplástico, com isolamento para 750V, seção de 16.0 mm2</t>
  </si>
  <si>
    <t>Cabo de cobre termoplástico (PVC) flexível isolado 0,6/1kV, anti-chama 90ºC HEPR - 35,0 mm2</t>
  </si>
  <si>
    <t>Mureta de medição utilizando arg. cimento, cal e areia, dimensões 1100x2000x200mm, com pilares e cintas, revestido com chapisco e reboco, inclusive pintura emassamento e pintura acrílica a três demãos, exclusive cobertura</t>
  </si>
  <si>
    <t>Eletroduto de PVC rígido roscável, diâm. 1/2" (20mm), inclusive conexões</t>
  </si>
  <si>
    <t>Eletroduto PEAD, cor preta, diam. 1.1/2", marca ref. Kanaflex ou equivalente</t>
  </si>
  <si>
    <t>Eletroduto de PVC rígido roscável, diâm. 1 1/2" (50mm), inclusive conexões</t>
  </si>
  <si>
    <t>Eletroduto de PVC rígido roscável, diâm. 1" (32mm), inclusive conexões</t>
  </si>
  <si>
    <t>Eletroduto de PVC rígido roscável, diâm. 3/4" (25mm), inclusive conexões</t>
  </si>
  <si>
    <t>Tomada padrão brasileiro linha branca, NBR 14136 2 polos + terra 10A/250V, com placa 4x2"</t>
  </si>
  <si>
    <t>Lâmpada LED de sobrepor 18w quadrada - fornecimento e instalação</t>
  </si>
  <si>
    <t xml:space="preserve">Caixa de embutir marca de referência Tigreflex, 4x2" </t>
  </si>
  <si>
    <t>Caixa sextavada em PVC de 3x3x1 1/2", marca de referência Tigreflex</t>
  </si>
  <si>
    <t>Condutores, caixas de passagem</t>
  </si>
  <si>
    <t>14.1</t>
  </si>
  <si>
    <t>Mureta em alvenaria de blocos cerâmicos 10x20x20cmm, h=0.60cm, para fechamento de quadra, com pilaretes de travamento em concreto armado a cada 3m, inclusive chapisco, reboco e pintura.</t>
  </si>
  <si>
    <t>INSTALAÇÕES DE LÓGICA</t>
  </si>
  <si>
    <t>12.1</t>
  </si>
  <si>
    <t>12.2</t>
  </si>
  <si>
    <t>12.4</t>
  </si>
  <si>
    <t>Caixa de embutir marca de referência Tigreflex, 4x2"</t>
  </si>
  <si>
    <t>Caixa de passagem 400x400x120mm, chapa 18, com tampa parafusada</t>
  </si>
  <si>
    <t>Espelho 4" x 2" com conector RJ 45 fêmea CAT. 5e</t>
  </si>
  <si>
    <t xml:space="preserve">Fornecimento e instalação de Cabo de rede par trançado 4 pares Categoria 5e </t>
  </si>
  <si>
    <t>Gradil H = 1.90m padrão SEDU em tudo de FG 2" e barra chata de 11/2"x1/4", para fixação sobre mureta conforme projeto, exclusive a mureta.</t>
  </si>
  <si>
    <t>15.0</t>
  </si>
  <si>
    <t>PREVENÇÃO E COMBATE A INCÊNDIO</t>
  </si>
  <si>
    <t>15.1</t>
  </si>
  <si>
    <t>Luminária de emergência, com 30 lâmpadas led de 2 w, sem reator - fornecimento e instalação. Af_02/2020</t>
  </si>
  <si>
    <t>15.2</t>
  </si>
  <si>
    <t>15.3</t>
  </si>
  <si>
    <t>Placa de sinalização de segurança (saída de emergência), códigos 13 (seta lateral) e 14 (seta vertical), conforme nbr 13434</t>
  </si>
  <si>
    <t xml:space="preserve">Fornecimento e plantio de grama em placas tipo esmeralda, inclusive fornecimento de terra vegetal </t>
  </si>
  <si>
    <t>Forro de gesso acabamento tipo liso_</t>
  </si>
  <si>
    <t>Pintura em paredes e forros, aplicação manual, com três demão de tinta látex acrílico premium, referência Coral e Metalatex, inclusive uma demão de liquido selador acrílico, referência Suvinil, Coral ou Metalatex ou equivalente</t>
  </si>
  <si>
    <t>Caixas de inspeção de alv. blocos concreto 9x19x39cm, dim, 60x60cm e Hmáx = 1m, com tampa de conc. esp. 5cm, lastro de conc. esp. 10cm, revest intern. c/ chapisco e reboco impermeabilizado, incl. escavação, reaterro e enchimento</t>
  </si>
  <si>
    <t xml:space="preserve">Peitoril de granito cinza polido, 15 cm, esp. 3cm </t>
  </si>
  <si>
    <t>Fornecimento e assentamento de ladrilho hidráulico pastilhado, vermelho, dim. 20x20 cm, esp. 1.5cm, assentado com pasta de cimento colante, exclusive regularização e lastro</t>
  </si>
  <si>
    <t>Lastro de concreto não estrutural, espessura de 6 cm</t>
  </si>
  <si>
    <t>2.6</t>
  </si>
  <si>
    <t>3.1</t>
  </si>
  <si>
    <t>3.2</t>
  </si>
  <si>
    <t>3.3</t>
  </si>
  <si>
    <t>3.4</t>
  </si>
  <si>
    <t>3.5</t>
  </si>
  <si>
    <t xml:space="preserve">Arquiteta CAU A247989-3 </t>
  </si>
  <si>
    <t>Larissa Flegler</t>
  </si>
  <si>
    <t>4.1</t>
  </si>
  <si>
    <t>5.1</t>
  </si>
  <si>
    <t>7.2</t>
  </si>
  <si>
    <t>9.3</t>
  </si>
  <si>
    <t>9.4</t>
  </si>
  <si>
    <t>16.0</t>
  </si>
  <si>
    <t xml:space="preserve">Ralo seco em PVC 100x100mm, com grelha em PVC </t>
  </si>
  <si>
    <t>Barra de apoio reta, em aco inox polido, comprimento 80 cm, fixada na parede - fornecimento e instalação. Af_01/2020</t>
  </si>
  <si>
    <t>Barra de apoio reta, em aco inox polido, comprimento 60cm, fixada na parede - fornecimento e instalação. Af_01/2020</t>
  </si>
  <si>
    <t xml:space="preserve">PLAFON LED EMBUTIR 24W QUADRADO </t>
  </si>
  <si>
    <t>Plafon LED embutir 24W quadrado</t>
  </si>
  <si>
    <t xml:space="preserve">Arquiteta </t>
  </si>
  <si>
    <t>CAU-ES A247989-3</t>
  </si>
  <si>
    <t>Merc-02</t>
  </si>
  <si>
    <t>Plafon LED embutir 18W quadrado</t>
  </si>
  <si>
    <t>05.039.314/0003-83</t>
  </si>
  <si>
    <t>(27) 3736-1311 - compras2@grupoanaclara.com.br</t>
  </si>
  <si>
    <t>SPERANDIO MATERIAL DE CONSTRUÇÃO - Santa Maria de Jetibá-ES</t>
  </si>
  <si>
    <t>02.325.297/0001-90</t>
  </si>
  <si>
    <t xml:space="preserve"> (27) 3263- 1312 - mcsperandio@hotmail.com </t>
  </si>
  <si>
    <t>COMERCIAL MATTEDI LTDA - Itarana - ES</t>
  </si>
  <si>
    <t>(27) 99945-4251 - comercialmattedi@hotmail.com</t>
  </si>
  <si>
    <t>_________________________________________________</t>
  </si>
  <si>
    <t>Merc-01</t>
  </si>
  <si>
    <t xml:space="preserve">Plafon LED embutir 24W quadrado </t>
  </si>
  <si>
    <t xml:space="preserve">PLAFON LED EMBUTIR 18W QUADRADO </t>
  </si>
  <si>
    <t>SPERANDIO MATERIAL DE CONSTRUÇÃO - Santa Maria de Jetibá - ES</t>
  </si>
  <si>
    <t>Laranja da Terra/ES, 11 de setembro de 2023.</t>
  </si>
  <si>
    <t>Merc-04</t>
  </si>
  <si>
    <t>MAPA DE COTAÇÃO 04</t>
  </si>
  <si>
    <t>11.1</t>
  </si>
  <si>
    <t>11.2</t>
  </si>
  <si>
    <t>12.3</t>
  </si>
  <si>
    <t>12.5</t>
  </si>
  <si>
    <t>13.2</t>
  </si>
  <si>
    <t>16.1</t>
  </si>
  <si>
    <t>16.2</t>
  </si>
  <si>
    <t>16.3</t>
  </si>
  <si>
    <t xml:space="preserve">Alvenaria de blocos cerâmicos 10 furos 10x20x20cm, assentados c/argamassa de cimento, cal hidratada CH1 e areia traço 1:0,5:8, esp. das juntas 12mm e esp. das paredes s/revestimento, 10cm (bloco comprado na fábrica, posto obra)
</t>
  </si>
  <si>
    <t>Espelho para banheiros espessura 4 mm, incluindo chapa compensada 10 mm, moldura de alumínio em perfil L 3/4", fixado com parafusos cromados</t>
  </si>
  <si>
    <t>13.3</t>
  </si>
  <si>
    <t>13.4</t>
  </si>
  <si>
    <t>13.5</t>
  </si>
  <si>
    <t>13.6</t>
  </si>
  <si>
    <t>15.4</t>
  </si>
  <si>
    <t>15.5</t>
  </si>
  <si>
    <t>17.0</t>
  </si>
  <si>
    <t>17.1</t>
  </si>
  <si>
    <t>17.2</t>
  </si>
  <si>
    <t>7º MÊS</t>
  </si>
  <si>
    <t>8º MÊS</t>
  </si>
  <si>
    <t>15.6</t>
  </si>
  <si>
    <t>15.7</t>
  </si>
  <si>
    <t xml:space="preserve">Portão de ferro de correr em barra chata, inclusive chumbamento </t>
  </si>
  <si>
    <t>Muro de alvenaria de blocos cerâmicos 10x20x20cm, c/ pilares a cada 2 m, esp. 10cm e h=2.5m, revestido com chapisco, reboco e pintura acrílica a 2 demãos, incl. pilares, cintas e sapatas, empregando arg. Cimento cal e areia</t>
  </si>
  <si>
    <t>ELETRICISTA (OFICIAL - SINDUSCON)</t>
  </si>
  <si>
    <t>DER</t>
  </si>
  <si>
    <t>1.3</t>
  </si>
  <si>
    <t>Tapume Telha Metálica Ondulada em aço galvalume 0,50mm Branca h=2,20m, incl. montagem estr. mad.8"x8", c/adesivo "DER-ES" 60x60cm a cada 10m, incl. faixas pint. esmalte sint. cores azul c/ h=30cm e rosa c/ h=10cm (Reaproveitamento 2x)</t>
  </si>
  <si>
    <t>OBRA DE CONSTRUÇÃO DE CENTRO DE CONVIVÊNCIA LOCALIZADO NA RUA GUILHERME SEIBEL, DISTRITO DE VILA DE  LARANJA DA TERRA, MUNICÍPIO DE LARANJA DA TERRA/ES.</t>
  </si>
  <si>
    <t xml:space="preserve">INFRA-ESTRUTURA </t>
  </si>
  <si>
    <t xml:space="preserve">SUPRA-ESTRUTURA </t>
  </si>
  <si>
    <t>LAJES</t>
  </si>
  <si>
    <t xml:space="preserve">VEDAÇÃO </t>
  </si>
  <si>
    <t>5.2</t>
  </si>
  <si>
    <t>1.4</t>
  </si>
  <si>
    <t>1.5</t>
  </si>
  <si>
    <t>1.6</t>
  </si>
  <si>
    <t>7.3</t>
  </si>
  <si>
    <t>9.5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</si>
  <si>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</si>
  <si>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</si>
  <si>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</si>
  <si>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</si>
  <si>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</si>
  <si>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</si>
  <si>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</si>
  <si>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</si>
  <si>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Verga/contraverga reta de concreto armado 10 x 5 cm, Fck = 15 MPa, inclusive forma, armação e desforma</t>
  </si>
  <si>
    <t>Locação de obra com gabarito de madeira</t>
  </si>
  <si>
    <t xml:space="preserve">Rede de luz, incl. padrão entrada de energia trifás., cabo de ligação até barracões, quadro de distrib., disj. e chave de força (quando necessário), cons. 20m entre padrão entrada e QDG, conf. projeto (1 utilização)
</t>
  </si>
  <si>
    <t>13.18</t>
  </si>
  <si>
    <t>14.3</t>
  </si>
  <si>
    <t>14.4</t>
  </si>
  <si>
    <t>14.5</t>
  </si>
  <si>
    <t>14.6</t>
  </si>
  <si>
    <t>14.7</t>
  </si>
  <si>
    <t>14.8</t>
  </si>
  <si>
    <t>14.9</t>
  </si>
  <si>
    <t>14.10</t>
  </si>
  <si>
    <t>1.7</t>
  </si>
  <si>
    <t>Fabricação e instalação de tesoura inteira em aço, vão de 10 m, para telha cerâmica ou de concreto, incluso içamento. af_12/2015</t>
  </si>
  <si>
    <t xml:space="preserve">Regularização de base p/ revestimento cerâmico, com argamassa de cimento e areia no traço 1:5, espessura 3cm </t>
  </si>
  <si>
    <t>Calha de beiral, semicircular de pvc, diametro 125 mm, incluindo cabeceiras, emendas, bocais, suportes e vedações, excluindo condutores, incluso transporte vertical. af_07/2019</t>
  </si>
  <si>
    <t>Pintura sobre concreto ou blocos cerâmicos aparentes, aplicação manual, com uma demão de silicone incolor, referência Suvinil, Sika, Vedacit ou equivalente</t>
  </si>
  <si>
    <t xml:space="preserve">m² </t>
  </si>
  <si>
    <t>10.2</t>
  </si>
  <si>
    <t xml:space="preserve">Rede de água, com padrão de entrada d'água diâm. 3/4", conf. espec. CESAN, incl. tubos e conexões para alimentação, distribuição, extravasor e limpeza, cons. o padrão a 25m, conf. projeto (2 utilizações)
</t>
  </si>
  <si>
    <t>Barracão para escritório com sanitário área 14.50m2, de chapa de compens. 12mm e pontalete 8x8cm, piso cimentado e cobertura de telha de fibroc. 6mm, incl. ponto de luz e cx. de inspeção, conf. projeto (2 utilizações)</t>
  </si>
  <si>
    <t xml:space="preserve">Barracão para almoxarifado área de 10.90m2, de chapa de compensado 12mm e pontaletes 8x8cm, piso cimentado e cobertura de telha de fibrocimento de 6mm, inclusive ponto de luz, conf. projeto (2 utilizações)
</t>
  </si>
  <si>
    <t xml:space="preserve">Refeitório com paredes de chapa de compens. 12mm e pontaletes 8x8cm, piso ciment. e cobert. de telhas fibroc. 6mm, incl. ponto de luz e cx. de inspeção (cons. 1.21m2/func./turno), conf. projeto (2 utilização)
</t>
  </si>
  <si>
    <t>1.8</t>
  </si>
  <si>
    <t>9.6</t>
  </si>
  <si>
    <t>Fechamento em vidro 210x180cm</t>
  </si>
  <si>
    <t>9.7</t>
  </si>
  <si>
    <t>Porta de abrir de duas folhas de vidro 180cm</t>
  </si>
  <si>
    <t>Forro PVC branco L = 20 cm, frisado, estruturado por perfis de aço galvanizado e tirantes rígidos fabricadode acordo com a NBR-14285, colocado</t>
  </si>
  <si>
    <t>11.3</t>
  </si>
  <si>
    <t>11.4</t>
  </si>
  <si>
    <t>11.5</t>
  </si>
  <si>
    <t>11.6</t>
  </si>
  <si>
    <t>Piso argamassa alta resistência tipo granilite ou equiv de qualidade comprovada, esp de 10mm, com juntas plástica em quadros de 1m, na cor natural, com acabamento polido mecanizado, inclusive regularização e=3.0cm</t>
  </si>
  <si>
    <t>11.7</t>
  </si>
  <si>
    <t>Cuba louça branca oval, de embutir, Mod. L37, marca de ref. Deca incl. válvula e sifão, exclusive torneira</t>
  </si>
  <si>
    <t xml:space="preserve">APARELHOS  </t>
  </si>
  <si>
    <t>14.11</t>
  </si>
  <si>
    <t>14.12</t>
  </si>
  <si>
    <t>14.13</t>
  </si>
  <si>
    <t>14.14</t>
  </si>
  <si>
    <t xml:space="preserve">Bacia sifonada infantil de louça branca, marcas de referência Deca, Celite ou Ideal Standard, inclusive tampa e acessórios
</t>
  </si>
  <si>
    <t xml:space="preserve">Mictório de louça branca, marcas de referência Deca, Celite ou Ideal Standard, inclusive engates cromados
</t>
  </si>
  <si>
    <t>Registro de pressão com canopla cromada diam. 20mm (3/4"), marcas de referência Fabrimar, Deca ou Docol</t>
  </si>
  <si>
    <t>Registro de gaveta bruto diam. 20mm (3/4")</t>
  </si>
  <si>
    <t>Registro de gaveta bruto diam. 40mm (11/2")</t>
  </si>
  <si>
    <t>Papeleira de parede em metal cromado sem tampa, incluso fixação. af_01 /2020</t>
  </si>
  <si>
    <t>Saboneteira plastica tipo dispenser para sabonete liquido com reservatorio 800 a 1500 ml, incluso fixação. af_01/2020</t>
  </si>
  <si>
    <t>Tubo esgoto</t>
  </si>
  <si>
    <t>Água fria</t>
  </si>
  <si>
    <t>Caixa de gordura, caixa de inspeção e caixa de sifonada</t>
  </si>
  <si>
    <t>13.15</t>
  </si>
  <si>
    <t>13.16</t>
  </si>
  <si>
    <t>13.17</t>
  </si>
  <si>
    <t>Bebedouro de aço inox, marcas de referência Fisher, Metalpress ou Mekal, inclusive válvula, sifão cromado e torneiras, exclusive alvenaria, dim. 0.45x2.75 m, conforme detalhe em projeto</t>
  </si>
  <si>
    <t>Quadro de distribuição de energia em PVC, de embutir, com 12 divisões modulares com barramento</t>
  </si>
  <si>
    <t>Quadro de distribuição de energia, de embutir, com 18 divisões modulares, com barramento</t>
  </si>
  <si>
    <t>Mini-Disjuntor monopolar 32 A, curva C - 5KA 220/127VCA (NBR IEC 60947-2), Ref. Siemens, GE, Schneider ou equivalente</t>
  </si>
  <si>
    <t>Mini-Disjuntor tripolar 16 A, curva C - 5KA 220/127VCA (NBR IEC 60947-2), Ref. Siemens, GE, Schneider ou equivalente</t>
  </si>
  <si>
    <t>Mini-Disjuntor tripolar 50 A, curva C - 5KA 220/127VCA (NBR IEC 60947-2), Ref. Siemens, GE, Schneider ou equivalente</t>
  </si>
  <si>
    <t>Mini-Disjuntor tripolar 63 A, curva C - 5KA 220/127VCA (NBR IEC 60947-2), Ref. Siemens, GE, Schneider ou equivalente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</si>
  <si>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</si>
  <si>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</si>
  <si>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</si>
  <si>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</si>
  <si>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</si>
  <si>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</si>
  <si>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</si>
  <si>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</si>
  <si>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</si>
  <si>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</si>
  <si>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</si>
  <si>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</si>
  <si>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</si>
  <si>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</si>
  <si>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</si>
  <si>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</si>
  <si>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Fio ou cabo de cobre termoplástico, com isolamento para 750V, seção de 10.0 mm2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</si>
  <si>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</si>
  <si>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</si>
  <si>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</si>
  <si>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</si>
  <si>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</si>
  <si>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</si>
  <si>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</si>
  <si>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</si>
  <si>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</si>
  <si>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Eletroduto PEAD, cor preta, diam. 1.1/4", marca ref. Kanaflex ou equivalente</t>
  </si>
  <si>
    <t>Eletroduto PEAD, cor preta, diam. 3", marca ref. Kanaflex ou equivalente</t>
  </si>
  <si>
    <t>15.33</t>
  </si>
  <si>
    <t>15.34</t>
  </si>
  <si>
    <t>Caixa de passagem de alvenaria de blocos de concreto 9x19x39cm, dimensões de 30x30x50cm, com revestimento interno em chapisco e reboco, tampa de concreto esp.5cm e lastro de brita 5 cm</t>
  </si>
  <si>
    <t>16.4</t>
  </si>
  <si>
    <t>16.5</t>
  </si>
  <si>
    <t>Pintura de esquadrias e elementos de madeira, aplicação manual, com três demãos de verniz fosco incolor, linha Tripla Proteção Premium, referência Suvinil, Coral, Metalatex ou equivalente</t>
  </si>
  <si>
    <t>SERVIÇOS EXTERNOS</t>
  </si>
  <si>
    <t>18.0</t>
  </si>
  <si>
    <t>18.1</t>
  </si>
  <si>
    <t>18.2</t>
  </si>
  <si>
    <t>18.3</t>
  </si>
  <si>
    <t>18.4</t>
  </si>
  <si>
    <t>19.0</t>
  </si>
  <si>
    <t>19.1</t>
  </si>
  <si>
    <t>19.2</t>
  </si>
  <si>
    <t>19.3</t>
  </si>
  <si>
    <t>20.0</t>
  </si>
  <si>
    <t>Blocos pré-moldados de concreto tipo pavi-s ou equivalente, espessura de 6 cm e resistência a compressão mínima de 35MPa, assentados sobre colchão de pó de pedra na espessura de 10 cm</t>
  </si>
  <si>
    <t>Meio-fio de concreto pré-moldado com dimensões de 15x12x30x100 cm , rejuntados com argamassa de cimento e areia no traço 1:3</t>
  </si>
  <si>
    <t>Guarda corpo de tubo de ferro galvanizado, diâm. 3" e 2", h=0.8 m inclusive pintura a óleo ou esmalte</t>
  </si>
  <si>
    <t>Piso argamassa alta resistência tipo granilite ou equiv de qualidade comprovada, esp de 10mm, com juntas plástica em quadros de 1m, na cor natural, com acabamento anti-derrapante mecanizado, inclusive regularização e=3.0cm</t>
  </si>
  <si>
    <t>PAISAGISMO</t>
  </si>
  <si>
    <t>21.0</t>
  </si>
  <si>
    <t>21.1</t>
  </si>
  <si>
    <t>21.2</t>
  </si>
  <si>
    <t>21.3</t>
  </si>
  <si>
    <t>21.4</t>
  </si>
  <si>
    <t>21.5</t>
  </si>
  <si>
    <t>21.6</t>
  </si>
  <si>
    <t>21.7</t>
  </si>
  <si>
    <t>Poste decorativo para jardim em aço tubular, h = *2,5* m, sem luminária - fornecimento e instalação. af_11/2019</t>
  </si>
  <si>
    <t>Luminária estanque com proteção contra água, poeira ou impactos - fornecimento e instalação. af_08/2020</t>
  </si>
  <si>
    <t xml:space="preserve">Banco de concreto armado aparente Fck=15 MPa, com apoios de concreto, largura de 45cm, espessura de 7cm e altura de 45cm
</t>
  </si>
  <si>
    <t>Pintura sobre concreto ou blocos de concreto, aplicação manual, com três demãos de tinta látex acrílico premium, referência Suvinil, Coral e Metalatex, inclusive uma demão de liquido selador acrílico, referência Suvinil, Coral ou Metalatex ou equivalente</t>
  </si>
  <si>
    <t>20.1</t>
  </si>
  <si>
    <t>20.2</t>
  </si>
  <si>
    <t>20.3</t>
  </si>
  <si>
    <t>Divisória de granito com 3 cm de espessura, assentada com argamassa de cimento e areia no traço 1:3, na cor cinza</t>
  </si>
  <si>
    <t>12.7</t>
  </si>
  <si>
    <t>21.8</t>
  </si>
  <si>
    <t>Escada tipo marinheiro de tubo de ferro 1" e 3/4", com h=4.20m, para acesso a caixa d'água, inclusive pintura em esmalte sintético, conforme detalhe em projeto</t>
  </si>
  <si>
    <t>Telhamento com telha de aço/alumínio e = 0,5 mm, com até 2 águas, incluso içamento. Af_07/2019</t>
  </si>
  <si>
    <t>Fabricação e instalação de tesoura inteira em aço, vão de 6 m, para telha cerâmica ou de concreto, incluso içamento. af_12/2015</t>
  </si>
  <si>
    <t>02</t>
  </si>
  <si>
    <t>Adesivo estrutural a base de resina epoxi, bicomponente, pastoso (tixotropico)</t>
  </si>
  <si>
    <t>KG</t>
  </si>
  <si>
    <t>PRÓPRIA</t>
  </si>
  <si>
    <t>INSTALAÇÃO DE GRAMA SINTÉTICA 12MM</t>
  </si>
  <si>
    <t>Grama sintética 12mm</t>
  </si>
  <si>
    <t>Instalação de grama sintética 12mm</t>
  </si>
  <si>
    <t xml:space="preserve">Muda de clúsia </t>
  </si>
  <si>
    <t>Muda de barba de serpente</t>
  </si>
  <si>
    <t xml:space="preserve">Muda de agapanto </t>
  </si>
  <si>
    <t>CONSTRUTORA ANA CLARA EIRELI - Itarana -ES</t>
  </si>
  <si>
    <t>03.813.505/0001-63</t>
  </si>
  <si>
    <t>(27) 99804-0923  - vendas3.distnovomundo@gmail.com</t>
  </si>
  <si>
    <t>13.296.533/0001-04</t>
  </si>
  <si>
    <t>TOTAL GLASS - Bragança Paulista - SP</t>
  </si>
  <si>
    <t>DISTRIBUIDORA NOVO MUNDO - Serra - ES</t>
  </si>
  <si>
    <t xml:space="preserve"> (27) 94196-5816 - vendas@totalglass.com.br</t>
  </si>
  <si>
    <t>04.758.104/0001-10</t>
  </si>
  <si>
    <t>MAXGRASS GRAMA SINTÉTICA - Bom Jesus dos Perdões - SP</t>
  </si>
  <si>
    <t>(15) 3521-1819 - atendimento2@maxgrass.com.br</t>
  </si>
  <si>
    <t xml:space="preserve">AJUDANTE (AJUDANTE PRATICO - SINDUSCON) </t>
  </si>
  <si>
    <t xml:space="preserve">PEDREIRO (OFICIAL - SINDUSCON) </t>
  </si>
  <si>
    <t>Instalação de Letreiro em Aço Inox, 19 letras de 20cm e 20 letras com 15cm</t>
  </si>
  <si>
    <t>MLD2 SIGNALIZE - Vila Velha - ES</t>
  </si>
  <si>
    <t>19.085.641/0001-14</t>
  </si>
  <si>
    <t xml:space="preserve"> (27) 99816-8856  </t>
  </si>
  <si>
    <t>TM PLACAS - Cariacica - ES</t>
  </si>
  <si>
    <t>26.561.988/0001-51</t>
  </si>
  <si>
    <t>(27) 99936-0377  - contato@tmplacas.com.br</t>
  </si>
  <si>
    <t xml:space="preserve">Instalação de Letreiro em Aço Inox, 19 letras de 20cm e 20 letras com 15cm </t>
  </si>
  <si>
    <t>AGRIMAIS FLORICULTURA - Santa Maria de Jetibá - ES</t>
  </si>
  <si>
    <t>28.455.047/0002-40</t>
  </si>
  <si>
    <t>(27) 99853-3055 - agrimaisfloricultura@gmail.com</t>
  </si>
  <si>
    <t>05.980.550/0001-38</t>
  </si>
  <si>
    <t>KAKI MUDAS LTDA - Domingos Martins - ES</t>
  </si>
  <si>
    <t xml:space="preserve"> (27) 99820-4985  </t>
  </si>
  <si>
    <t>15.042.376/0001-36</t>
  </si>
  <si>
    <t>VERDES VALE - Linhares - ES</t>
  </si>
  <si>
    <t>(27) 99984-1105</t>
  </si>
  <si>
    <t>Muda de Agapanto</t>
  </si>
  <si>
    <t>Muda de Barba de Serpente</t>
  </si>
  <si>
    <t>15.042.376.0002-17</t>
  </si>
  <si>
    <t xml:space="preserve"> (27) 99838-1033 </t>
  </si>
  <si>
    <t>RELICÁRIO PLANTAS - Linhares - ES</t>
  </si>
  <si>
    <t>DER-ES EDIFICAÇÕES - SEM DESONERAÇÃO - MÊS DE REFERÊNCIA 09/2023</t>
  </si>
  <si>
    <t>09.261.514/0001-75</t>
  </si>
  <si>
    <t>(27) 99589-0693 - Luiz Guilherme Flegler</t>
  </si>
  <si>
    <t>Laranja da Terra/ES, 15 de janeiro de 2024.</t>
  </si>
  <si>
    <t>Data Base: Setembro/2023</t>
  </si>
  <si>
    <t>VIDROLAR - Laranja da Terra - ES</t>
  </si>
  <si>
    <t xml:space="preserve">COMP </t>
  </si>
  <si>
    <t>MAPA DE COTAÇÃO 03</t>
  </si>
  <si>
    <t>Merc-03</t>
  </si>
  <si>
    <t>DATA BASE: SETEMBRO/2023</t>
  </si>
  <si>
    <t>MERC-07</t>
  </si>
  <si>
    <t>MERC-08</t>
  </si>
  <si>
    <t>MERC-09</t>
  </si>
  <si>
    <t>MERC-10</t>
  </si>
  <si>
    <t>MERC-11</t>
  </si>
  <si>
    <t>MERC-12</t>
  </si>
  <si>
    <t>Muda de podocarpo h:1m</t>
  </si>
  <si>
    <t>Muda de Extremosa/ Resedá h:2m</t>
  </si>
  <si>
    <t>Muda de Flamboyant h:2m</t>
  </si>
  <si>
    <t>Muda de Pau fava h:2m</t>
  </si>
  <si>
    <t>VIDRAÇARIA ALINE - Afonso Cláudio - ES</t>
  </si>
  <si>
    <t>MAPA DE COTAÇÃO 05</t>
  </si>
  <si>
    <t>Merc-05</t>
  </si>
  <si>
    <t>Muda de Extremosa/Resedá h:2m</t>
  </si>
  <si>
    <t>Muda de Clúsia</t>
  </si>
  <si>
    <t>Muda de Podocarpo h:1m</t>
  </si>
  <si>
    <t>26.688.628/0001-15</t>
  </si>
  <si>
    <t>VIVEIRO CÓRREGO DAS FLORES - Afonso Cláudio - ES</t>
  </si>
  <si>
    <t>(27) 99647-4080</t>
  </si>
  <si>
    <t>10.688.445/0001-60</t>
  </si>
  <si>
    <t>(27) 99701-4743</t>
  </si>
  <si>
    <t>RIO DOCE PAISAGISMO E JARDINAGEM - Colatina - ES</t>
  </si>
  <si>
    <t>Merc-06</t>
  </si>
  <si>
    <t>MAPA DE COTAÇÃO 06</t>
  </si>
  <si>
    <t>PLANTAS DONA EUZÉBIA - Dona Euzébia - MG</t>
  </si>
  <si>
    <t>MAPA DE COTAÇÃO 07</t>
  </si>
  <si>
    <t>Merc-07</t>
  </si>
  <si>
    <t>MAPA DE COTAÇÃO 08</t>
  </si>
  <si>
    <t>Merc-08</t>
  </si>
  <si>
    <t>41.194.245/0001-84</t>
  </si>
  <si>
    <t xml:space="preserve"> (27) 99856-3956 - contato@plantasdonaeuzebia.com.br</t>
  </si>
  <si>
    <t>MAPA DE COTAÇÃO 09</t>
  </si>
  <si>
    <t>Merc-09</t>
  </si>
  <si>
    <t>MAPA DE COTAÇÃO 10</t>
  </si>
  <si>
    <t>Merc-10</t>
  </si>
  <si>
    <t>MAPA DE COTAÇÃO 11</t>
  </si>
  <si>
    <t>Merc-11</t>
  </si>
  <si>
    <t>MAPA DE COTAÇÃO 12</t>
  </si>
  <si>
    <t>Merc-12</t>
  </si>
  <si>
    <t>MAPA DE COTAÇÃO 13</t>
  </si>
  <si>
    <t>Merc-13</t>
  </si>
  <si>
    <t>JETIBÁ VIDRAÇARIA E ESQUADRIA - Santa Maria de Jetibá - ES</t>
  </si>
  <si>
    <t>01.479.792/0001-91</t>
  </si>
  <si>
    <t xml:space="preserve"> (27) 99981-7489 - vidracariajetiba@gmail.com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</si>
  <si>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</si>
  <si>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30.687.719/0001-03</t>
  </si>
  <si>
    <t xml:space="preserve">(27) 99890-7694 </t>
  </si>
  <si>
    <t>CLEOMIR PUBLICIDADE - Colatina - ES</t>
  </si>
  <si>
    <t>47.793.097/0001-09</t>
  </si>
  <si>
    <t>(27) 99590-1738</t>
  </si>
  <si>
    <t>ESTAKA EUCALIPTO TRATADO E JARDIM - Itarana - ES</t>
  </si>
  <si>
    <t>18.829.965/0001-57</t>
  </si>
  <si>
    <t>(27) 99768-6282</t>
  </si>
  <si>
    <t>Fornecimento e Instalação de Unidade Evaporadora e Condensadora de Ar Condicionado tipo Split Inverter Hi-Wall (Parede) de 22.000 BTU´s 220V - Ciclo Frio - Classificação A (Selo PROCEL), inclusive amortecedores vibra-stop</t>
  </si>
  <si>
    <t>Trama de aço composta por terças para telhados de até 2 águas para telha ondulada de fibrocimento, metálica, plástica ou termoacústica, incl uso transporte vertical. af_07/2019</t>
  </si>
  <si>
    <t>Calha em chapa de aço galvanizado número 24, desenvolvimento de 50 cm, incluso transporte vertical. af_07/2019</t>
  </si>
  <si>
    <t xml:space="preserve">Rufo de chapa de alumínio esp. 0.5mm, largura de 30cm </t>
  </si>
  <si>
    <t>Chapim sobre muros lineares, em granito ou mármore, l = 25 cm, assentado com argamassa 1:6 com aditivo. af_11/2020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</si>
  <si>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</si>
  <si>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</si>
  <si>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</si>
  <si>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</si>
  <si>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</si>
  <si>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</si>
  <si>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</si>
  <si>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</si>
  <si>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</si>
  <si>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</si>
  <si>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</si>
  <si>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Fornecimento e Instalação de Unidade Evaporadora e Condensadora de Ar Condicionado tipo Split Inverter Hi-Wall (Parede) de 18.000 BTU´s 220V - Ciclo Frio - Classificação A (Selo PROCEL), inclusive amortecedores vibra-stop</t>
  </si>
  <si>
    <t xml:space="preserve"> Fornecimento e Instalação de Unidade Evaporadora e Condensadora de Ar Condicionado tipo Split Inverter Hi-Wall (Parede) de 12.000 BTU´s 220V - Ciclo Frio - Classificação A (Selo PROCEL), inclusive amortecedores vibra-stop</t>
  </si>
  <si>
    <t>Porta de abrir de duas folhas em vidro 180cm, inclusive instalação, fechadura e puxador.</t>
  </si>
  <si>
    <t>META 01 - CONSTRUÇÃO DE CENTRO DE CONVIVÊNCIA</t>
  </si>
  <si>
    <t xml:space="preserve">FORRO </t>
  </si>
  <si>
    <t>BANCADAS, PRATELEIRAS E DIVISÓRIAS</t>
  </si>
  <si>
    <t>MERC-14</t>
  </si>
  <si>
    <t>Estaca pré-moldada de concreto, seção quadrada, capacidade de 25 toneladas, incluso emenda (incluso mobilização e desmobilização)</t>
  </si>
  <si>
    <t>Escavação manual em material de 1a. categoria, até 1.50 m de profundidade</t>
  </si>
  <si>
    <t>m³</t>
  </si>
  <si>
    <t>Fôrma de tábua de madeira de 2.5 x 30.0 cm para fundações, levando-se em conta a utilização 5 vezes (incluido o material, corte, montagem, escoramento e desforma)</t>
  </si>
  <si>
    <t xml:space="preserve">Fornecimento, dobragem e colocação em fôrma, de armadura CA-50 A média, diâmetro de 6.3 a 10.0 mm </t>
  </si>
  <si>
    <t xml:space="preserve">kg </t>
  </si>
  <si>
    <t xml:space="preserve">Fornecimento, dobragem e colocação em fôrma, de armadura CA-60 B fina, diâmetro de 4.0 a 7.0mm </t>
  </si>
  <si>
    <t>Fornecimento, preparo e aplicação de concreto Fck=25 MPa (brita 1 e 2) - (5% de perdas já incluído no custo)</t>
  </si>
  <si>
    <t xml:space="preserve">Aterro compactado utilizando compactador de placa vibratória com reaproveitamento do material </t>
  </si>
  <si>
    <t>Fôrma em chapa de madeira compensada plastificada 12mm para estrutura em geral, 5 reaproveitamentos,reforçada com sarrafos de madeira 2.5x10cm (incl material, corte, montagem, escoras em eucalipto e desforma)</t>
  </si>
  <si>
    <t>Fornecimento, dobragem e colocação em fôrma, de armadura CA-50 A grossa, diâmetro de 12.5 a 25.0mm</t>
  </si>
  <si>
    <t xml:space="preserve">Fornecimento, dobragem e colocação em fôrma, de armadura CA-60 B fina, diâmetro de 4.0 a 7.0mm kg </t>
  </si>
  <si>
    <t>bloco 01 + acesso entre edificações</t>
  </si>
  <si>
    <t>Laje pré-fabricada treliçada, sobrecarga 300 Kg/m2, vão de 3.5m a 4.3m, capeamento 4cm, esp. 12cm, Fck = 150 Kg/cm2</t>
  </si>
  <si>
    <t>(Estevão - (27) 99936-1803
projetos.rizengenharia@gmail.com</t>
  </si>
  <si>
    <t>Rafael- (27) 99833-6446
prefort.premoldados@terra.com.br</t>
  </si>
  <si>
    <t>João (27) 998886294
jonieli1@hotmail.com</t>
  </si>
  <si>
    <t>147.313.307-69</t>
  </si>
  <si>
    <t>14.784.945/0001-56</t>
  </si>
  <si>
    <t>21.617.848/0001-34</t>
  </si>
  <si>
    <t>BATE ESTACA TRÊS IRMÃOS LTDA-ME - Marechal Floriano - ES</t>
  </si>
  <si>
    <t xml:space="preserve">ESTEVÃO RICARDO RIZ </t>
  </si>
  <si>
    <t>CONSTRUTORA JETIBÁ LDTA ME - Santa Maria de Jatibá - ES</t>
  </si>
  <si>
    <t>R$/M = 232,53</t>
  </si>
  <si>
    <t>MAPA DE COTAÇÃO 14</t>
  </si>
  <si>
    <t>Merc-14</t>
  </si>
  <si>
    <t xml:space="preserve">CHAPISCO, EMBOÇO E REBOCO </t>
  </si>
  <si>
    <t>MERC-13</t>
  </si>
  <si>
    <t xml:space="preserve">CERCAMENTO </t>
  </si>
  <si>
    <t>19.4</t>
  </si>
  <si>
    <t>19.5</t>
  </si>
  <si>
    <t>19.6</t>
  </si>
  <si>
    <t>19.7</t>
  </si>
  <si>
    <t>22.0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</si>
  <si>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</si>
  <si>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</si>
  <si>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</si>
  <si>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</si>
  <si>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</si>
  <si>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</si>
  <si>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</si>
  <si>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</si>
  <si>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</si>
  <si>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9º MÊS</t>
  </si>
  <si>
    <t>10º MÊS</t>
  </si>
  <si>
    <t>11º MÊS</t>
  </si>
  <si>
    <t>12º MÊS</t>
  </si>
  <si>
    <t>1ª MEDIÇÃO</t>
  </si>
  <si>
    <t>Início:</t>
  </si>
  <si>
    <t>Fim:</t>
  </si>
  <si>
    <t>SALDO</t>
  </si>
  <si>
    <t>Glícia Helena Krause Corteletti</t>
  </si>
  <si>
    <t>Engenheira Civil CREA-ES 040576/D</t>
  </si>
  <si>
    <t>_______________________________________________</t>
  </si>
  <si>
    <t>Restante a pagar após 1ª medição</t>
  </si>
  <si>
    <t>VALOR 1 BOLETIM DE MEDIÇÃO</t>
  </si>
  <si>
    <t>Laranja da Terra/ES, 03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</si>
</sst>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(* #,##0.00_);_(* \(#,##0.00\);_(* &quot;-&quot;??_);_(@_)"/>
    <numFmt numFmtId="166" formatCode="&quot;R$&quot;#,##0.00"/>
    <numFmt numFmtId="167" formatCode="_(* #,##0.00_);_(* \(#,##0.00\);_(* \-??_);_(@_)"/>
    <numFmt numFmtId="168" formatCode="_(* #,##0.0000_);_(* \(#,##0.0000\);_(* \-??_);_(@_)"/>
    <numFmt numFmtId="169" formatCode="_(&quot;R$ &quot;* #,##0.00_);_(&quot;R$ &quot;* \(#,##0.00\);_(&quot;R$ &quot;* &quot;-&quot;??_);_(@_)"/>
    <numFmt numFmtId="170" formatCode="0.00000"/>
    <numFmt numFmtId="171" formatCode="&quot;R$&quot;\ #,##0.00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11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theme="9"/>
      <name val="Arial"/>
      <family val="2"/>
    </font>
    <font>
      <shadow/>
      <sz val="8"/>
      <name val="Arial"/>
      <family val="2"/>
    </font>
    <font>
      <b/>
      <sz val="11"/>
      <name val="Calibri"/>
      <family val="2"/>
      <scheme val="minor"/>
    </font>
    <font>
      <b/>
      <shadow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u/>
      <sz val="9"/>
      <color indexed="8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5BAB"/>
      <name val="Courie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49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3" borderId="0" xfId="0" applyFont="1" applyFill="1"/>
    <xf numFmtId="0" fontId="5" fillId="0" borderId="1" xfId="0" applyFont="1" applyBorder="1" applyAlignment="1">
      <alignment vertical="center"/>
    </xf>
    <xf numFmtId="0" fontId="6" fillId="0" borderId="0" xfId="0" applyFont="1"/>
    <xf numFmtId="2" fontId="14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7" xfId="0" applyFont="1" applyBorder="1"/>
    <xf numFmtId="2" fontId="21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/>
    </xf>
    <xf numFmtId="167" fontId="29" fillId="2" borderId="1" xfId="0" applyNumberFormat="1" applyFont="1" applyFill="1" applyBorder="1" applyAlignment="1">
      <alignment horizontal="center" vertical="center"/>
    </xf>
    <xf numFmtId="167" fontId="13" fillId="2" borderId="15" xfId="0" applyNumberFormat="1" applyFont="1" applyFill="1" applyBorder="1" applyAlignment="1">
      <alignment horizontal="center" vertical="center"/>
    </xf>
    <xf numFmtId="167" fontId="11" fillId="5" borderId="16" xfId="0" applyNumberFormat="1" applyFont="1" applyFill="1" applyBorder="1" applyAlignment="1">
      <alignment horizontal="center" vertical="center"/>
    </xf>
    <xf numFmtId="167" fontId="13" fillId="3" borderId="15" xfId="0" applyNumberFormat="1" applyFont="1" applyFill="1" applyBorder="1" applyAlignment="1">
      <alignment horizontal="center" vertical="center"/>
    </xf>
    <xf numFmtId="167" fontId="11" fillId="6" borderId="16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9" fontId="18" fillId="0" borderId="18" xfId="10" applyFont="1" applyFill="1" applyBorder="1" applyAlignment="1">
      <alignment horizontal="center" vertical="center"/>
    </xf>
    <xf numFmtId="44" fontId="18" fillId="0" borderId="18" xfId="9" applyFont="1" applyFill="1" applyBorder="1" applyAlignment="1">
      <alignment horizontal="center" vertical="center"/>
    </xf>
    <xf numFmtId="44" fontId="14" fillId="0" borderId="1" xfId="9" applyFont="1" applyFill="1" applyBorder="1" applyAlignment="1">
      <alignment horizontal="center" vertical="center"/>
    </xf>
    <xf numFmtId="170" fontId="5" fillId="0" borderId="0" xfId="0" applyNumberFormat="1" applyFont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vertical="center"/>
    </xf>
    <xf numFmtId="165" fontId="14" fillId="0" borderId="16" xfId="3" applyFont="1" applyFill="1" applyBorder="1" applyAlignment="1">
      <alignment horizontal="center" vertical="center"/>
    </xf>
    <xf numFmtId="165" fontId="17" fillId="0" borderId="16" xfId="3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left" vertical="center"/>
    </xf>
    <xf numFmtId="44" fontId="14" fillId="0" borderId="1" xfId="9" applyFont="1" applyFill="1" applyBorder="1" applyAlignment="1">
      <alignment vertical="center"/>
    </xf>
    <xf numFmtId="44" fontId="14" fillId="0" borderId="0" xfId="9" applyFont="1" applyFill="1" applyBorder="1" applyAlignment="1">
      <alignment vertical="center"/>
    </xf>
    <xf numFmtId="0" fontId="18" fillId="7" borderId="1" xfId="0" applyFont="1" applyFill="1" applyBorder="1" applyAlignment="1">
      <alignment horizontal="center" vertical="center" wrapText="1"/>
    </xf>
    <xf numFmtId="165" fontId="18" fillId="7" borderId="16" xfId="3" applyFont="1" applyFill="1" applyBorder="1" applyAlignment="1">
      <alignment horizontal="center" vertical="center"/>
    </xf>
    <xf numFmtId="0" fontId="5" fillId="7" borderId="0" xfId="0" applyFont="1" applyFill="1"/>
    <xf numFmtId="0" fontId="18" fillId="8" borderId="15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4" fontId="12" fillId="0" borderId="32" xfId="0" applyNumberFormat="1" applyFont="1" applyBorder="1" applyAlignment="1">
      <alignment horizontal="center" vertical="center"/>
    </xf>
    <xf numFmtId="166" fontId="14" fillId="0" borderId="1" xfId="9" applyNumberFormat="1" applyFont="1" applyFill="1" applyBorder="1" applyAlignment="1">
      <alignment vertical="center"/>
    </xf>
    <xf numFmtId="0" fontId="18" fillId="7" borderId="15" xfId="0" applyFont="1" applyFill="1" applyBorder="1" applyAlignment="1">
      <alignment horizontal="center" vertical="center" wrapText="1"/>
    </xf>
    <xf numFmtId="165" fontId="18" fillId="7" borderId="16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2" fontId="18" fillId="7" borderId="1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0" fillId="7" borderId="0" xfId="0" applyFont="1" applyFill="1"/>
    <xf numFmtId="2" fontId="11" fillId="7" borderId="1" xfId="2" applyNumberFormat="1" applyFont="1" applyFill="1" applyBorder="1" applyAlignment="1">
      <alignment horizontal="center" vertical="center" wrapText="1"/>
    </xf>
    <xf numFmtId="2" fontId="35" fillId="8" borderId="1" xfId="2" applyNumberFormat="1" applyFont="1" applyFill="1" applyBorder="1" applyAlignment="1">
      <alignment horizontal="center" vertical="center"/>
    </xf>
    <xf numFmtId="2" fontId="12" fillId="0" borderId="0" xfId="2" applyNumberFormat="1" applyFont="1" applyFill="1" applyBorder="1" applyAlignment="1">
      <alignment horizontal="right" vertical="center"/>
    </xf>
    <xf numFmtId="2" fontId="30" fillId="0" borderId="0" xfId="2" applyNumberFormat="1" applyFont="1"/>
    <xf numFmtId="2" fontId="30" fillId="0" borderId="0" xfId="2" applyNumberFormat="1" applyFont="1" applyAlignment="1">
      <alignment vertical="center"/>
    </xf>
    <xf numFmtId="2" fontId="12" fillId="0" borderId="0" xfId="2" applyNumberFormat="1" applyFont="1" applyFill="1" applyBorder="1" applyAlignment="1">
      <alignment vertical="center"/>
    </xf>
    <xf numFmtId="2" fontId="4" fillId="0" borderId="0" xfId="2" applyNumberFormat="1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2" fontId="14" fillId="7" borderId="1" xfId="2" applyNumberFormat="1" applyFont="1" applyFill="1" applyBorder="1" applyAlignment="1">
      <alignment horizontal="center" vertical="center"/>
    </xf>
    <xf numFmtId="165" fontId="16" fillId="0" borderId="16" xfId="3" applyFont="1" applyFill="1" applyBorder="1" applyAlignment="1">
      <alignment horizontal="center" vertical="center"/>
    </xf>
    <xf numFmtId="0" fontId="35" fillId="7" borderId="0" xfId="0" applyFont="1" applyFill="1"/>
    <xf numFmtId="166" fontId="14" fillId="0" borderId="1" xfId="9" applyNumberFormat="1" applyFont="1" applyFill="1" applyBorder="1" applyAlignment="1">
      <alignment horizontal="center" vertical="center"/>
    </xf>
    <xf numFmtId="166" fontId="14" fillId="0" borderId="0" xfId="9" applyNumberFormat="1" applyFont="1" applyFill="1" applyBorder="1" applyAlignment="1">
      <alignment vertical="center"/>
    </xf>
    <xf numFmtId="166" fontId="25" fillId="0" borderId="1" xfId="0" applyNumberFormat="1" applyFont="1" applyBorder="1" applyAlignment="1">
      <alignment horizontal="center" vertical="center"/>
    </xf>
    <xf numFmtId="171" fontId="25" fillId="0" borderId="1" xfId="9" applyNumberFormat="1" applyFont="1" applyFill="1" applyBorder="1" applyAlignment="1">
      <alignment horizontal="center" vertical="center"/>
    </xf>
    <xf numFmtId="0" fontId="37" fillId="0" borderId="7" xfId="0" applyFont="1" applyBorder="1"/>
    <xf numFmtId="0" fontId="38" fillId="0" borderId="7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2" fontId="12" fillId="0" borderId="0" xfId="2" applyNumberFormat="1" applyFont="1" applyFill="1" applyBorder="1" applyAlignment="1">
      <alignment horizontal="center" vertical="center"/>
    </xf>
    <xf numFmtId="2" fontId="11" fillId="7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14" fillId="7" borderId="20" xfId="0" applyNumberFormat="1" applyFont="1" applyFill="1" applyBorder="1" applyAlignment="1">
      <alignment horizontal="center" vertical="center"/>
    </xf>
    <xf numFmtId="2" fontId="35" fillId="8" borderId="20" xfId="0" applyNumberFormat="1" applyFont="1" applyFill="1" applyBorder="1" applyAlignment="1">
      <alignment horizontal="center" vertical="center"/>
    </xf>
    <xf numFmtId="2" fontId="18" fillId="7" borderId="20" xfId="0" applyNumberFormat="1" applyFont="1" applyFill="1" applyBorder="1" applyAlignment="1">
      <alignment horizontal="center" vertical="center" wrapText="1"/>
    </xf>
    <xf numFmtId="2" fontId="11" fillId="7" borderId="2" xfId="2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vertical="center"/>
    </xf>
    <xf numFmtId="2" fontId="17" fillId="0" borderId="2" xfId="2" applyNumberFormat="1" applyFont="1" applyFill="1" applyBorder="1" applyAlignment="1">
      <alignment horizontal="center" vertical="center"/>
    </xf>
    <xf numFmtId="2" fontId="30" fillId="0" borderId="0" xfId="2" applyNumberFormat="1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17" fillId="2" borderId="16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4" fontId="17" fillId="7" borderId="1" xfId="0" applyNumberFormat="1" applyFont="1" applyFill="1" applyBorder="1" applyAlignment="1">
      <alignment horizontal="center" vertical="center"/>
    </xf>
    <xf numFmtId="44" fontId="25" fillId="7" borderId="1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4" fontId="13" fillId="7" borderId="1" xfId="0" applyNumberFormat="1" applyFont="1" applyFill="1" applyBorder="1" applyAlignment="1">
      <alignment horizontal="center" vertical="center"/>
    </xf>
    <xf numFmtId="44" fontId="26" fillId="7" borderId="16" xfId="0" applyNumberFormat="1" applyFont="1" applyFill="1" applyBorder="1"/>
    <xf numFmtId="0" fontId="26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center" vertical="center"/>
    </xf>
    <xf numFmtId="167" fontId="13" fillId="2" borderId="16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167" fontId="17" fillId="2" borderId="16" xfId="0" applyNumberFormat="1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165" fontId="18" fillId="8" borderId="16" xfId="3" applyFont="1" applyFill="1" applyBorder="1" applyAlignment="1">
      <alignment horizontal="center" vertical="center"/>
    </xf>
    <xf numFmtId="0" fontId="35" fillId="8" borderId="0" xfId="0" applyFont="1" applyFill="1"/>
    <xf numFmtId="2" fontId="18" fillId="7" borderId="20" xfId="0" applyNumberFormat="1" applyFont="1" applyFill="1" applyBorder="1" applyAlignment="1">
      <alignment horizontal="center" vertical="center"/>
    </xf>
    <xf numFmtId="2" fontId="18" fillId="7" borderId="1" xfId="2" applyNumberFormat="1" applyFont="1" applyFill="1" applyBorder="1" applyAlignment="1">
      <alignment horizontal="center" vertical="center"/>
    </xf>
    <xf numFmtId="44" fontId="18" fillId="7" borderId="16" xfId="2" applyNumberFormat="1" applyFont="1" applyFill="1" applyBorder="1" applyAlignment="1">
      <alignment horizontal="center" vertical="center"/>
    </xf>
    <xf numFmtId="0" fontId="36" fillId="0" borderId="0" xfId="0" applyFont="1"/>
    <xf numFmtId="2" fontId="18" fillId="7" borderId="2" xfId="2" applyNumberFormat="1" applyFont="1" applyFill="1" applyBorder="1" applyAlignment="1">
      <alignment horizontal="center" vertical="center"/>
    </xf>
    <xf numFmtId="0" fontId="35" fillId="0" borderId="0" xfId="0" applyFont="1"/>
    <xf numFmtId="0" fontId="18" fillId="8" borderId="1" xfId="0" applyFont="1" applyFill="1" applyBorder="1" applyAlignment="1">
      <alignment horizontal="center" vertical="center"/>
    </xf>
    <xf numFmtId="2" fontId="18" fillId="8" borderId="20" xfId="0" applyNumberFormat="1" applyFont="1" applyFill="1" applyBorder="1" applyAlignment="1">
      <alignment horizontal="center" vertical="center"/>
    </xf>
    <xf numFmtId="2" fontId="18" fillId="8" borderId="1" xfId="2" applyNumberFormat="1" applyFont="1" applyFill="1" applyBorder="1" applyAlignment="1">
      <alignment horizontal="center" vertical="center"/>
    </xf>
    <xf numFmtId="0" fontId="6" fillId="8" borderId="0" xfId="0" applyFont="1" applyFill="1"/>
    <xf numFmtId="0" fontId="14" fillId="0" borderId="3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2" fontId="13" fillId="0" borderId="6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44" fontId="26" fillId="7" borderId="16" xfId="0" applyNumberFormat="1" applyFont="1" applyFill="1" applyBorder="1" applyAlignment="1">
      <alignment horizontal="center" vertical="center"/>
    </xf>
    <xf numFmtId="0" fontId="20" fillId="7" borderId="0" xfId="0" applyFont="1" applyFill="1"/>
    <xf numFmtId="0" fontId="26" fillId="7" borderId="15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vertical="center" wrapText="1"/>
    </xf>
    <xf numFmtId="0" fontId="43" fillId="0" borderId="20" xfId="0" applyFont="1" applyBorder="1" applyAlignment="1">
      <alignment horizontal="left" vertical="center" wrapText="1"/>
    </xf>
    <xf numFmtId="10" fontId="43" fillId="0" borderId="16" xfId="0" applyNumberFormat="1" applyFont="1" applyBorder="1" applyAlignment="1">
      <alignment vertical="center" wrapText="1"/>
    </xf>
    <xf numFmtId="4" fontId="29" fillId="0" borderId="16" xfId="0" applyNumberFormat="1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quotePrefix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167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 wrapText="1"/>
    </xf>
    <xf numFmtId="167" fontId="13" fillId="2" borderId="15" xfId="0" quotePrefix="1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right" vertical="center" wrapText="1"/>
    </xf>
    <xf numFmtId="1" fontId="29" fillId="2" borderId="1" xfId="0" quotePrefix="1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168" fontId="29" fillId="2" borderId="1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0" fillId="0" borderId="22" xfId="0" applyBorder="1"/>
    <xf numFmtId="0" fontId="0" fillId="0" borderId="40" xfId="0" applyBorder="1"/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3" xfId="0" applyBorder="1"/>
    <xf numFmtId="0" fontId="0" fillId="0" borderId="4" xfId="0" applyBorder="1"/>
    <xf numFmtId="0" fontId="13" fillId="0" borderId="37" xfId="0" applyFont="1" applyBorder="1" applyAlignment="1">
      <alignment horizontal="center"/>
    </xf>
    <xf numFmtId="0" fontId="21" fillId="9" borderId="16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5" fillId="7" borderId="15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6" fillId="7" borderId="1" xfId="0" applyFont="1" applyFill="1" applyBorder="1" applyAlignment="1">
      <alignment horizontal="center"/>
    </xf>
    <xf numFmtId="0" fontId="44" fillId="7" borderId="1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 vertical="center" wrapText="1"/>
    </xf>
    <xf numFmtId="4" fontId="44" fillId="7" borderId="1" xfId="0" applyNumberFormat="1" applyFont="1" applyFill="1" applyBorder="1" applyAlignment="1">
      <alignment horizontal="center" vertical="center"/>
    </xf>
    <xf numFmtId="165" fontId="26" fillId="7" borderId="16" xfId="3" applyFont="1" applyFill="1" applyBorder="1" applyAlignment="1">
      <alignment horizontal="center" vertical="center"/>
    </xf>
    <xf numFmtId="0" fontId="10" fillId="2" borderId="0" xfId="1" applyFont="1" applyFill="1" applyBorder="1" applyAlignment="1" applyProtection="1">
      <alignment horizontal="center"/>
    </xf>
    <xf numFmtId="0" fontId="14" fillId="0" borderId="1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center"/>
    </xf>
    <xf numFmtId="2" fontId="17" fillId="0" borderId="1" xfId="2" applyNumberFormat="1" applyFont="1" applyFill="1" applyBorder="1" applyAlignment="1">
      <alignment horizontal="center" vertical="center"/>
    </xf>
    <xf numFmtId="2" fontId="17" fillId="0" borderId="6" xfId="2" applyNumberFormat="1" applyFont="1" applyFill="1" applyBorder="1" applyAlignment="1">
      <alignment horizontal="center" vertical="center"/>
    </xf>
    <xf numFmtId="165" fontId="14" fillId="0" borderId="0" xfId="3" applyFont="1" applyFill="1" applyBorder="1" applyAlignment="1">
      <alignment horizontal="center" vertical="center"/>
    </xf>
    <xf numFmtId="4" fontId="14" fillId="7" borderId="1" xfId="0" applyNumberFormat="1" applyFont="1" applyFill="1" applyBorder="1" applyAlignment="1">
      <alignment horizontal="center" vertical="center"/>
    </xf>
    <xf numFmtId="44" fontId="18" fillId="7" borderId="16" xfId="0" applyNumberFormat="1" applyFont="1" applyFill="1" applyBorder="1" applyAlignment="1">
      <alignment horizontal="center" vertical="center"/>
    </xf>
    <xf numFmtId="2" fontId="17" fillId="7" borderId="1" xfId="2" applyNumberFormat="1" applyFont="1" applyFill="1" applyBorder="1" applyAlignment="1">
      <alignment horizontal="center" vertical="center"/>
    </xf>
    <xf numFmtId="2" fontId="40" fillId="0" borderId="0" xfId="2" applyNumberFormat="1" applyFont="1" applyFill="1" applyBorder="1"/>
    <xf numFmtId="2" fontId="44" fillId="7" borderId="26" xfId="2" applyNumberFormat="1" applyFont="1" applyFill="1" applyBorder="1" applyAlignment="1">
      <alignment horizontal="center" vertical="center"/>
    </xf>
    <xf numFmtId="2" fontId="13" fillId="7" borderId="1" xfId="2" applyNumberFormat="1" applyFont="1" applyFill="1" applyBorder="1" applyAlignment="1">
      <alignment horizontal="center" vertical="center"/>
    </xf>
    <xf numFmtId="2" fontId="21" fillId="7" borderId="1" xfId="2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2" fontId="17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2" fontId="14" fillId="0" borderId="26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5" fontId="17" fillId="0" borderId="1" xfId="2" applyFont="1" applyFill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2" fontId="13" fillId="0" borderId="1" xfId="2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65" fontId="13" fillId="0" borderId="16" xfId="3" applyFont="1" applyFill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165" fontId="14" fillId="0" borderId="1" xfId="3" applyFont="1" applyFill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2" fontId="0" fillId="0" borderId="38" xfId="0" applyNumberFormat="1" applyBorder="1" applyAlignment="1">
      <alignment horizontal="center" vertical="center"/>
    </xf>
    <xf numFmtId="0" fontId="20" fillId="0" borderId="0" xfId="0" applyFont="1"/>
    <xf numFmtId="2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wrapText="1"/>
    </xf>
    <xf numFmtId="0" fontId="13" fillId="0" borderId="26" xfId="0" applyFont="1" applyBorder="1" applyAlignment="1">
      <alignment vertical="center" wrapText="1"/>
    </xf>
    <xf numFmtId="0" fontId="17" fillId="0" borderId="1" xfId="0" applyFont="1" applyBorder="1" applyAlignment="1">
      <alignment horizontal="left" wrapText="1"/>
    </xf>
    <xf numFmtId="2" fontId="13" fillId="0" borderId="0" xfId="2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2" borderId="1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" fontId="18" fillId="2" borderId="20" xfId="0" applyNumberFormat="1" applyFont="1" applyFill="1" applyBorder="1" applyAlignment="1">
      <alignment horizontal="center" vertical="center"/>
    </xf>
    <xf numFmtId="0" fontId="36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44" fontId="18" fillId="2" borderId="14" xfId="2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44" fontId="5" fillId="0" borderId="1" xfId="0" applyNumberFormat="1" applyFont="1" applyBorder="1"/>
    <xf numFmtId="166" fontId="5" fillId="0" borderId="1" xfId="0" applyNumberFormat="1" applyFont="1" applyBorder="1"/>
    <xf numFmtId="0" fontId="7" fillId="2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3" fillId="2" borderId="47" xfId="0" applyFont="1" applyFill="1" applyBorder="1" applyAlignment="1">
      <alignment vertical="center"/>
    </xf>
    <xf numFmtId="0" fontId="13" fillId="0" borderId="12" xfId="0" applyFont="1" applyBorder="1" applyAlignment="1">
      <alignment horizontal="center"/>
    </xf>
    <xf numFmtId="0" fontId="13" fillId="0" borderId="39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/>
    </xf>
    <xf numFmtId="165" fontId="17" fillId="0" borderId="20" xfId="3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" fontId="11" fillId="3" borderId="16" xfId="0" applyNumberFormat="1" applyFont="1" applyFill="1" applyBorder="1" applyAlignment="1">
      <alignment horizontal="center" vertical="center" wrapText="1"/>
    </xf>
    <xf numFmtId="44" fontId="18" fillId="7" borderId="20" xfId="2" applyNumberFormat="1" applyFont="1" applyFill="1" applyBorder="1" applyAlignment="1">
      <alignment horizontal="center" vertical="center"/>
    </xf>
    <xf numFmtId="0" fontId="35" fillId="7" borderId="1" xfId="0" applyFont="1" applyFill="1" applyBorder="1"/>
    <xf numFmtId="165" fontId="18" fillId="7" borderId="20" xfId="0" applyNumberFormat="1" applyFont="1" applyFill="1" applyBorder="1" applyAlignment="1">
      <alignment horizontal="center" vertical="center" wrapText="1"/>
    </xf>
    <xf numFmtId="44" fontId="35" fillId="7" borderId="1" xfId="0" applyNumberFormat="1" applyFont="1" applyFill="1" applyBorder="1"/>
    <xf numFmtId="0" fontId="4" fillId="10" borderId="1" xfId="0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44" fontId="18" fillId="7" borderId="1" xfId="0" applyNumberFormat="1" applyFont="1" applyFill="1" applyBorder="1"/>
    <xf numFmtId="44" fontId="5" fillId="0" borderId="1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21" xfId="1" applyFont="1" applyFill="1" applyBorder="1" applyAlignment="1" applyProtection="1">
      <alignment horizontal="center" vertical="center" wrapText="1"/>
    </xf>
    <xf numFmtId="0" fontId="28" fillId="0" borderId="6" xfId="1" applyFont="1" applyFill="1" applyBorder="1" applyAlignment="1" applyProtection="1">
      <alignment horizontal="center" vertical="center" wrapText="1"/>
    </xf>
    <xf numFmtId="0" fontId="28" fillId="0" borderId="36" xfId="1" applyFont="1" applyFill="1" applyBorder="1" applyAlignment="1" applyProtection="1">
      <alignment horizontal="center" vertical="center" wrapText="1"/>
    </xf>
    <xf numFmtId="0" fontId="28" fillId="0" borderId="5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4" xfId="1" applyFont="1" applyFill="1" applyBorder="1" applyAlignment="1" applyProtection="1">
      <alignment horizontal="center" vertical="center" wrapText="1"/>
    </xf>
    <xf numFmtId="0" fontId="4" fillId="0" borderId="15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28" fillId="0" borderId="15" xfId="1" applyFont="1" applyFill="1" applyBorder="1" applyAlignment="1" applyProtection="1">
      <alignment horizontal="center" vertical="center" wrapText="1"/>
    </xf>
    <xf numFmtId="0" fontId="28" fillId="0" borderId="1" xfId="1" applyFont="1" applyFill="1" applyBorder="1" applyAlignment="1" applyProtection="1">
      <alignment horizontal="center" vertical="center" wrapText="1"/>
    </xf>
    <xf numFmtId="0" fontId="28" fillId="0" borderId="16" xfId="1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1" fillId="0" borderId="15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7" borderId="1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/>
    </xf>
    <xf numFmtId="0" fontId="10" fillId="0" borderId="7" xfId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6" fillId="0" borderId="17" xfId="0" applyFont="1" applyBorder="1" applyAlignment="1">
      <alignment horizontal="right" vertical="center"/>
    </xf>
    <xf numFmtId="0" fontId="26" fillId="0" borderId="29" xfId="0" applyFont="1" applyBorder="1" applyAlignment="1">
      <alignment horizontal="right" vertical="center"/>
    </xf>
    <xf numFmtId="0" fontId="26" fillId="0" borderId="34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45" fillId="3" borderId="39" xfId="0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0" fontId="45" fillId="3" borderId="12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12" fillId="0" borderId="17" xfId="0" applyNumberFormat="1" applyFont="1" applyBorder="1" applyAlignment="1">
      <alignment horizontal="center" vertical="center"/>
    </xf>
    <xf numFmtId="44" fontId="12" fillId="0" borderId="30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0" fillId="2" borderId="3" xfId="1" applyFont="1" applyFill="1" applyBorder="1" applyAlignment="1" applyProtection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5" fillId="3" borderId="44" xfId="1" applyFont="1" applyFill="1" applyBorder="1" applyAlignment="1" applyProtection="1">
      <alignment horizontal="center" vertical="center"/>
    </xf>
    <xf numFmtId="0" fontId="15" fillId="3" borderId="45" xfId="1" applyFont="1" applyFill="1" applyBorder="1" applyAlignment="1" applyProtection="1">
      <alignment horizontal="center" vertical="center"/>
    </xf>
    <xf numFmtId="0" fontId="15" fillId="3" borderId="46" xfId="1" applyFont="1" applyFill="1" applyBorder="1" applyAlignment="1" applyProtection="1">
      <alignment horizontal="center" vertical="center"/>
    </xf>
    <xf numFmtId="0" fontId="25" fillId="2" borderId="9" xfId="1" applyFont="1" applyFill="1" applyBorder="1" applyAlignment="1" applyProtection="1">
      <alignment horizontal="center" vertical="center" wrapText="1"/>
    </xf>
    <xf numFmtId="0" fontId="25" fillId="2" borderId="7" xfId="1" applyFont="1" applyFill="1" applyBorder="1" applyAlignment="1" applyProtection="1">
      <alignment horizontal="center" vertical="center" wrapText="1"/>
    </xf>
    <xf numFmtId="0" fontId="25" fillId="2" borderId="20" xfId="1" applyFont="1" applyFill="1" applyBorder="1" applyAlignment="1" applyProtection="1">
      <alignment horizontal="center" vertical="center" wrapText="1"/>
    </xf>
    <xf numFmtId="0" fontId="25" fillId="2" borderId="3" xfId="1" applyFont="1" applyFill="1" applyBorder="1" applyAlignment="1" applyProtection="1">
      <alignment horizontal="center" vertical="center" wrapText="1"/>
    </xf>
    <xf numFmtId="0" fontId="25" fillId="2" borderId="2" xfId="1" applyFont="1" applyFill="1" applyBorder="1" applyAlignment="1" applyProtection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21" fillId="0" borderId="20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/>
    </xf>
    <xf numFmtId="167" fontId="13" fillId="2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left" vertical="center"/>
    </xf>
    <xf numFmtId="167" fontId="13" fillId="3" borderId="1" xfId="0" applyNumberFormat="1" applyFont="1" applyFill="1" applyBorder="1" applyAlignment="1">
      <alignment horizontal="center" vertical="center"/>
    </xf>
    <xf numFmtId="167" fontId="11" fillId="3" borderId="1" xfId="0" applyNumberFormat="1" applyFont="1" applyFill="1" applyBorder="1" applyAlignment="1">
      <alignment horizontal="left" vertical="center"/>
    </xf>
    <xf numFmtId="167" fontId="13" fillId="0" borderId="17" xfId="0" applyNumberFormat="1" applyFont="1" applyBorder="1" applyAlignment="1">
      <alignment horizontal="center" vertical="center"/>
    </xf>
    <xf numFmtId="167" fontId="13" fillId="0" borderId="29" xfId="0" applyNumberFormat="1" applyFont="1" applyBorder="1" applyAlignment="1">
      <alignment horizontal="center" vertical="center"/>
    </xf>
    <xf numFmtId="167" fontId="13" fillId="0" borderId="30" xfId="0" applyNumberFormat="1" applyFont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left" vertical="center"/>
    </xf>
    <xf numFmtId="10" fontId="41" fillId="2" borderId="1" xfId="0" applyNumberFormat="1" applyFont="1" applyFill="1" applyBorder="1" applyAlignment="1">
      <alignment horizontal="left" vertical="center"/>
    </xf>
    <xf numFmtId="167" fontId="11" fillId="2" borderId="15" xfId="0" applyNumberFormat="1" applyFont="1" applyFill="1" applyBorder="1" applyAlignment="1">
      <alignment horizontal="left" vertical="center"/>
    </xf>
    <xf numFmtId="167" fontId="11" fillId="2" borderId="16" xfId="0" applyNumberFormat="1" applyFont="1" applyFill="1" applyBorder="1" applyAlignment="1">
      <alignment horizontal="left" vertical="center"/>
    </xf>
    <xf numFmtId="167" fontId="13" fillId="2" borderId="15" xfId="0" applyNumberFormat="1" applyFont="1" applyFill="1" applyBorder="1" applyAlignment="1">
      <alignment horizontal="right" vertical="center"/>
    </xf>
    <xf numFmtId="167" fontId="13" fillId="2" borderId="1" xfId="0" applyNumberFormat="1" applyFont="1" applyFill="1" applyBorder="1" applyAlignment="1">
      <alignment horizontal="right" vertical="center"/>
    </xf>
    <xf numFmtId="167" fontId="13" fillId="2" borderId="16" xfId="0" applyNumberFormat="1" applyFont="1" applyFill="1" applyBorder="1" applyAlignment="1">
      <alignment horizontal="center" vertical="center"/>
    </xf>
    <xf numFmtId="167" fontId="11" fillId="2" borderId="15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167" fontId="11" fillId="2" borderId="16" xfId="0" applyNumberFormat="1" applyFont="1" applyFill="1" applyBorder="1" applyAlignment="1">
      <alignment horizontal="center" vertical="center"/>
    </xf>
    <xf numFmtId="167" fontId="13" fillId="2" borderId="1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right" vertical="center" wrapText="1"/>
    </xf>
    <xf numFmtId="0" fontId="32" fillId="0" borderId="3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2" fontId="29" fillId="0" borderId="1" xfId="0" applyNumberFormat="1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7" fillId="2" borderId="2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1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1">
    <cellStyle name="Hiperlink" xfId="1" builtinId="8"/>
    <cellStyle name="Moeda" xfId="9" builtinId="4"/>
    <cellStyle name="Moeda 2" xfId="4" xr:uid="{00000000-0005-0000-0000-000002000000}"/>
    <cellStyle name="Normal" xfId="0" builtinId="0"/>
    <cellStyle name="Porcentagem" xfId="10" builtinId="5"/>
    <cellStyle name="Separador de milhares 2" xfId="3" xr:uid="{00000000-0005-0000-0000-000005000000}"/>
    <cellStyle name="Separador de milhares 2 2" xfId="8" xr:uid="{00000000-0005-0000-0000-000006000000}"/>
    <cellStyle name="Separador de milhares 2 3" xfId="6" xr:uid="{00000000-0005-0000-0000-000007000000}"/>
    <cellStyle name="Vírgula" xfId="2" builtinId="3"/>
    <cellStyle name="Vírgula 2" xfId="7" xr:uid="{00000000-0005-0000-0000-000009000000}"/>
    <cellStyle name="Vírgula 3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</xdr:col>
      <xdr:colOff>638175</xdr:colOff>
      <xdr:row>4</xdr:row>
      <xdr:rowOff>203346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4"/>
          <a:ext cx="1000125" cy="879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1671968</xdr:colOff>
      <xdr:row>0</xdr:row>
      <xdr:rowOff>53306</xdr:rowOff>
    </xdr:from>
    <xdr:to>
      <xdr:col>1</xdr:col>
      <xdr:colOff>2935431</xdr:colOff>
      <xdr:row>5</xdr:row>
      <xdr:rowOff>143275</xdr:rowOff>
    </xdr:to>
    <xdr:pic>
      <xdr:nvPicPr>
        <xdr:cNvPr id="5" name="Imagem 4" descr="Interior da bandeir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195" y="53306"/>
          <a:ext cx="1263463" cy="1198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0</xdr:row>
      <xdr:rowOff>57149</xdr:rowOff>
    </xdr:from>
    <xdr:to>
      <xdr:col>2</xdr:col>
      <xdr:colOff>247650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7149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953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66674</xdr:rowOff>
    </xdr:from>
    <xdr:to>
      <xdr:col>1</xdr:col>
      <xdr:colOff>447675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4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1"/>
  <sheetViews>
    <sheetView tabSelected="1" view="pageBreakPreview" zoomScaleNormal="100" zoomScaleSheetLayoutView="100" workbookViewId="0">
      <selection activeCell="K11" sqref="K11"/>
    </sheetView>
  </sheetViews>
  <sheetFormatPr defaultColWidth="9.109375" defaultRowHeight="11.4" x14ac:dyDescent="0.2"/>
  <cols>
    <col min="1" max="1" width="7.44140625" style="3" customWidth="1"/>
    <col min="2" max="2" width="11.44140625" style="3" customWidth="1"/>
    <col min="3" max="3" width="10.44140625" style="3" bestFit="1" customWidth="1"/>
    <col min="4" max="4" width="74.6640625" style="2" customWidth="1"/>
    <col min="5" max="5" width="7.88671875" style="5" customWidth="1"/>
    <col min="6" max="6" width="9.5546875" style="78" customWidth="1"/>
    <col min="7" max="7" width="12.5546875" style="114" customWidth="1"/>
    <col min="8" max="8" width="11.109375" style="86" bestFit="1" customWidth="1"/>
    <col min="9" max="9" width="21.33203125" style="6" customWidth="1"/>
    <col min="10" max="10" width="12.44140625" style="1" customWidth="1"/>
    <col min="11" max="11" width="21.21875" style="1" customWidth="1"/>
    <col min="12" max="16384" width="9.109375" style="1"/>
  </cols>
  <sheetData>
    <row r="1" spans="1:12" ht="15" customHeight="1" x14ac:dyDescent="0.2">
      <c r="A1" s="310"/>
      <c r="B1" s="311"/>
      <c r="C1" s="295" t="s">
        <v>5</v>
      </c>
      <c r="D1" s="296"/>
      <c r="E1" s="296"/>
      <c r="F1" s="296"/>
      <c r="G1" s="296"/>
      <c r="H1" s="296"/>
      <c r="I1" s="296"/>
      <c r="J1" s="296"/>
      <c r="K1" s="296"/>
    </row>
    <row r="2" spans="1:12" ht="15" customHeight="1" x14ac:dyDescent="0.2">
      <c r="A2" s="312"/>
      <c r="B2" s="313"/>
      <c r="C2" s="295"/>
      <c r="D2" s="296"/>
      <c r="E2" s="296"/>
      <c r="F2" s="296"/>
      <c r="G2" s="296"/>
      <c r="H2" s="296"/>
      <c r="I2" s="296"/>
      <c r="J2" s="296"/>
      <c r="K2" s="296"/>
    </row>
    <row r="3" spans="1:12" ht="15" customHeight="1" x14ac:dyDescent="0.2">
      <c r="A3" s="312"/>
      <c r="B3" s="313"/>
      <c r="C3" s="295"/>
      <c r="D3" s="296"/>
      <c r="E3" s="296"/>
      <c r="F3" s="296"/>
      <c r="G3" s="296"/>
      <c r="H3" s="296"/>
      <c r="I3" s="296"/>
      <c r="J3" s="296"/>
      <c r="K3" s="296"/>
    </row>
    <row r="4" spans="1:12" ht="15" customHeight="1" x14ac:dyDescent="0.2">
      <c r="A4" s="312"/>
      <c r="B4" s="313"/>
      <c r="C4" s="297" t="s">
        <v>8</v>
      </c>
      <c r="D4" s="298"/>
      <c r="E4" s="298"/>
      <c r="F4" s="298"/>
      <c r="G4" s="298"/>
      <c r="H4" s="298"/>
      <c r="I4" s="298"/>
      <c r="J4" s="298"/>
      <c r="K4" s="298"/>
    </row>
    <row r="5" spans="1:12" ht="26.25" customHeight="1" x14ac:dyDescent="0.2">
      <c r="A5" s="314"/>
      <c r="B5" s="315"/>
      <c r="C5" s="297" t="s">
        <v>9</v>
      </c>
      <c r="D5" s="298"/>
      <c r="E5" s="298"/>
      <c r="F5" s="298"/>
      <c r="G5" s="298"/>
      <c r="H5" s="298"/>
      <c r="I5" s="298"/>
      <c r="J5" s="298"/>
      <c r="K5" s="298"/>
    </row>
    <row r="6" spans="1:12" ht="17.399999999999999" x14ac:dyDescent="0.2">
      <c r="A6" s="320" t="s">
        <v>10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</row>
    <row r="7" spans="1:12" x14ac:dyDescent="0.2">
      <c r="A7" s="321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1" t="s">
        <v>3</v>
      </c>
    </row>
    <row r="8" spans="1:12" ht="48" customHeight="1" x14ac:dyDescent="0.2">
      <c r="A8" s="307" t="s">
        <v>332</v>
      </c>
      <c r="B8" s="308"/>
      <c r="C8" s="308"/>
      <c r="D8" s="308"/>
      <c r="E8" s="308"/>
      <c r="F8" s="308"/>
      <c r="G8" s="308"/>
      <c r="H8" s="308"/>
      <c r="I8" s="309"/>
      <c r="J8" s="329" t="s">
        <v>660</v>
      </c>
      <c r="K8" s="330"/>
    </row>
    <row r="9" spans="1:12" x14ac:dyDescent="0.2">
      <c r="A9" s="307"/>
      <c r="B9" s="308"/>
      <c r="C9" s="308"/>
      <c r="D9" s="308"/>
      <c r="E9" s="308"/>
      <c r="F9" s="308"/>
      <c r="G9" s="308"/>
      <c r="H9" s="308"/>
      <c r="I9" s="309"/>
      <c r="J9" s="331"/>
      <c r="K9" s="332"/>
    </row>
    <row r="10" spans="1:12" s="60" customFormat="1" ht="12.75" customHeight="1" x14ac:dyDescent="0.25">
      <c r="A10" s="316" t="s">
        <v>114</v>
      </c>
      <c r="B10" s="317"/>
      <c r="C10" s="317"/>
      <c r="D10" s="317"/>
      <c r="E10" s="317"/>
      <c r="F10" s="317"/>
      <c r="G10" s="299" t="s">
        <v>163</v>
      </c>
      <c r="H10" s="300"/>
      <c r="I10" s="301"/>
      <c r="J10" s="214" t="s">
        <v>661</v>
      </c>
      <c r="K10" s="282">
        <v>45565</v>
      </c>
    </row>
    <row r="11" spans="1:12" s="60" customFormat="1" ht="12.75" customHeight="1" x14ac:dyDescent="0.25">
      <c r="A11" s="305" t="s">
        <v>527</v>
      </c>
      <c r="B11" s="306"/>
      <c r="C11" s="306"/>
      <c r="D11" s="306"/>
      <c r="E11" s="306"/>
      <c r="F11" s="306"/>
      <c r="G11" s="302"/>
      <c r="H11" s="303"/>
      <c r="I11" s="304"/>
      <c r="J11" s="214" t="s">
        <v>662</v>
      </c>
      <c r="K11" s="282">
        <v>46181</v>
      </c>
    </row>
    <row r="12" spans="1:12" ht="58.2" customHeight="1" x14ac:dyDescent="0.2">
      <c r="A12" s="43" t="s">
        <v>0</v>
      </c>
      <c r="B12" s="52" t="s">
        <v>11</v>
      </c>
      <c r="C12" s="52" t="s">
        <v>4</v>
      </c>
      <c r="D12" s="56" t="s">
        <v>12</v>
      </c>
      <c r="E12" s="56" t="s">
        <v>13</v>
      </c>
      <c r="F12" s="105" t="s">
        <v>1</v>
      </c>
      <c r="G12" s="80" t="s">
        <v>111</v>
      </c>
      <c r="H12" s="110" t="s">
        <v>156</v>
      </c>
      <c r="I12" s="57" t="s">
        <v>164</v>
      </c>
      <c r="J12" s="285" t="s">
        <v>1</v>
      </c>
      <c r="K12" s="286" t="s">
        <v>164</v>
      </c>
    </row>
    <row r="13" spans="1:12" ht="15" customHeight="1" x14ac:dyDescent="0.2">
      <c r="A13" s="49"/>
      <c r="B13" s="9"/>
      <c r="C13" s="9"/>
      <c r="D13" s="9"/>
      <c r="E13" s="9"/>
      <c r="F13" s="106"/>
      <c r="G13" s="101"/>
      <c r="H13" s="111"/>
      <c r="I13" s="50"/>
      <c r="J13" s="333"/>
      <c r="K13" s="334"/>
    </row>
    <row r="14" spans="1:12" s="154" customFormat="1" ht="15.75" customHeight="1" x14ac:dyDescent="0.25">
      <c r="A14" s="146" t="s">
        <v>116</v>
      </c>
      <c r="B14" s="58"/>
      <c r="C14" s="58"/>
      <c r="D14" s="58" t="s">
        <v>26</v>
      </c>
      <c r="E14" s="58"/>
      <c r="F14" s="149"/>
      <c r="G14" s="150"/>
      <c r="H14" s="153"/>
      <c r="I14" s="287">
        <f>SUM(I15:I22)</f>
        <v>31302.31</v>
      </c>
      <c r="J14" s="288"/>
      <c r="K14" s="293">
        <f>SUM(K15:K22)</f>
        <v>31302.31</v>
      </c>
      <c r="L14" s="291" t="s">
        <v>663</v>
      </c>
    </row>
    <row r="15" spans="1:12" s="60" customFormat="1" ht="13.2" x14ac:dyDescent="0.25">
      <c r="A15" s="42" t="s">
        <v>117</v>
      </c>
      <c r="B15" s="214">
        <v>20305</v>
      </c>
      <c r="C15" s="125" t="s">
        <v>113</v>
      </c>
      <c r="D15" s="61" t="s">
        <v>122</v>
      </c>
      <c r="E15" s="125" t="s">
        <v>2</v>
      </c>
      <c r="F15" s="215">
        <v>8</v>
      </c>
      <c r="G15" s="24">
        <v>336.35</v>
      </c>
      <c r="H15" s="112">
        <v>301.45</v>
      </c>
      <c r="I15" s="55">
        <f t="shared" ref="I15:I22" si="0">ROUND(F15*H15,2)</f>
        <v>2411.6</v>
      </c>
      <c r="J15" s="236">
        <v>8</v>
      </c>
      <c r="K15" s="284">
        <f>ROUND(H15*J15, 2)</f>
        <v>2411.6</v>
      </c>
      <c r="L15" s="292">
        <f>F15-J15</f>
        <v>0</v>
      </c>
    </row>
    <row r="16" spans="1:12" s="232" customFormat="1" ht="40.5" customHeight="1" x14ac:dyDescent="0.3">
      <c r="A16" s="42" t="s">
        <v>118</v>
      </c>
      <c r="B16" s="125">
        <v>20812</v>
      </c>
      <c r="C16" s="125" t="s">
        <v>113</v>
      </c>
      <c r="D16" s="230" t="s">
        <v>370</v>
      </c>
      <c r="E16" s="125" t="s">
        <v>14</v>
      </c>
      <c r="F16" s="231">
        <v>10</v>
      </c>
      <c r="G16" s="24">
        <v>36.72</v>
      </c>
      <c r="H16" s="112">
        <v>32.909999999999997</v>
      </c>
      <c r="I16" s="55">
        <f>ROUND(F16*H16,2)</f>
        <v>329.1</v>
      </c>
      <c r="J16" s="236">
        <v>10</v>
      </c>
      <c r="K16" s="284">
        <f>ROUND(H16*J16, 2)</f>
        <v>329.1</v>
      </c>
      <c r="L16" s="292">
        <f>F16-J16</f>
        <v>0</v>
      </c>
    </row>
    <row r="17" spans="1:12" s="232" customFormat="1" ht="40.5" customHeight="1" x14ac:dyDescent="0.3">
      <c r="A17" s="42" t="s">
        <v>330</v>
      </c>
      <c r="B17" s="125">
        <v>20713</v>
      </c>
      <c r="C17" s="125" t="s">
        <v>113</v>
      </c>
      <c r="D17" s="230" t="s">
        <v>353</v>
      </c>
      <c r="E17" s="125" t="s">
        <v>14</v>
      </c>
      <c r="F17" s="231">
        <v>5</v>
      </c>
      <c r="G17" s="24">
        <v>523.49</v>
      </c>
      <c r="H17" s="112">
        <v>469.17</v>
      </c>
      <c r="I17" s="55">
        <f t="shared" si="0"/>
        <v>2345.85</v>
      </c>
      <c r="J17" s="236">
        <v>5</v>
      </c>
      <c r="K17" s="284">
        <f t="shared" ref="K17:K22" si="1">ROUND(H17*J17, 2)</f>
        <v>2345.85</v>
      </c>
      <c r="L17" s="292">
        <f t="shared" ref="L17:L80" si="2">F17-J17</f>
        <v>0</v>
      </c>
    </row>
    <row r="18" spans="1:12" s="102" customFormat="1" ht="39.6" x14ac:dyDescent="0.2">
      <c r="A18" s="42" t="s">
        <v>338</v>
      </c>
      <c r="B18" s="214">
        <v>20801</v>
      </c>
      <c r="C18" s="214" t="s">
        <v>113</v>
      </c>
      <c r="D18" s="216" t="s">
        <v>371</v>
      </c>
      <c r="E18" s="214" t="s">
        <v>2</v>
      </c>
      <c r="F18" s="215">
        <v>14.5</v>
      </c>
      <c r="G18" s="217">
        <v>648.76</v>
      </c>
      <c r="H18" s="112">
        <v>581.44000000000005</v>
      </c>
      <c r="I18" s="54">
        <f t="shared" si="0"/>
        <v>8430.8799999999992</v>
      </c>
      <c r="J18" s="236">
        <v>14.5</v>
      </c>
      <c r="K18" s="284">
        <f t="shared" si="1"/>
        <v>8430.8799999999992</v>
      </c>
      <c r="L18" s="292">
        <f t="shared" si="2"/>
        <v>0</v>
      </c>
    </row>
    <row r="19" spans="1:12" s="102" customFormat="1" ht="39" customHeight="1" x14ac:dyDescent="0.2">
      <c r="A19" s="42" t="s">
        <v>339</v>
      </c>
      <c r="B19" s="214">
        <v>20802</v>
      </c>
      <c r="C19" s="214" t="s">
        <v>113</v>
      </c>
      <c r="D19" s="216" t="s">
        <v>372</v>
      </c>
      <c r="E19" s="214" t="s">
        <v>2</v>
      </c>
      <c r="F19" s="215">
        <v>10.9</v>
      </c>
      <c r="G19" s="217">
        <v>488.12</v>
      </c>
      <c r="H19" s="112">
        <v>437.47</v>
      </c>
      <c r="I19" s="54">
        <f t="shared" si="0"/>
        <v>4768.42</v>
      </c>
      <c r="J19" s="236">
        <v>10.9</v>
      </c>
      <c r="K19" s="284">
        <f t="shared" si="1"/>
        <v>4768.42</v>
      </c>
      <c r="L19" s="292">
        <f t="shared" si="2"/>
        <v>0</v>
      </c>
    </row>
    <row r="20" spans="1:12" s="102" customFormat="1" ht="39" customHeight="1" x14ac:dyDescent="0.2">
      <c r="A20" s="42" t="s">
        <v>340</v>
      </c>
      <c r="B20" s="214">
        <v>20804</v>
      </c>
      <c r="C20" s="214" t="s">
        <v>113</v>
      </c>
      <c r="D20" s="216" t="s">
        <v>373</v>
      </c>
      <c r="E20" s="214" t="s">
        <v>2</v>
      </c>
      <c r="F20" s="215">
        <v>12</v>
      </c>
      <c r="G20" s="217">
        <v>415.72</v>
      </c>
      <c r="H20" s="112">
        <v>372.59</v>
      </c>
      <c r="I20" s="54">
        <f t="shared" si="0"/>
        <v>4471.08</v>
      </c>
      <c r="J20" s="236">
        <v>12</v>
      </c>
      <c r="K20" s="284">
        <f t="shared" si="1"/>
        <v>4471.08</v>
      </c>
      <c r="L20" s="292">
        <f t="shared" si="2"/>
        <v>0</v>
      </c>
    </row>
    <row r="21" spans="1:12" s="232" customFormat="1" ht="39.6" x14ac:dyDescent="0.25">
      <c r="A21" s="42" t="s">
        <v>363</v>
      </c>
      <c r="B21" s="125">
        <v>20350</v>
      </c>
      <c r="C21" s="125" t="s">
        <v>113</v>
      </c>
      <c r="D21" s="233" t="s">
        <v>331</v>
      </c>
      <c r="E21" s="125" t="s">
        <v>14</v>
      </c>
      <c r="F21" s="231">
        <v>27</v>
      </c>
      <c r="G21" s="24">
        <v>193.91</v>
      </c>
      <c r="H21" s="112">
        <v>173.79</v>
      </c>
      <c r="I21" s="55">
        <f t="shared" si="0"/>
        <v>4692.33</v>
      </c>
      <c r="J21" s="283">
        <v>27</v>
      </c>
      <c r="K21" s="284">
        <f t="shared" si="1"/>
        <v>4692.33</v>
      </c>
      <c r="L21" s="292">
        <f t="shared" si="2"/>
        <v>0</v>
      </c>
    </row>
    <row r="22" spans="1:12" s="102" customFormat="1" ht="15.75" customHeight="1" x14ac:dyDescent="0.25">
      <c r="A22" s="42" t="s">
        <v>374</v>
      </c>
      <c r="B22" s="214">
        <v>10501</v>
      </c>
      <c r="C22" s="214" t="s">
        <v>113</v>
      </c>
      <c r="D22" s="216" t="s">
        <v>352</v>
      </c>
      <c r="E22" s="125" t="s">
        <v>2</v>
      </c>
      <c r="F22" s="215">
        <v>369.42</v>
      </c>
      <c r="G22" s="217">
        <v>11.63</v>
      </c>
      <c r="H22" s="112">
        <v>10.43</v>
      </c>
      <c r="I22" s="54">
        <f t="shared" si="0"/>
        <v>3853.05</v>
      </c>
      <c r="J22" s="283">
        <v>369.42</v>
      </c>
      <c r="K22" s="284">
        <f t="shared" si="1"/>
        <v>3853.05</v>
      </c>
      <c r="L22" s="292">
        <f t="shared" si="2"/>
        <v>0</v>
      </c>
    </row>
    <row r="23" spans="1:12" s="152" customFormat="1" ht="14.25" customHeight="1" x14ac:dyDescent="0.25">
      <c r="A23" s="146" t="s">
        <v>115</v>
      </c>
      <c r="B23" s="58"/>
      <c r="C23" s="58"/>
      <c r="D23" s="58" t="s">
        <v>333</v>
      </c>
      <c r="E23" s="58"/>
      <c r="F23" s="149"/>
      <c r="G23" s="149"/>
      <c r="H23" s="149"/>
      <c r="I23" s="151">
        <f>SUM(I24:I30)</f>
        <v>122706.81</v>
      </c>
      <c r="J23" s="288"/>
      <c r="K23" s="293">
        <f>SUM(K24:K30)</f>
        <v>122706.81</v>
      </c>
      <c r="L23" s="292"/>
    </row>
    <row r="24" spans="1:12" s="263" customFormat="1" ht="26.4" x14ac:dyDescent="0.25">
      <c r="A24" s="42" t="s">
        <v>119</v>
      </c>
      <c r="B24" s="214" t="s">
        <v>27</v>
      </c>
      <c r="C24" s="214" t="s">
        <v>106</v>
      </c>
      <c r="D24" s="234" t="s">
        <v>613</v>
      </c>
      <c r="E24" s="214" t="s">
        <v>14</v>
      </c>
      <c r="F24" s="215">
        <v>320</v>
      </c>
      <c r="G24" s="11">
        <v>232.53</v>
      </c>
      <c r="H24" s="219">
        <v>208.41</v>
      </c>
      <c r="I24" s="54">
        <f t="shared" ref="I24:I30" si="3">ROUND(F24*H24,2)</f>
        <v>66691.199999999997</v>
      </c>
      <c r="J24" s="236">
        <v>320</v>
      </c>
      <c r="K24" s="284">
        <f t="shared" ref="K24" si="4">ROUND(H24*J24, 2)</f>
        <v>66691.199999999997</v>
      </c>
      <c r="L24" s="292">
        <f t="shared" si="2"/>
        <v>0</v>
      </c>
    </row>
    <row r="25" spans="1:12" s="263" customFormat="1" ht="13.2" x14ac:dyDescent="0.25">
      <c r="A25" s="42" t="s">
        <v>120</v>
      </c>
      <c r="B25" s="214">
        <v>30101</v>
      </c>
      <c r="C25" s="214" t="s">
        <v>113</v>
      </c>
      <c r="D25" s="234" t="s">
        <v>614</v>
      </c>
      <c r="E25" s="214" t="s">
        <v>615</v>
      </c>
      <c r="F25" s="215">
        <v>15.36</v>
      </c>
      <c r="G25" s="11">
        <v>54.86</v>
      </c>
      <c r="H25" s="219">
        <v>49.17</v>
      </c>
      <c r="I25" s="54">
        <f t="shared" si="3"/>
        <v>755.25</v>
      </c>
      <c r="J25" s="236">
        <v>15.36</v>
      </c>
      <c r="K25" s="284">
        <f t="shared" ref="K25:K30" si="5">ROUND(H25*J25, 2)</f>
        <v>755.25</v>
      </c>
      <c r="L25" s="292">
        <f t="shared" si="2"/>
        <v>0</v>
      </c>
    </row>
    <row r="26" spans="1:12" s="263" customFormat="1" ht="29.25" customHeight="1" x14ac:dyDescent="0.25">
      <c r="A26" s="42" t="s">
        <v>121</v>
      </c>
      <c r="B26" s="214">
        <v>40206</v>
      </c>
      <c r="C26" s="214" t="s">
        <v>113</v>
      </c>
      <c r="D26" s="234" t="s">
        <v>616</v>
      </c>
      <c r="E26" s="214" t="s">
        <v>2</v>
      </c>
      <c r="F26" s="215">
        <v>257.74</v>
      </c>
      <c r="G26" s="11">
        <v>85.17</v>
      </c>
      <c r="H26" s="219">
        <v>76.33</v>
      </c>
      <c r="I26" s="54">
        <f t="shared" si="3"/>
        <v>19673.29</v>
      </c>
      <c r="J26" s="236">
        <v>257.74</v>
      </c>
      <c r="K26" s="284">
        <f t="shared" si="5"/>
        <v>19673.29</v>
      </c>
      <c r="L26" s="292">
        <f t="shared" si="2"/>
        <v>0</v>
      </c>
    </row>
    <row r="27" spans="1:12" s="218" customFormat="1" ht="26.4" x14ac:dyDescent="0.25">
      <c r="A27" s="42" t="s">
        <v>123</v>
      </c>
      <c r="B27" s="214">
        <v>40243</v>
      </c>
      <c r="C27" s="214" t="s">
        <v>113</v>
      </c>
      <c r="D27" s="216" t="s">
        <v>617</v>
      </c>
      <c r="E27" s="214" t="s">
        <v>618</v>
      </c>
      <c r="F27" s="215">
        <v>1143.1400000000001</v>
      </c>
      <c r="G27" s="24">
        <v>11.33</v>
      </c>
      <c r="H27" s="219">
        <v>10.31</v>
      </c>
      <c r="I27" s="54">
        <f t="shared" si="3"/>
        <v>11785.77</v>
      </c>
      <c r="J27" s="236">
        <v>1143.1400000000001</v>
      </c>
      <c r="K27" s="284">
        <f t="shared" si="5"/>
        <v>11785.77</v>
      </c>
      <c r="L27" s="292">
        <f t="shared" si="2"/>
        <v>0</v>
      </c>
    </row>
    <row r="28" spans="1:12" s="218" customFormat="1" ht="26.4" x14ac:dyDescent="0.25">
      <c r="A28" s="42" t="s">
        <v>265</v>
      </c>
      <c r="B28" s="214">
        <v>40246</v>
      </c>
      <c r="C28" s="214" t="s">
        <v>113</v>
      </c>
      <c r="D28" s="216" t="s">
        <v>619</v>
      </c>
      <c r="E28" s="214" t="s">
        <v>618</v>
      </c>
      <c r="F28" s="215">
        <v>180.6</v>
      </c>
      <c r="G28" s="24">
        <v>12.34</v>
      </c>
      <c r="H28" s="219">
        <v>11.06</v>
      </c>
      <c r="I28" s="54">
        <f t="shared" si="3"/>
        <v>1997.44</v>
      </c>
      <c r="J28" s="236">
        <v>180.6</v>
      </c>
      <c r="K28" s="284">
        <f t="shared" si="5"/>
        <v>1997.44</v>
      </c>
      <c r="L28" s="292">
        <f t="shared" si="2"/>
        <v>0</v>
      </c>
    </row>
    <row r="29" spans="1:12" s="264" customFormat="1" ht="26.4" x14ac:dyDescent="0.25">
      <c r="A29" s="42" t="s">
        <v>124</v>
      </c>
      <c r="B29" s="214">
        <v>40237</v>
      </c>
      <c r="C29" s="214" t="s">
        <v>113</v>
      </c>
      <c r="D29" s="234" t="s">
        <v>620</v>
      </c>
      <c r="E29" s="214" t="s">
        <v>2</v>
      </c>
      <c r="F29" s="215">
        <v>27.85</v>
      </c>
      <c r="G29" s="24">
        <v>725.7</v>
      </c>
      <c r="H29" s="219">
        <v>650.4</v>
      </c>
      <c r="I29" s="54">
        <f>ROUND(F29*H29,2)</f>
        <v>18113.64</v>
      </c>
      <c r="J29" s="236">
        <v>27.85</v>
      </c>
      <c r="K29" s="284">
        <f t="shared" si="5"/>
        <v>18113.64</v>
      </c>
      <c r="L29" s="292">
        <f t="shared" si="2"/>
        <v>0</v>
      </c>
    </row>
    <row r="30" spans="1:12" s="102" customFormat="1" ht="26.4" x14ac:dyDescent="0.2">
      <c r="A30" s="42" t="s">
        <v>125</v>
      </c>
      <c r="B30" s="214">
        <v>30210</v>
      </c>
      <c r="C30" s="214" t="s">
        <v>113</v>
      </c>
      <c r="D30" s="216" t="s">
        <v>621</v>
      </c>
      <c r="E30" s="214" t="s">
        <v>615</v>
      </c>
      <c r="F30" s="215">
        <v>129.30000000000001</v>
      </c>
      <c r="G30" s="24">
        <v>31.84</v>
      </c>
      <c r="H30" s="219">
        <v>28.54</v>
      </c>
      <c r="I30" s="54">
        <f t="shared" si="3"/>
        <v>3690.22</v>
      </c>
      <c r="J30" s="236">
        <v>129.30000000000001</v>
      </c>
      <c r="K30" s="284">
        <f t="shared" si="5"/>
        <v>3690.22</v>
      </c>
      <c r="L30" s="292">
        <f t="shared" si="2"/>
        <v>0</v>
      </c>
    </row>
    <row r="31" spans="1:12" s="152" customFormat="1" ht="14.25" customHeight="1" x14ac:dyDescent="0.25">
      <c r="A31" s="146" t="s">
        <v>126</v>
      </c>
      <c r="B31" s="58"/>
      <c r="C31" s="58"/>
      <c r="D31" s="58" t="s">
        <v>334</v>
      </c>
      <c r="E31" s="58"/>
      <c r="F31" s="149"/>
      <c r="G31" s="149"/>
      <c r="H31" s="149"/>
      <c r="I31" s="151">
        <f>SUM(I32:I36)</f>
        <v>82629.78</v>
      </c>
      <c r="J31" s="288"/>
      <c r="K31" s="293">
        <f>SUM(K32:K36)</f>
        <v>82629.78</v>
      </c>
      <c r="L31" s="292"/>
    </row>
    <row r="32" spans="1:12" s="102" customFormat="1" ht="39.6" x14ac:dyDescent="0.2">
      <c r="A32" s="42" t="s">
        <v>266</v>
      </c>
      <c r="B32" s="214">
        <v>40337</v>
      </c>
      <c r="C32" s="214" t="s">
        <v>113</v>
      </c>
      <c r="D32" s="216" t="s">
        <v>622</v>
      </c>
      <c r="E32" s="214" t="s">
        <v>2</v>
      </c>
      <c r="F32" s="215">
        <v>365.28</v>
      </c>
      <c r="G32" s="217">
        <v>103.94</v>
      </c>
      <c r="H32" s="112">
        <v>93.16</v>
      </c>
      <c r="I32" s="54">
        <f>ROUND(F32*H32,2)</f>
        <v>34029.480000000003</v>
      </c>
      <c r="J32" s="236">
        <v>365.28</v>
      </c>
      <c r="K32" s="284">
        <f t="shared" ref="K32" si="6">ROUND(H32*J32, 2)</f>
        <v>34029.480000000003</v>
      </c>
      <c r="L32" s="292">
        <f t="shared" si="2"/>
        <v>0</v>
      </c>
    </row>
    <row r="33" spans="1:12" s="102" customFormat="1" ht="26.4" x14ac:dyDescent="0.2">
      <c r="A33" s="42" t="s">
        <v>267</v>
      </c>
      <c r="B33" s="214">
        <v>40328</v>
      </c>
      <c r="C33" s="214" t="s">
        <v>113</v>
      </c>
      <c r="D33" s="216" t="s">
        <v>617</v>
      </c>
      <c r="E33" s="214" t="s">
        <v>618</v>
      </c>
      <c r="F33" s="215">
        <v>964.2</v>
      </c>
      <c r="G33" s="217">
        <v>11.33</v>
      </c>
      <c r="H33" s="112">
        <v>10.16</v>
      </c>
      <c r="I33" s="54">
        <f>ROUND(F33*H33,2)</f>
        <v>9796.27</v>
      </c>
      <c r="J33" s="236">
        <v>964.2</v>
      </c>
      <c r="K33" s="284">
        <f t="shared" ref="K33:K36" si="7">ROUND(H33*J33, 2)</f>
        <v>9796.27</v>
      </c>
      <c r="L33" s="292">
        <f t="shared" si="2"/>
        <v>0</v>
      </c>
    </row>
    <row r="34" spans="1:12" s="102" customFormat="1" ht="26.4" x14ac:dyDescent="0.2">
      <c r="A34" s="42" t="s">
        <v>268</v>
      </c>
      <c r="B34" s="214">
        <v>40332</v>
      </c>
      <c r="C34" s="214" t="s">
        <v>113</v>
      </c>
      <c r="D34" s="216" t="s">
        <v>623</v>
      </c>
      <c r="E34" s="214" t="s">
        <v>618</v>
      </c>
      <c r="F34" s="215">
        <v>1045.0999999999999</v>
      </c>
      <c r="G34" s="217">
        <v>12.14</v>
      </c>
      <c r="H34" s="112">
        <v>10.88</v>
      </c>
      <c r="I34" s="54">
        <f>ROUND(F34*H34,2)</f>
        <v>11370.69</v>
      </c>
      <c r="J34" s="236">
        <v>1045.0999999999999</v>
      </c>
      <c r="K34" s="284">
        <f t="shared" si="7"/>
        <v>11370.69</v>
      </c>
      <c r="L34" s="292">
        <f t="shared" si="2"/>
        <v>0</v>
      </c>
    </row>
    <row r="35" spans="1:12" s="264" customFormat="1" ht="26.4" x14ac:dyDescent="0.25">
      <c r="A35" s="42" t="s">
        <v>269</v>
      </c>
      <c r="B35" s="214">
        <v>40333</v>
      </c>
      <c r="C35" s="214" t="s">
        <v>113</v>
      </c>
      <c r="D35" s="234" t="s">
        <v>624</v>
      </c>
      <c r="E35" s="214" t="s">
        <v>2</v>
      </c>
      <c r="F35" s="215">
        <v>453.2</v>
      </c>
      <c r="G35" s="217">
        <v>12.34</v>
      </c>
      <c r="H35" s="112">
        <v>11.06</v>
      </c>
      <c r="I35" s="54">
        <f>ROUND(F35*H35,2)</f>
        <v>5012.3900000000003</v>
      </c>
      <c r="J35" s="236">
        <v>453.2</v>
      </c>
      <c r="K35" s="284">
        <f t="shared" si="7"/>
        <v>5012.3900000000003</v>
      </c>
      <c r="L35" s="292">
        <f t="shared" si="2"/>
        <v>0</v>
      </c>
    </row>
    <row r="36" spans="1:12" s="264" customFormat="1" ht="26.4" x14ac:dyDescent="0.25">
      <c r="A36" s="42" t="s">
        <v>270</v>
      </c>
      <c r="B36" s="214">
        <v>40324</v>
      </c>
      <c r="C36" s="214" t="s">
        <v>113</v>
      </c>
      <c r="D36" s="234" t="s">
        <v>620</v>
      </c>
      <c r="E36" s="214" t="s">
        <v>615</v>
      </c>
      <c r="F36" s="215">
        <v>30.04</v>
      </c>
      <c r="G36" s="217">
        <v>832.78</v>
      </c>
      <c r="H36" s="112">
        <v>746.37</v>
      </c>
      <c r="I36" s="54">
        <f t="shared" ref="I36" si="8">ROUND(F36*H36,2)</f>
        <v>22420.95</v>
      </c>
      <c r="J36" s="236">
        <v>30.04</v>
      </c>
      <c r="K36" s="284">
        <f t="shared" si="7"/>
        <v>22420.95</v>
      </c>
      <c r="L36" s="292">
        <f t="shared" si="2"/>
        <v>0</v>
      </c>
    </row>
    <row r="37" spans="1:12" s="152" customFormat="1" ht="14.25" customHeight="1" x14ac:dyDescent="0.25">
      <c r="A37" s="146" t="s">
        <v>129</v>
      </c>
      <c r="B37" s="58"/>
      <c r="C37" s="58"/>
      <c r="D37" s="58" t="s">
        <v>335</v>
      </c>
      <c r="E37" s="58"/>
      <c r="F37" s="149"/>
      <c r="G37" s="149"/>
      <c r="H37" s="149"/>
      <c r="I37" s="151">
        <f>SUM(I39:I39)</f>
        <v>30244.41</v>
      </c>
      <c r="J37" s="288"/>
      <c r="K37" s="293">
        <f>SUM(K38:K39)</f>
        <v>28687.41</v>
      </c>
      <c r="L37" s="292"/>
    </row>
    <row r="38" spans="1:12" s="268" customFormat="1" ht="14.25" customHeight="1" x14ac:dyDescent="0.25">
      <c r="A38" s="265"/>
      <c r="B38" s="266"/>
      <c r="C38" s="266"/>
      <c r="D38" s="269" t="s">
        <v>625</v>
      </c>
      <c r="E38" s="266"/>
      <c r="F38" s="267"/>
      <c r="G38" s="271"/>
      <c r="H38" s="271"/>
      <c r="I38" s="270"/>
      <c r="J38" s="283"/>
      <c r="K38" s="284">
        <f t="shared" ref="K38:K39" si="9">ROUND(H38*J38, 2)</f>
        <v>0</v>
      </c>
      <c r="L38" s="292">
        <f t="shared" si="2"/>
        <v>0</v>
      </c>
    </row>
    <row r="39" spans="1:12" s="102" customFormat="1" ht="26.4" x14ac:dyDescent="0.2">
      <c r="A39" s="42" t="s">
        <v>273</v>
      </c>
      <c r="B39" s="214">
        <v>40602</v>
      </c>
      <c r="C39" s="214" t="s">
        <v>113</v>
      </c>
      <c r="D39" s="216" t="s">
        <v>626</v>
      </c>
      <c r="E39" s="214" t="s">
        <v>2</v>
      </c>
      <c r="F39" s="215">
        <v>242.81</v>
      </c>
      <c r="G39" s="217">
        <v>138.97999999999999</v>
      </c>
      <c r="H39" s="112">
        <v>124.56</v>
      </c>
      <c r="I39" s="54">
        <f t="shared" ref="I39" si="10">ROUND(F39*H39,2)</f>
        <v>30244.41</v>
      </c>
      <c r="J39" s="236">
        <v>230.31</v>
      </c>
      <c r="K39" s="284">
        <f t="shared" si="9"/>
        <v>28687.41</v>
      </c>
      <c r="L39" s="292">
        <f t="shared" si="2"/>
        <v>12.5</v>
      </c>
    </row>
    <row r="40" spans="1:12" s="148" customFormat="1" ht="13.8" x14ac:dyDescent="0.25">
      <c r="A40" s="67" t="s">
        <v>130</v>
      </c>
      <c r="B40" s="68"/>
      <c r="C40" s="69"/>
      <c r="D40" s="70" t="s">
        <v>336</v>
      </c>
      <c r="E40" s="68"/>
      <c r="F40" s="108"/>
      <c r="G40" s="81"/>
      <c r="H40" s="81"/>
      <c r="I40" s="147">
        <f>SUM(I41:I42)</f>
        <v>28966.920000000002</v>
      </c>
      <c r="J40" s="288"/>
      <c r="K40" s="293">
        <f>SUM(K41:K42)</f>
        <v>6312.67</v>
      </c>
      <c r="L40" s="292"/>
    </row>
    <row r="41" spans="1:12" s="102" customFormat="1" ht="39" customHeight="1" x14ac:dyDescent="0.2">
      <c r="A41" s="42" t="s">
        <v>274</v>
      </c>
      <c r="B41" s="214">
        <v>50606</v>
      </c>
      <c r="C41" s="214" t="s">
        <v>113</v>
      </c>
      <c r="D41" s="216" t="s">
        <v>311</v>
      </c>
      <c r="E41" s="214" t="s">
        <v>2</v>
      </c>
      <c r="F41" s="215">
        <v>480.43</v>
      </c>
      <c r="G41" s="217">
        <v>64.64</v>
      </c>
      <c r="H41" s="112">
        <v>57.93</v>
      </c>
      <c r="I41" s="54">
        <f>ROUND(F41*H41,2)</f>
        <v>27831.31</v>
      </c>
      <c r="J41" s="236">
        <v>101.58</v>
      </c>
      <c r="K41" s="284">
        <f t="shared" ref="K41:K42" si="11">ROUND(H41*J41, 2)</f>
        <v>5884.53</v>
      </c>
      <c r="L41" s="292">
        <f t="shared" si="2"/>
        <v>378.85</v>
      </c>
    </row>
    <row r="42" spans="1:12" s="102" customFormat="1" ht="25.5" customHeight="1" x14ac:dyDescent="0.2">
      <c r="A42" s="42" t="s">
        <v>337</v>
      </c>
      <c r="B42" s="214">
        <v>50301</v>
      </c>
      <c r="C42" s="214" t="s">
        <v>113</v>
      </c>
      <c r="D42" s="216" t="s">
        <v>351</v>
      </c>
      <c r="E42" s="214" t="s">
        <v>14</v>
      </c>
      <c r="F42" s="215">
        <v>127.74</v>
      </c>
      <c r="G42" s="217">
        <v>9.92</v>
      </c>
      <c r="H42" s="112">
        <v>8.89</v>
      </c>
      <c r="I42" s="54">
        <f>ROUND(F42*H42,2)</f>
        <v>1135.6099999999999</v>
      </c>
      <c r="J42" s="236">
        <v>48.16</v>
      </c>
      <c r="K42" s="284">
        <f t="shared" si="11"/>
        <v>428.14</v>
      </c>
      <c r="L42" s="292">
        <f t="shared" si="2"/>
        <v>79.58</v>
      </c>
    </row>
    <row r="43" spans="1:12" s="66" customFormat="1" ht="13.8" x14ac:dyDescent="0.25">
      <c r="A43" s="146" t="s">
        <v>131</v>
      </c>
      <c r="B43" s="89"/>
      <c r="C43" s="90"/>
      <c r="D43" s="64" t="s">
        <v>60</v>
      </c>
      <c r="E43" s="89"/>
      <c r="F43" s="107"/>
      <c r="G43" s="91"/>
      <c r="H43" s="91"/>
      <c r="I43" s="65">
        <f>SUM(I44:I57)</f>
        <v>113766.03</v>
      </c>
      <c r="J43" s="288"/>
      <c r="K43" s="290">
        <f>SUM(K44:K57)</f>
        <v>0</v>
      </c>
      <c r="L43" s="292"/>
    </row>
    <row r="44" spans="1:12" ht="27" customHeight="1" x14ac:dyDescent="0.25">
      <c r="A44" s="130" t="s">
        <v>132</v>
      </c>
      <c r="B44" s="214">
        <v>92596</v>
      </c>
      <c r="C44" s="125" t="s">
        <v>58</v>
      </c>
      <c r="D44" s="234" t="s">
        <v>364</v>
      </c>
      <c r="E44" s="214" t="s">
        <v>20</v>
      </c>
      <c r="F44" s="235">
        <v>5</v>
      </c>
      <c r="G44" s="11">
        <v>1911.88</v>
      </c>
      <c r="H44" s="112">
        <v>1713.5</v>
      </c>
      <c r="I44" s="54">
        <f t="shared" ref="I44:I57" si="12">ROUND(F44*H44,2)</f>
        <v>8567.5</v>
      </c>
      <c r="J44" s="283"/>
      <c r="K44" s="284">
        <f t="shared" ref="K44" si="13">ROUND(H44*J44, 2)</f>
        <v>0</v>
      </c>
      <c r="L44" s="292">
        <f t="shared" si="2"/>
        <v>5</v>
      </c>
    </row>
    <row r="45" spans="1:12" ht="27" customHeight="1" x14ac:dyDescent="0.25">
      <c r="A45" s="130" t="s">
        <v>133</v>
      </c>
      <c r="B45" s="214">
        <v>92588</v>
      </c>
      <c r="C45" s="125" t="s">
        <v>58</v>
      </c>
      <c r="D45" s="234" t="s">
        <v>482</v>
      </c>
      <c r="E45" s="214" t="s">
        <v>20</v>
      </c>
      <c r="F45" s="235">
        <v>2</v>
      </c>
      <c r="G45" s="11">
        <v>1196.53</v>
      </c>
      <c r="H45" s="112">
        <v>1072.3800000000001</v>
      </c>
      <c r="I45" s="54">
        <f t="shared" si="12"/>
        <v>2144.7600000000002</v>
      </c>
      <c r="J45" s="283"/>
      <c r="K45" s="284">
        <f t="shared" ref="K45:K57" si="14">ROUND(H45*J45, 2)</f>
        <v>0</v>
      </c>
      <c r="L45" s="292">
        <f t="shared" si="2"/>
        <v>2</v>
      </c>
    </row>
    <row r="46" spans="1:12" ht="33" customHeight="1" x14ac:dyDescent="0.25">
      <c r="A46" s="130" t="s">
        <v>134</v>
      </c>
      <c r="B46" s="214">
        <v>92571</v>
      </c>
      <c r="C46" s="125" t="s">
        <v>58</v>
      </c>
      <c r="D46" s="234" t="s">
        <v>198</v>
      </c>
      <c r="E46" s="214" t="s">
        <v>2</v>
      </c>
      <c r="F46" s="235">
        <v>428.05</v>
      </c>
      <c r="G46" s="11">
        <v>135.72999999999999</v>
      </c>
      <c r="H46" s="112">
        <v>118.65</v>
      </c>
      <c r="I46" s="54">
        <f t="shared" si="12"/>
        <v>50788.13</v>
      </c>
      <c r="J46" s="283"/>
      <c r="K46" s="284">
        <f t="shared" si="14"/>
        <v>0</v>
      </c>
      <c r="L46" s="292">
        <f t="shared" si="2"/>
        <v>428.05</v>
      </c>
    </row>
    <row r="47" spans="1:12" ht="26.4" x14ac:dyDescent="0.25">
      <c r="A47" s="130" t="s">
        <v>595</v>
      </c>
      <c r="B47" s="125">
        <v>94198</v>
      </c>
      <c r="C47" s="125" t="s">
        <v>58</v>
      </c>
      <c r="D47" s="233" t="s">
        <v>200</v>
      </c>
      <c r="E47" s="125" t="s">
        <v>2</v>
      </c>
      <c r="F47" s="235">
        <v>428.05</v>
      </c>
      <c r="G47" s="236">
        <v>30</v>
      </c>
      <c r="H47" s="112">
        <v>26.89</v>
      </c>
      <c r="I47" s="54">
        <f t="shared" si="12"/>
        <v>11510.26</v>
      </c>
      <c r="J47" s="283"/>
      <c r="K47" s="284">
        <f t="shared" si="14"/>
        <v>0</v>
      </c>
      <c r="L47" s="292">
        <f t="shared" si="2"/>
        <v>428.05</v>
      </c>
    </row>
    <row r="48" spans="1:12" ht="30" customHeight="1" x14ac:dyDescent="0.25">
      <c r="A48" s="130" t="s">
        <v>596</v>
      </c>
      <c r="B48" s="125">
        <v>94219</v>
      </c>
      <c r="C48" s="125" t="s">
        <v>58</v>
      </c>
      <c r="D48" s="237" t="s">
        <v>199</v>
      </c>
      <c r="E48" s="125" t="s">
        <v>14</v>
      </c>
      <c r="F48" s="236">
        <v>67.48</v>
      </c>
      <c r="G48" s="236">
        <v>29.32</v>
      </c>
      <c r="H48" s="112">
        <v>26.28</v>
      </c>
      <c r="I48" s="54">
        <f t="shared" si="12"/>
        <v>1773.37</v>
      </c>
      <c r="J48" s="283"/>
      <c r="K48" s="284">
        <f t="shared" si="14"/>
        <v>0</v>
      </c>
      <c r="L48" s="292">
        <f t="shared" si="2"/>
        <v>67.48</v>
      </c>
    </row>
    <row r="49" spans="1:12" s="18" customFormat="1" ht="35.25" customHeight="1" x14ac:dyDescent="0.25">
      <c r="A49" s="130" t="s">
        <v>597</v>
      </c>
      <c r="B49" s="125">
        <v>92580</v>
      </c>
      <c r="C49" s="125" t="s">
        <v>58</v>
      </c>
      <c r="D49" s="237" t="s">
        <v>591</v>
      </c>
      <c r="E49" s="125" t="s">
        <v>2</v>
      </c>
      <c r="F49" s="126">
        <v>12.39</v>
      </c>
      <c r="G49" s="238">
        <v>47.76</v>
      </c>
      <c r="H49" s="112">
        <v>42.8</v>
      </c>
      <c r="I49" s="54">
        <f t="shared" si="12"/>
        <v>530.29</v>
      </c>
      <c r="J49" s="283"/>
      <c r="K49" s="284">
        <f t="shared" si="14"/>
        <v>0</v>
      </c>
      <c r="L49" s="292">
        <f t="shared" si="2"/>
        <v>12.39</v>
      </c>
    </row>
    <row r="50" spans="1:12" ht="26.25" customHeight="1" x14ac:dyDescent="0.25">
      <c r="A50" s="130" t="s">
        <v>598</v>
      </c>
      <c r="B50" s="125">
        <v>94213</v>
      </c>
      <c r="C50" s="125" t="s">
        <v>58</v>
      </c>
      <c r="D50" s="237" t="s">
        <v>481</v>
      </c>
      <c r="E50" s="125" t="s">
        <v>2</v>
      </c>
      <c r="F50" s="236">
        <v>12.39</v>
      </c>
      <c r="G50" s="236">
        <v>75.260000000000005</v>
      </c>
      <c r="H50" s="112">
        <v>67.45</v>
      </c>
      <c r="I50" s="54">
        <f t="shared" si="12"/>
        <v>835.71</v>
      </c>
      <c r="J50" s="283"/>
      <c r="K50" s="284">
        <f t="shared" si="14"/>
        <v>0</v>
      </c>
      <c r="L50" s="292">
        <f t="shared" si="2"/>
        <v>12.39</v>
      </c>
    </row>
    <row r="51" spans="1:12" s="102" customFormat="1" ht="39.6" x14ac:dyDescent="0.25">
      <c r="A51" s="130" t="s">
        <v>599</v>
      </c>
      <c r="B51" s="214">
        <v>100434</v>
      </c>
      <c r="C51" s="125" t="s">
        <v>58</v>
      </c>
      <c r="D51" s="234" t="s">
        <v>366</v>
      </c>
      <c r="E51" s="214" t="s">
        <v>127</v>
      </c>
      <c r="F51" s="215">
        <v>104.5</v>
      </c>
      <c r="G51" s="239">
        <v>235.8</v>
      </c>
      <c r="H51" s="112">
        <v>211.33</v>
      </c>
      <c r="I51" s="54">
        <f t="shared" si="12"/>
        <v>22083.99</v>
      </c>
      <c r="J51" s="283"/>
      <c r="K51" s="284">
        <f t="shared" si="14"/>
        <v>0</v>
      </c>
      <c r="L51" s="292">
        <f t="shared" si="2"/>
        <v>104.5</v>
      </c>
    </row>
    <row r="52" spans="1:12" s="102" customFormat="1" ht="26.4" x14ac:dyDescent="0.25">
      <c r="A52" s="130" t="s">
        <v>600</v>
      </c>
      <c r="B52" s="214">
        <v>89512</v>
      </c>
      <c r="C52" s="214" t="s">
        <v>58</v>
      </c>
      <c r="D52" s="234" t="s">
        <v>128</v>
      </c>
      <c r="E52" s="214" t="s">
        <v>127</v>
      </c>
      <c r="F52" s="215">
        <v>33</v>
      </c>
      <c r="G52" s="217">
        <v>62.01</v>
      </c>
      <c r="H52" s="112">
        <v>55.58</v>
      </c>
      <c r="I52" s="54">
        <f t="shared" si="12"/>
        <v>1834.14</v>
      </c>
      <c r="J52" s="283"/>
      <c r="K52" s="284">
        <f t="shared" si="14"/>
        <v>0</v>
      </c>
      <c r="L52" s="292">
        <f t="shared" si="2"/>
        <v>33</v>
      </c>
    </row>
    <row r="53" spans="1:12" s="102" customFormat="1" ht="26.4" x14ac:dyDescent="0.25">
      <c r="A53" s="130" t="s">
        <v>601</v>
      </c>
      <c r="B53" s="214">
        <v>94228</v>
      </c>
      <c r="C53" s="214" t="s">
        <v>58</v>
      </c>
      <c r="D53" s="234" t="s">
        <v>592</v>
      </c>
      <c r="E53" s="214" t="s">
        <v>127</v>
      </c>
      <c r="F53" s="215">
        <v>21.2</v>
      </c>
      <c r="G53" s="217">
        <v>90.13</v>
      </c>
      <c r="H53" s="112">
        <v>80.78</v>
      </c>
      <c r="I53" s="54">
        <f t="shared" si="12"/>
        <v>1712.54</v>
      </c>
      <c r="J53" s="283"/>
      <c r="K53" s="284">
        <f t="shared" si="14"/>
        <v>0</v>
      </c>
      <c r="L53" s="292">
        <f t="shared" si="2"/>
        <v>21.2</v>
      </c>
    </row>
    <row r="54" spans="1:12" s="102" customFormat="1" ht="14.4" x14ac:dyDescent="0.25">
      <c r="A54" s="130" t="s">
        <v>602</v>
      </c>
      <c r="B54" s="214">
        <v>90314</v>
      </c>
      <c r="C54" s="214" t="s">
        <v>113</v>
      </c>
      <c r="D54" s="234" t="s">
        <v>593</v>
      </c>
      <c r="E54" s="214" t="s">
        <v>127</v>
      </c>
      <c r="F54" s="215">
        <v>19.3</v>
      </c>
      <c r="G54" s="217">
        <v>57.63</v>
      </c>
      <c r="H54" s="112">
        <v>51.65</v>
      </c>
      <c r="I54" s="54">
        <f t="shared" si="12"/>
        <v>996.85</v>
      </c>
      <c r="J54" s="283"/>
      <c r="K54" s="284">
        <f t="shared" si="14"/>
        <v>0</v>
      </c>
      <c r="L54" s="292">
        <f t="shared" si="2"/>
        <v>19.3</v>
      </c>
    </row>
    <row r="55" spans="1:12" s="102" customFormat="1" ht="26.4" x14ac:dyDescent="0.25">
      <c r="A55" s="130" t="s">
        <v>603</v>
      </c>
      <c r="B55" s="214">
        <v>101966</v>
      </c>
      <c r="C55" s="214" t="s">
        <v>58</v>
      </c>
      <c r="D55" s="234" t="s">
        <v>594</v>
      </c>
      <c r="E55" s="214" t="s">
        <v>127</v>
      </c>
      <c r="F55" s="215">
        <v>14.9</v>
      </c>
      <c r="G55" s="217">
        <v>87.87</v>
      </c>
      <c r="H55" s="112">
        <v>78.75</v>
      </c>
      <c r="I55" s="54">
        <f t="shared" si="12"/>
        <v>1173.3800000000001</v>
      </c>
      <c r="J55" s="283"/>
      <c r="K55" s="284">
        <f t="shared" si="14"/>
        <v>0</v>
      </c>
      <c r="L55" s="292">
        <f t="shared" si="2"/>
        <v>14.9</v>
      </c>
    </row>
    <row r="56" spans="1:12" s="102" customFormat="1" ht="26.4" x14ac:dyDescent="0.25">
      <c r="A56" s="130" t="s">
        <v>604</v>
      </c>
      <c r="B56" s="214">
        <v>190202</v>
      </c>
      <c r="C56" s="214" t="s">
        <v>113</v>
      </c>
      <c r="D56" s="234" t="s">
        <v>367</v>
      </c>
      <c r="E56" s="214" t="s">
        <v>368</v>
      </c>
      <c r="F56" s="215">
        <v>428.05</v>
      </c>
      <c r="G56" s="217">
        <v>21.3</v>
      </c>
      <c r="H56" s="112">
        <v>19.09</v>
      </c>
      <c r="I56" s="54">
        <f t="shared" si="12"/>
        <v>8171.47</v>
      </c>
      <c r="J56" s="283"/>
      <c r="K56" s="284">
        <f t="shared" si="14"/>
        <v>0</v>
      </c>
      <c r="L56" s="292">
        <f t="shared" si="2"/>
        <v>428.05</v>
      </c>
    </row>
    <row r="57" spans="1:12" s="102" customFormat="1" ht="26.4" x14ac:dyDescent="0.25">
      <c r="A57" s="130" t="s">
        <v>605</v>
      </c>
      <c r="B57" s="214">
        <v>200513</v>
      </c>
      <c r="C57" s="214" t="s">
        <v>113</v>
      </c>
      <c r="D57" s="234" t="s">
        <v>480</v>
      </c>
      <c r="E57" s="214" t="s">
        <v>20</v>
      </c>
      <c r="F57" s="215">
        <v>1</v>
      </c>
      <c r="G57" s="217">
        <v>1833.93</v>
      </c>
      <c r="H57" s="112">
        <v>1643.64</v>
      </c>
      <c r="I57" s="54">
        <f t="shared" si="12"/>
        <v>1643.64</v>
      </c>
      <c r="J57" s="283"/>
      <c r="K57" s="284">
        <f t="shared" si="14"/>
        <v>0</v>
      </c>
      <c r="L57" s="292">
        <f t="shared" si="2"/>
        <v>1</v>
      </c>
    </row>
    <row r="58" spans="1:12" s="148" customFormat="1" ht="13.8" x14ac:dyDescent="0.25">
      <c r="A58" s="67" t="s">
        <v>140</v>
      </c>
      <c r="B58" s="68"/>
      <c r="C58" s="69"/>
      <c r="D58" s="70" t="s">
        <v>639</v>
      </c>
      <c r="E58" s="68"/>
      <c r="F58" s="108"/>
      <c r="G58" s="81"/>
      <c r="H58" s="81"/>
      <c r="I58" s="147">
        <f>SUM(I59:I61)</f>
        <v>61428.759999999995</v>
      </c>
      <c r="J58" s="288"/>
      <c r="K58" s="290">
        <f>SUM(K59:K61)</f>
        <v>0</v>
      </c>
      <c r="L58" s="292"/>
    </row>
    <row r="59" spans="1:12" s="102" customFormat="1" ht="26.4" x14ac:dyDescent="0.25">
      <c r="A59" s="42" t="s">
        <v>202</v>
      </c>
      <c r="B59" s="214">
        <v>120101</v>
      </c>
      <c r="C59" s="214" t="s">
        <v>113</v>
      </c>
      <c r="D59" s="216" t="s">
        <v>135</v>
      </c>
      <c r="E59" s="214" t="s">
        <v>2</v>
      </c>
      <c r="F59" s="215">
        <v>1155.8800000000001</v>
      </c>
      <c r="G59" s="217">
        <v>7.04</v>
      </c>
      <c r="H59" s="112">
        <v>6.31</v>
      </c>
      <c r="I59" s="54">
        <f>ROUND(F59*H59,2)</f>
        <v>7293.6</v>
      </c>
      <c r="J59" s="283"/>
      <c r="K59" s="284">
        <f t="shared" ref="K59" si="15">ROUND(H59*J59, 2)</f>
        <v>0</v>
      </c>
      <c r="L59" s="292">
        <f t="shared" si="2"/>
        <v>1155.8800000000001</v>
      </c>
    </row>
    <row r="60" spans="1:12" s="102" customFormat="1" ht="26.4" x14ac:dyDescent="0.25">
      <c r="A60" s="42" t="s">
        <v>275</v>
      </c>
      <c r="B60" s="214">
        <v>120303</v>
      </c>
      <c r="C60" s="214" t="s">
        <v>113</v>
      </c>
      <c r="D60" s="216" t="s">
        <v>136</v>
      </c>
      <c r="E60" s="214" t="s">
        <v>2</v>
      </c>
      <c r="F60" s="215">
        <v>898.12</v>
      </c>
      <c r="G60" s="217">
        <v>57.55</v>
      </c>
      <c r="H60" s="112">
        <v>51.58</v>
      </c>
      <c r="I60" s="54">
        <f>ROUND(F60*H60,2)</f>
        <v>46325.03</v>
      </c>
      <c r="J60" s="283"/>
      <c r="K60" s="284">
        <f t="shared" ref="K60:K61" si="16">ROUND(H60*J60, 2)</f>
        <v>0</v>
      </c>
      <c r="L60" s="292">
        <f t="shared" si="2"/>
        <v>898.12</v>
      </c>
    </row>
    <row r="61" spans="1:12" s="102" customFormat="1" ht="26.4" x14ac:dyDescent="0.25">
      <c r="A61" s="42" t="s">
        <v>341</v>
      </c>
      <c r="B61" s="214">
        <v>120301</v>
      </c>
      <c r="C61" s="214" t="s">
        <v>113</v>
      </c>
      <c r="D61" s="216" t="s">
        <v>137</v>
      </c>
      <c r="E61" s="214" t="s">
        <v>2</v>
      </c>
      <c r="F61" s="215">
        <v>257.76</v>
      </c>
      <c r="G61" s="217">
        <v>33.81</v>
      </c>
      <c r="H61" s="112">
        <v>30.3</v>
      </c>
      <c r="I61" s="54">
        <f>ROUND(F61*H61,2)</f>
        <v>7810.13</v>
      </c>
      <c r="J61" s="283"/>
      <c r="K61" s="284">
        <f t="shared" si="16"/>
        <v>0</v>
      </c>
      <c r="L61" s="292">
        <f t="shared" si="2"/>
        <v>257.76</v>
      </c>
    </row>
    <row r="62" spans="1:12" s="75" customFormat="1" ht="13.8" x14ac:dyDescent="0.25">
      <c r="A62" s="73" t="s">
        <v>141</v>
      </c>
      <c r="B62" s="64"/>
      <c r="C62" s="64"/>
      <c r="D62" s="64" t="s">
        <v>196</v>
      </c>
      <c r="E62" s="64"/>
      <c r="F62" s="109"/>
      <c r="G62" s="76"/>
      <c r="H62" s="76"/>
      <c r="I62" s="65">
        <f>SUM(I63)</f>
        <v>2841.03</v>
      </c>
      <c r="J62" s="288"/>
      <c r="K62" s="290">
        <f>SUM(K63)</f>
        <v>0</v>
      </c>
      <c r="L62" s="292"/>
    </row>
    <row r="63" spans="1:12" ht="39.6" x14ac:dyDescent="0.25">
      <c r="A63" s="42" t="s">
        <v>143</v>
      </c>
      <c r="B63" s="214">
        <v>90844</v>
      </c>
      <c r="C63" s="125" t="s">
        <v>58</v>
      </c>
      <c r="D63" s="234" t="s">
        <v>581</v>
      </c>
      <c r="E63" s="125" t="s">
        <v>20</v>
      </c>
      <c r="F63" s="240">
        <v>3</v>
      </c>
      <c r="G63" s="217">
        <v>1056.6500000000001</v>
      </c>
      <c r="H63" s="112">
        <v>947.01</v>
      </c>
      <c r="I63" s="54">
        <f>ROUND(F63*H63,2)</f>
        <v>2841.03</v>
      </c>
      <c r="J63" s="283"/>
      <c r="K63" s="284">
        <f t="shared" ref="K63" si="17">ROUND(H63*J63, 2)</f>
        <v>0</v>
      </c>
      <c r="L63" s="292">
        <f t="shared" si="2"/>
        <v>3</v>
      </c>
    </row>
    <row r="64" spans="1:12" s="75" customFormat="1" ht="13.8" x14ac:dyDescent="0.25">
      <c r="A64" s="73" t="s">
        <v>145</v>
      </c>
      <c r="B64" s="64"/>
      <c r="C64" s="64"/>
      <c r="D64" s="64" t="s">
        <v>24</v>
      </c>
      <c r="E64" s="64"/>
      <c r="F64" s="109"/>
      <c r="G64" s="76"/>
      <c r="H64" s="76"/>
      <c r="I64" s="65">
        <f>SUM(I65:I71)</f>
        <v>57779.959999999992</v>
      </c>
      <c r="J64" s="288"/>
      <c r="K64" s="290">
        <f>SUM(K65:K71)</f>
        <v>0</v>
      </c>
      <c r="L64" s="292"/>
    </row>
    <row r="65" spans="1:12" s="127" customFormat="1" ht="26.4" x14ac:dyDescent="0.25">
      <c r="A65" s="42" t="s">
        <v>146</v>
      </c>
      <c r="B65" s="214">
        <v>71704</v>
      </c>
      <c r="C65" s="103" t="s">
        <v>113</v>
      </c>
      <c r="D65" s="216" t="s">
        <v>201</v>
      </c>
      <c r="E65" s="13" t="s">
        <v>2</v>
      </c>
      <c r="F65" s="215">
        <v>23.22</v>
      </c>
      <c r="G65" s="217">
        <v>945.93</v>
      </c>
      <c r="H65" s="112">
        <v>847.78</v>
      </c>
      <c r="I65" s="54">
        <f t="shared" ref="I65:I70" si="18">ROUND(F65*H65,2)</f>
        <v>19685.45</v>
      </c>
      <c r="J65" s="283"/>
      <c r="K65" s="284">
        <f t="shared" ref="K65" si="19">ROUND(H65*J65, 2)</f>
        <v>0</v>
      </c>
      <c r="L65" s="292">
        <f t="shared" si="2"/>
        <v>23.22</v>
      </c>
    </row>
    <row r="66" spans="1:12" s="127" customFormat="1" ht="26.4" x14ac:dyDescent="0.25">
      <c r="A66" s="42" t="s">
        <v>148</v>
      </c>
      <c r="B66" s="214">
        <v>100702</v>
      </c>
      <c r="C66" s="125" t="s">
        <v>58</v>
      </c>
      <c r="D66" s="216" t="s">
        <v>147</v>
      </c>
      <c r="E66" s="13" t="s">
        <v>2</v>
      </c>
      <c r="F66" s="11">
        <v>15.75</v>
      </c>
      <c r="G66" s="217">
        <v>475.58</v>
      </c>
      <c r="H66" s="112">
        <v>426.23</v>
      </c>
      <c r="I66" s="54">
        <f t="shared" si="18"/>
        <v>6713.12</v>
      </c>
      <c r="J66" s="283"/>
      <c r="K66" s="284">
        <f t="shared" ref="K66:K71" si="20">ROUND(H66*J66, 2)</f>
        <v>0</v>
      </c>
      <c r="L66" s="292">
        <f t="shared" si="2"/>
        <v>15.75</v>
      </c>
    </row>
    <row r="67" spans="1:12" s="127" customFormat="1" ht="16.5" customHeight="1" x14ac:dyDescent="0.25">
      <c r="A67" s="42" t="s">
        <v>276</v>
      </c>
      <c r="B67" s="214" t="s">
        <v>28</v>
      </c>
      <c r="C67" s="125" t="s">
        <v>106</v>
      </c>
      <c r="D67" s="234" t="s">
        <v>608</v>
      </c>
      <c r="E67" s="13" t="s">
        <v>20</v>
      </c>
      <c r="F67" s="11">
        <v>1</v>
      </c>
      <c r="G67" s="217">
        <v>1763.33</v>
      </c>
      <c r="H67" s="112">
        <v>1580.37</v>
      </c>
      <c r="I67" s="54">
        <f>ROUND(F67*H67,2)</f>
        <v>1580.37</v>
      </c>
      <c r="J67" s="283"/>
      <c r="K67" s="284">
        <f t="shared" si="20"/>
        <v>0</v>
      </c>
      <c r="L67" s="292">
        <f t="shared" si="2"/>
        <v>1</v>
      </c>
    </row>
    <row r="68" spans="1:12" s="127" customFormat="1" ht="26.4" x14ac:dyDescent="0.25">
      <c r="A68" s="42" t="s">
        <v>277</v>
      </c>
      <c r="B68" s="214">
        <v>71703</v>
      </c>
      <c r="C68" s="103" t="s">
        <v>113</v>
      </c>
      <c r="D68" s="216" t="s">
        <v>152</v>
      </c>
      <c r="E68" s="13" t="s">
        <v>2</v>
      </c>
      <c r="F68" s="215">
        <v>3.15</v>
      </c>
      <c r="G68" s="217">
        <v>415.3</v>
      </c>
      <c r="H68" s="112">
        <v>372.21</v>
      </c>
      <c r="I68" s="54">
        <f t="shared" si="18"/>
        <v>1172.46</v>
      </c>
      <c r="J68" s="283"/>
      <c r="K68" s="284">
        <f t="shared" si="20"/>
        <v>0</v>
      </c>
      <c r="L68" s="292">
        <f t="shared" si="2"/>
        <v>3.15</v>
      </c>
    </row>
    <row r="69" spans="1:12" s="127" customFormat="1" ht="26.4" x14ac:dyDescent="0.25">
      <c r="A69" s="42" t="s">
        <v>342</v>
      </c>
      <c r="B69" s="214">
        <v>71701</v>
      </c>
      <c r="C69" s="103" t="s">
        <v>113</v>
      </c>
      <c r="D69" s="216" t="s">
        <v>175</v>
      </c>
      <c r="E69" s="13" t="s">
        <v>2</v>
      </c>
      <c r="F69" s="215">
        <v>14.52</v>
      </c>
      <c r="G69" s="217">
        <v>518.83000000000004</v>
      </c>
      <c r="H69" s="112">
        <v>465</v>
      </c>
      <c r="I69" s="54">
        <f t="shared" si="18"/>
        <v>6751.8</v>
      </c>
      <c r="J69" s="283"/>
      <c r="K69" s="284">
        <f t="shared" si="20"/>
        <v>0</v>
      </c>
      <c r="L69" s="292">
        <f t="shared" si="2"/>
        <v>14.52</v>
      </c>
    </row>
    <row r="70" spans="1:12" s="127" customFormat="1" ht="14.4" x14ac:dyDescent="0.25">
      <c r="A70" s="42" t="s">
        <v>375</v>
      </c>
      <c r="B70" s="214">
        <v>80102</v>
      </c>
      <c r="C70" s="103" t="s">
        <v>113</v>
      </c>
      <c r="D70" s="216" t="s">
        <v>153</v>
      </c>
      <c r="E70" s="13" t="s">
        <v>2</v>
      </c>
      <c r="F70" s="215">
        <v>17.670000000000002</v>
      </c>
      <c r="G70" s="217">
        <v>269.67</v>
      </c>
      <c r="H70" s="112">
        <v>209.62</v>
      </c>
      <c r="I70" s="54">
        <f t="shared" si="18"/>
        <v>3703.99</v>
      </c>
      <c r="J70" s="283"/>
      <c r="K70" s="284">
        <f t="shared" si="20"/>
        <v>0</v>
      </c>
      <c r="L70" s="292">
        <f t="shared" si="2"/>
        <v>17.670000000000002</v>
      </c>
    </row>
    <row r="71" spans="1:12" s="127" customFormat="1" ht="14.4" x14ac:dyDescent="0.25">
      <c r="A71" s="42" t="s">
        <v>377</v>
      </c>
      <c r="B71" s="214" t="s">
        <v>29</v>
      </c>
      <c r="C71" s="103" t="s">
        <v>106</v>
      </c>
      <c r="D71" s="216" t="s">
        <v>376</v>
      </c>
      <c r="E71" s="13" t="s">
        <v>20</v>
      </c>
      <c r="F71" s="215">
        <v>7</v>
      </c>
      <c r="G71" s="217">
        <v>2896.67</v>
      </c>
      <c r="H71" s="112">
        <v>2596.11</v>
      </c>
      <c r="I71" s="54">
        <f>ROUND(F71*H71,2)</f>
        <v>18172.77</v>
      </c>
      <c r="J71" s="283"/>
      <c r="K71" s="284">
        <f t="shared" si="20"/>
        <v>0</v>
      </c>
      <c r="L71" s="292">
        <f t="shared" si="2"/>
        <v>7</v>
      </c>
    </row>
    <row r="72" spans="1:12" s="66" customFormat="1" ht="13.8" x14ac:dyDescent="0.25">
      <c r="A72" s="146" t="s">
        <v>150</v>
      </c>
      <c r="B72" s="89"/>
      <c r="C72" s="90"/>
      <c r="D72" s="64" t="s">
        <v>610</v>
      </c>
      <c r="E72" s="89"/>
      <c r="F72" s="222"/>
      <c r="G72" s="91"/>
      <c r="H72" s="91"/>
      <c r="I72" s="223">
        <f>SUM(I73:I74)</f>
        <v>18624.61</v>
      </c>
      <c r="J72" s="288"/>
      <c r="K72" s="290">
        <f>SUM(K73:K74)</f>
        <v>0</v>
      </c>
      <c r="L72" s="292">
        <f t="shared" si="2"/>
        <v>0</v>
      </c>
    </row>
    <row r="73" spans="1:12" ht="13.2" x14ac:dyDescent="0.25">
      <c r="A73" s="42" t="s">
        <v>151</v>
      </c>
      <c r="B73" s="125">
        <v>110201</v>
      </c>
      <c r="C73" s="103" t="s">
        <v>113</v>
      </c>
      <c r="D73" s="233" t="s">
        <v>259</v>
      </c>
      <c r="E73" s="13" t="s">
        <v>2</v>
      </c>
      <c r="F73" s="126">
        <v>221.07</v>
      </c>
      <c r="G73" s="219">
        <v>52.5</v>
      </c>
      <c r="H73" s="112">
        <v>40.81</v>
      </c>
      <c r="I73" s="54">
        <f>ROUND(F73*H73,2)</f>
        <v>9021.8700000000008</v>
      </c>
      <c r="J73" s="283"/>
      <c r="K73" s="284">
        <f t="shared" ref="K73" si="21">ROUND(H73*J73, 2)</f>
        <v>0</v>
      </c>
      <c r="L73" s="292">
        <f t="shared" si="2"/>
        <v>221.07</v>
      </c>
    </row>
    <row r="74" spans="1:12" ht="26.4" x14ac:dyDescent="0.25">
      <c r="A74" s="42" t="s">
        <v>369</v>
      </c>
      <c r="B74" s="125">
        <v>110210</v>
      </c>
      <c r="C74" s="103" t="s">
        <v>113</v>
      </c>
      <c r="D74" s="233" t="s">
        <v>379</v>
      </c>
      <c r="E74" s="13" t="s">
        <v>2</v>
      </c>
      <c r="F74" s="126">
        <v>120.32</v>
      </c>
      <c r="G74" s="219">
        <v>89.05</v>
      </c>
      <c r="H74" s="112">
        <v>79.81</v>
      </c>
      <c r="I74" s="54">
        <f>ROUND(F74*H74,2)</f>
        <v>9602.74</v>
      </c>
      <c r="J74" s="283"/>
      <c r="K74" s="284">
        <f t="shared" ref="K74" si="22">ROUND(H74*J74, 2)</f>
        <v>0</v>
      </c>
      <c r="L74" s="292">
        <f t="shared" si="2"/>
        <v>120.32</v>
      </c>
    </row>
    <row r="75" spans="1:12" s="158" customFormat="1" ht="13.8" x14ac:dyDescent="0.25">
      <c r="A75" s="67" t="s">
        <v>154</v>
      </c>
      <c r="B75" s="155"/>
      <c r="C75" s="70"/>
      <c r="D75" s="70" t="s">
        <v>197</v>
      </c>
      <c r="E75" s="155"/>
      <c r="F75" s="156"/>
      <c r="G75" s="157"/>
      <c r="H75" s="157"/>
      <c r="I75" s="147">
        <f>SUM(I76:I82)</f>
        <v>82872.710000000006</v>
      </c>
      <c r="J75" s="288"/>
      <c r="K75" s="290">
        <f>SUM(K76:K82)</f>
        <v>0</v>
      </c>
      <c r="L75" s="292"/>
    </row>
    <row r="76" spans="1:12" s="102" customFormat="1" ht="14.4" x14ac:dyDescent="0.25">
      <c r="A76" s="42" t="s">
        <v>303</v>
      </c>
      <c r="B76" s="214">
        <v>130112</v>
      </c>
      <c r="C76" s="214" t="s">
        <v>113</v>
      </c>
      <c r="D76" s="216" t="s">
        <v>264</v>
      </c>
      <c r="E76" s="214" t="s">
        <v>2</v>
      </c>
      <c r="F76" s="215">
        <v>354.89</v>
      </c>
      <c r="G76" s="217">
        <v>51.33</v>
      </c>
      <c r="H76" s="112">
        <v>46</v>
      </c>
      <c r="I76" s="54">
        <f t="shared" ref="I76:I81" si="23">ROUND(F76*H76,2)</f>
        <v>16324.94</v>
      </c>
      <c r="J76" s="283"/>
      <c r="K76" s="284">
        <f t="shared" ref="K76" si="24">ROUND(H76*J76, 2)</f>
        <v>0</v>
      </c>
      <c r="L76" s="292">
        <f t="shared" si="2"/>
        <v>354.89</v>
      </c>
    </row>
    <row r="77" spans="1:12" s="102" customFormat="1" ht="26.4" x14ac:dyDescent="0.25">
      <c r="A77" s="42" t="s">
        <v>304</v>
      </c>
      <c r="B77" s="214">
        <v>130103</v>
      </c>
      <c r="C77" s="214" t="s">
        <v>113</v>
      </c>
      <c r="D77" s="216" t="s">
        <v>365</v>
      </c>
      <c r="E77" s="214" t="s">
        <v>2</v>
      </c>
      <c r="F77" s="215">
        <v>354.89</v>
      </c>
      <c r="G77" s="217">
        <v>24.85</v>
      </c>
      <c r="H77" s="112">
        <v>22.27</v>
      </c>
      <c r="I77" s="54">
        <f t="shared" si="23"/>
        <v>7903.4</v>
      </c>
      <c r="J77" s="283"/>
      <c r="K77" s="284">
        <f t="shared" ref="K77:K82" si="25">ROUND(H77*J77, 2)</f>
        <v>0</v>
      </c>
      <c r="L77" s="292">
        <f t="shared" si="2"/>
        <v>354.89</v>
      </c>
    </row>
    <row r="78" spans="1:12" s="102" customFormat="1" ht="39.6" x14ac:dyDescent="0.25">
      <c r="A78" s="42" t="s">
        <v>380</v>
      </c>
      <c r="B78" s="214">
        <v>130236</v>
      </c>
      <c r="C78" s="214" t="s">
        <v>113</v>
      </c>
      <c r="D78" s="216" t="s">
        <v>138</v>
      </c>
      <c r="E78" s="214" t="s">
        <v>2</v>
      </c>
      <c r="F78" s="215">
        <v>221.07</v>
      </c>
      <c r="G78" s="217">
        <v>78.87</v>
      </c>
      <c r="H78" s="112">
        <v>70.680000000000007</v>
      </c>
      <c r="I78" s="54">
        <f t="shared" si="23"/>
        <v>15625.23</v>
      </c>
      <c r="J78" s="283"/>
      <c r="K78" s="284">
        <f t="shared" si="25"/>
        <v>0</v>
      </c>
      <c r="L78" s="292">
        <f t="shared" si="2"/>
        <v>221.07</v>
      </c>
    </row>
    <row r="79" spans="1:12" s="102" customFormat="1" ht="39.6" x14ac:dyDescent="0.25">
      <c r="A79" s="42" t="s">
        <v>381</v>
      </c>
      <c r="B79" s="214">
        <v>130231</v>
      </c>
      <c r="C79" s="214" t="s">
        <v>113</v>
      </c>
      <c r="D79" s="216" t="s">
        <v>384</v>
      </c>
      <c r="E79" s="214" t="s">
        <v>2</v>
      </c>
      <c r="F79" s="215">
        <v>133.82</v>
      </c>
      <c r="G79" s="217">
        <v>139.99</v>
      </c>
      <c r="H79" s="112">
        <v>125.47</v>
      </c>
      <c r="I79" s="54">
        <f t="shared" si="23"/>
        <v>16790.400000000001</v>
      </c>
      <c r="J79" s="283"/>
      <c r="K79" s="284">
        <f t="shared" si="25"/>
        <v>0</v>
      </c>
      <c r="L79" s="292">
        <f t="shared" si="2"/>
        <v>133.82</v>
      </c>
    </row>
    <row r="80" spans="1:12" s="102" customFormat="1" ht="39.6" x14ac:dyDescent="0.25">
      <c r="A80" s="42" t="s">
        <v>382</v>
      </c>
      <c r="B80" s="214">
        <v>120201</v>
      </c>
      <c r="C80" s="214" t="s">
        <v>113</v>
      </c>
      <c r="D80" s="216" t="s">
        <v>139</v>
      </c>
      <c r="E80" s="214" t="s">
        <v>2</v>
      </c>
      <c r="F80" s="215">
        <v>257.76</v>
      </c>
      <c r="G80" s="217">
        <v>97.8</v>
      </c>
      <c r="H80" s="112">
        <v>87.65</v>
      </c>
      <c r="I80" s="54">
        <f t="shared" si="23"/>
        <v>22592.66</v>
      </c>
      <c r="J80" s="283"/>
      <c r="K80" s="284">
        <f t="shared" si="25"/>
        <v>0</v>
      </c>
      <c r="L80" s="292">
        <f t="shared" si="2"/>
        <v>257.76</v>
      </c>
    </row>
    <row r="81" spans="1:12" ht="14.4" x14ac:dyDescent="0.25">
      <c r="A81" s="42" t="s">
        <v>383</v>
      </c>
      <c r="B81" s="13">
        <v>130308</v>
      </c>
      <c r="C81" s="103" t="s">
        <v>113</v>
      </c>
      <c r="D81" s="241" t="s">
        <v>142</v>
      </c>
      <c r="E81" s="13" t="s">
        <v>14</v>
      </c>
      <c r="F81" s="242">
        <v>20.7</v>
      </c>
      <c r="G81" s="217">
        <v>52.19</v>
      </c>
      <c r="H81" s="112">
        <v>46.77</v>
      </c>
      <c r="I81" s="54">
        <f t="shared" si="23"/>
        <v>968.14</v>
      </c>
      <c r="J81" s="283"/>
      <c r="K81" s="284">
        <f t="shared" si="25"/>
        <v>0</v>
      </c>
      <c r="L81" s="292">
        <f t="shared" ref="L81:L144" si="26">F81-J81</f>
        <v>20.7</v>
      </c>
    </row>
    <row r="82" spans="1:12" s="127" customFormat="1" ht="14.4" x14ac:dyDescent="0.25">
      <c r="A82" s="42" t="s">
        <v>385</v>
      </c>
      <c r="B82" s="125">
        <v>130317</v>
      </c>
      <c r="C82" s="103" t="s">
        <v>113</v>
      </c>
      <c r="D82" s="237" t="s">
        <v>262</v>
      </c>
      <c r="E82" s="13" t="s">
        <v>14</v>
      </c>
      <c r="F82" s="231">
        <v>34.200000000000003</v>
      </c>
      <c r="G82" s="217">
        <v>87.05</v>
      </c>
      <c r="H82" s="112">
        <v>78.010000000000005</v>
      </c>
      <c r="I82" s="54">
        <f>ROUND(F82*H82,2)</f>
        <v>2667.94</v>
      </c>
      <c r="J82" s="283"/>
      <c r="K82" s="284">
        <f t="shared" si="25"/>
        <v>0</v>
      </c>
      <c r="L82" s="292">
        <f t="shared" si="26"/>
        <v>34.200000000000003</v>
      </c>
    </row>
    <row r="83" spans="1:12" s="66" customFormat="1" ht="13.8" x14ac:dyDescent="0.25">
      <c r="A83" s="73" t="s">
        <v>158</v>
      </c>
      <c r="B83" s="64"/>
      <c r="C83" s="64"/>
      <c r="D83" s="64" t="s">
        <v>611</v>
      </c>
      <c r="E83" s="64"/>
      <c r="F83" s="109"/>
      <c r="G83" s="76"/>
      <c r="H83" s="76"/>
      <c r="I83" s="74">
        <f>SUM(I84:I90)</f>
        <v>16519.57</v>
      </c>
      <c r="J83" s="288"/>
      <c r="K83" s="290">
        <f>SUM(K84:K90)</f>
        <v>0</v>
      </c>
      <c r="L83" s="292"/>
    </row>
    <row r="84" spans="1:12" s="102" customFormat="1" ht="14.4" x14ac:dyDescent="0.25">
      <c r="A84" s="42" t="s">
        <v>243</v>
      </c>
      <c r="B84" s="214">
        <v>210210</v>
      </c>
      <c r="C84" s="103" t="s">
        <v>113</v>
      </c>
      <c r="D84" s="216" t="s">
        <v>144</v>
      </c>
      <c r="E84" s="13" t="s">
        <v>2</v>
      </c>
      <c r="F84" s="215">
        <v>16</v>
      </c>
      <c r="G84" s="217">
        <v>419.65</v>
      </c>
      <c r="H84" s="112">
        <v>376.1</v>
      </c>
      <c r="I84" s="54">
        <f t="shared" ref="I84:I90" si="27">ROUND(F84*H84,2)</f>
        <v>6017.6</v>
      </c>
      <c r="J84" s="283"/>
      <c r="K84" s="284">
        <f t="shared" ref="K84" si="28">ROUND(H84*J84, 2)</f>
        <v>0</v>
      </c>
      <c r="L84" s="292">
        <f t="shared" si="26"/>
        <v>16</v>
      </c>
    </row>
    <row r="85" spans="1:12" s="127" customFormat="1" ht="14.4" x14ac:dyDescent="0.25">
      <c r="A85" s="42" t="s">
        <v>244</v>
      </c>
      <c r="B85" s="125">
        <v>170220</v>
      </c>
      <c r="C85" s="103" t="s">
        <v>113</v>
      </c>
      <c r="D85" s="233" t="s">
        <v>112</v>
      </c>
      <c r="E85" s="13" t="s">
        <v>2</v>
      </c>
      <c r="F85" s="215">
        <v>4.5999999999999996</v>
      </c>
      <c r="G85" s="217">
        <v>425.35</v>
      </c>
      <c r="H85" s="112">
        <v>381.22</v>
      </c>
      <c r="I85" s="54">
        <f t="shared" si="27"/>
        <v>1753.61</v>
      </c>
      <c r="J85" s="283"/>
      <c r="K85" s="284">
        <f t="shared" ref="K85:K90" si="29">ROUND(H85*J85, 2)</f>
        <v>0</v>
      </c>
      <c r="L85" s="292">
        <f t="shared" si="26"/>
        <v>4.5999999999999996</v>
      </c>
    </row>
    <row r="86" spans="1:12" ht="26.4" x14ac:dyDescent="0.25">
      <c r="A86" s="42" t="s">
        <v>305</v>
      </c>
      <c r="B86" s="125">
        <v>170530</v>
      </c>
      <c r="C86" s="103" t="s">
        <v>113</v>
      </c>
      <c r="D86" s="243" t="s">
        <v>219</v>
      </c>
      <c r="E86" s="125" t="s">
        <v>63</v>
      </c>
      <c r="F86" s="126">
        <v>1</v>
      </c>
      <c r="G86" s="217">
        <v>501.49</v>
      </c>
      <c r="H86" s="112">
        <v>449.46</v>
      </c>
      <c r="I86" s="55">
        <f t="shared" si="27"/>
        <v>449.46</v>
      </c>
      <c r="J86" s="283"/>
      <c r="K86" s="284">
        <f t="shared" si="29"/>
        <v>0</v>
      </c>
      <c r="L86" s="292">
        <f t="shared" si="26"/>
        <v>1</v>
      </c>
    </row>
    <row r="87" spans="1:12" ht="25.5" customHeight="1" x14ac:dyDescent="0.25">
      <c r="A87" s="42" t="s">
        <v>245</v>
      </c>
      <c r="B87" s="125">
        <v>170315</v>
      </c>
      <c r="C87" s="103" t="s">
        <v>113</v>
      </c>
      <c r="D87" s="237" t="s">
        <v>149</v>
      </c>
      <c r="E87" s="125" t="s">
        <v>63</v>
      </c>
      <c r="F87" s="126">
        <v>1</v>
      </c>
      <c r="G87" s="217">
        <v>226.22</v>
      </c>
      <c r="H87" s="112">
        <v>202.74</v>
      </c>
      <c r="I87" s="55">
        <f t="shared" si="27"/>
        <v>202.74</v>
      </c>
      <c r="J87" s="283"/>
      <c r="K87" s="284">
        <f t="shared" si="29"/>
        <v>0</v>
      </c>
      <c r="L87" s="292">
        <f t="shared" si="26"/>
        <v>1</v>
      </c>
    </row>
    <row r="88" spans="1:12" ht="25.5" customHeight="1" x14ac:dyDescent="0.25">
      <c r="A88" s="42" t="s">
        <v>306</v>
      </c>
      <c r="B88" s="125">
        <v>170133</v>
      </c>
      <c r="C88" s="103" t="s">
        <v>113</v>
      </c>
      <c r="D88" s="244" t="s">
        <v>386</v>
      </c>
      <c r="E88" s="125" t="s">
        <v>63</v>
      </c>
      <c r="F88" s="126">
        <v>6</v>
      </c>
      <c r="G88" s="217">
        <v>363.79</v>
      </c>
      <c r="H88" s="112">
        <v>326.04000000000002</v>
      </c>
      <c r="I88" s="55">
        <f t="shared" si="27"/>
        <v>1956.24</v>
      </c>
      <c r="J88" s="283"/>
      <c r="K88" s="284">
        <f t="shared" si="29"/>
        <v>0</v>
      </c>
      <c r="L88" s="292">
        <f t="shared" si="26"/>
        <v>6</v>
      </c>
    </row>
    <row r="89" spans="1:12" ht="25.5" customHeight="1" x14ac:dyDescent="0.25">
      <c r="A89" s="42" t="s">
        <v>166</v>
      </c>
      <c r="B89" s="125">
        <v>170304</v>
      </c>
      <c r="C89" s="103" t="s">
        <v>113</v>
      </c>
      <c r="D89" s="237" t="s">
        <v>217</v>
      </c>
      <c r="E89" s="125" t="s">
        <v>63</v>
      </c>
      <c r="F89" s="126">
        <v>6</v>
      </c>
      <c r="G89" s="245">
        <v>204.17</v>
      </c>
      <c r="H89" s="112">
        <v>182.99</v>
      </c>
      <c r="I89" s="55">
        <f t="shared" si="27"/>
        <v>1097.94</v>
      </c>
      <c r="J89" s="283"/>
      <c r="K89" s="284">
        <f t="shared" si="29"/>
        <v>0</v>
      </c>
      <c r="L89" s="292">
        <f t="shared" si="26"/>
        <v>6</v>
      </c>
    </row>
    <row r="90" spans="1:12" ht="25.5" customHeight="1" x14ac:dyDescent="0.25">
      <c r="A90" s="42" t="s">
        <v>478</v>
      </c>
      <c r="B90" s="125">
        <v>50205</v>
      </c>
      <c r="C90" s="103" t="s">
        <v>113</v>
      </c>
      <c r="D90" s="237" t="s">
        <v>477</v>
      </c>
      <c r="E90" s="125" t="s">
        <v>2</v>
      </c>
      <c r="F90" s="126">
        <v>11.93</v>
      </c>
      <c r="G90" s="245">
        <v>471.56</v>
      </c>
      <c r="H90" s="112">
        <v>422.63</v>
      </c>
      <c r="I90" s="55">
        <f t="shared" si="27"/>
        <v>5041.9799999999996</v>
      </c>
      <c r="J90" s="283"/>
      <c r="K90" s="284">
        <f t="shared" si="29"/>
        <v>0</v>
      </c>
      <c r="L90" s="292">
        <f t="shared" si="26"/>
        <v>11.93</v>
      </c>
    </row>
    <row r="91" spans="1:12" s="75" customFormat="1" ht="13.8" x14ac:dyDescent="0.25">
      <c r="A91" s="206" t="s">
        <v>159</v>
      </c>
      <c r="B91" s="131"/>
      <c r="C91" s="132"/>
      <c r="D91" s="136" t="s">
        <v>104</v>
      </c>
      <c r="E91" s="133"/>
      <c r="F91" s="134"/>
      <c r="G91" s="224"/>
      <c r="H91" s="224"/>
      <c r="I91" s="135">
        <f>SUM(I92:I112)</f>
        <v>23963.39</v>
      </c>
      <c r="J91" s="288"/>
      <c r="K91" s="290">
        <f>SUM(K93:K112)</f>
        <v>0</v>
      </c>
      <c r="L91" s="292"/>
    </row>
    <row r="92" spans="1:12" s="127" customFormat="1" ht="13.2" x14ac:dyDescent="0.25">
      <c r="A92" s="12"/>
      <c r="B92" s="125"/>
      <c r="C92" s="103"/>
      <c r="D92" s="34" t="s">
        <v>400</v>
      </c>
      <c r="E92" s="13"/>
      <c r="F92" s="126"/>
      <c r="G92" s="219"/>
      <c r="H92" s="219"/>
      <c r="I92" s="128"/>
      <c r="J92" s="283"/>
      <c r="K92" s="284">
        <f t="shared" ref="K92" si="30">ROUND(H92*J92, 2)</f>
        <v>0</v>
      </c>
      <c r="L92" s="292">
        <f t="shared" si="26"/>
        <v>0</v>
      </c>
    </row>
    <row r="93" spans="1:12" s="18" customFormat="1" ht="26.4" x14ac:dyDescent="0.25">
      <c r="A93" s="130" t="s">
        <v>160</v>
      </c>
      <c r="B93" s="125">
        <v>170540</v>
      </c>
      <c r="C93" s="103" t="s">
        <v>113</v>
      </c>
      <c r="D93" s="233" t="s">
        <v>204</v>
      </c>
      <c r="E93" s="125" t="s">
        <v>63</v>
      </c>
      <c r="F93" s="126">
        <v>2</v>
      </c>
      <c r="G93" s="219">
        <v>728.11</v>
      </c>
      <c r="H93" s="112">
        <v>652.55999999999995</v>
      </c>
      <c r="I93" s="55">
        <f>ROUND(F93*H93,2)</f>
        <v>1305.1199999999999</v>
      </c>
      <c r="J93" s="283"/>
      <c r="K93" s="284">
        <f t="shared" ref="K93:K109" si="31">ROUND(H93*J93, 2)</f>
        <v>0</v>
      </c>
      <c r="L93" s="292">
        <f t="shared" si="26"/>
        <v>2</v>
      </c>
    </row>
    <row r="94" spans="1:12" s="18" customFormat="1" ht="13.2" x14ac:dyDescent="0.25">
      <c r="A94" s="130" t="s">
        <v>307</v>
      </c>
      <c r="B94" s="140">
        <v>141410</v>
      </c>
      <c r="C94" s="103" t="s">
        <v>113</v>
      </c>
      <c r="D94" s="233" t="s">
        <v>205</v>
      </c>
      <c r="E94" s="214" t="s">
        <v>14</v>
      </c>
      <c r="F94" s="126">
        <v>177.41</v>
      </c>
      <c r="G94" s="219">
        <v>23.62</v>
      </c>
      <c r="H94" s="112">
        <v>21.17</v>
      </c>
      <c r="I94" s="55">
        <f t="shared" ref="I94:I126" si="32">ROUND(F94*H94,2)</f>
        <v>3755.77</v>
      </c>
      <c r="J94" s="283"/>
      <c r="K94" s="284">
        <f t="shared" si="31"/>
        <v>0</v>
      </c>
      <c r="L94" s="292">
        <f t="shared" si="26"/>
        <v>177.41</v>
      </c>
    </row>
    <row r="95" spans="1:12" s="18" customFormat="1" ht="13.2" x14ac:dyDescent="0.25">
      <c r="A95" s="130" t="s">
        <v>313</v>
      </c>
      <c r="B95" s="214">
        <v>141411</v>
      </c>
      <c r="C95" s="103" t="s">
        <v>113</v>
      </c>
      <c r="D95" s="234" t="s">
        <v>206</v>
      </c>
      <c r="E95" s="214" t="s">
        <v>14</v>
      </c>
      <c r="F95" s="240">
        <v>3.6</v>
      </c>
      <c r="G95" s="245">
        <v>29.95</v>
      </c>
      <c r="H95" s="112">
        <v>26.84</v>
      </c>
      <c r="I95" s="55">
        <f t="shared" si="32"/>
        <v>96.62</v>
      </c>
      <c r="J95" s="283"/>
      <c r="K95" s="284">
        <f t="shared" si="31"/>
        <v>0</v>
      </c>
      <c r="L95" s="292">
        <f t="shared" si="26"/>
        <v>3.6</v>
      </c>
    </row>
    <row r="96" spans="1:12" s="18" customFormat="1" ht="13.2" x14ac:dyDescent="0.25">
      <c r="A96" s="130" t="s">
        <v>314</v>
      </c>
      <c r="B96" s="140">
        <v>141413</v>
      </c>
      <c r="C96" s="103" t="s">
        <v>113</v>
      </c>
      <c r="D96" s="244" t="s">
        <v>207</v>
      </c>
      <c r="E96" s="214" t="s">
        <v>14</v>
      </c>
      <c r="F96" s="240">
        <v>6.1</v>
      </c>
      <c r="G96" s="260">
        <v>49.94</v>
      </c>
      <c r="H96" s="112">
        <v>44.76</v>
      </c>
      <c r="I96" s="55">
        <f t="shared" si="32"/>
        <v>273.04000000000002</v>
      </c>
      <c r="J96" s="283"/>
      <c r="K96" s="284">
        <f t="shared" si="31"/>
        <v>0</v>
      </c>
      <c r="L96" s="292">
        <f t="shared" si="26"/>
        <v>6.1</v>
      </c>
    </row>
    <row r="97" spans="1:12" s="18" customFormat="1" ht="26.4" x14ac:dyDescent="0.25">
      <c r="A97" s="130" t="s">
        <v>315</v>
      </c>
      <c r="B97" s="261">
        <v>170317</v>
      </c>
      <c r="C97" s="103" t="s">
        <v>113</v>
      </c>
      <c r="D97" s="234" t="s">
        <v>394</v>
      </c>
      <c r="E97" s="214" t="s">
        <v>63</v>
      </c>
      <c r="F97" s="240">
        <v>14</v>
      </c>
      <c r="G97" s="245">
        <v>126.15</v>
      </c>
      <c r="H97" s="112">
        <v>113.06</v>
      </c>
      <c r="I97" s="55">
        <f t="shared" si="32"/>
        <v>1582.84</v>
      </c>
      <c r="J97" s="283"/>
      <c r="K97" s="284">
        <f t="shared" si="31"/>
        <v>0</v>
      </c>
      <c r="L97" s="292">
        <f t="shared" si="26"/>
        <v>14</v>
      </c>
    </row>
    <row r="98" spans="1:12" s="18" customFormat="1" ht="13.5" customHeight="1" x14ac:dyDescent="0.25">
      <c r="A98" s="130" t="s">
        <v>316</v>
      </c>
      <c r="B98" s="13">
        <v>170321</v>
      </c>
      <c r="C98" s="103" t="s">
        <v>113</v>
      </c>
      <c r="D98" s="234" t="s">
        <v>395</v>
      </c>
      <c r="E98" s="214" t="s">
        <v>63</v>
      </c>
      <c r="F98" s="240">
        <v>4</v>
      </c>
      <c r="G98" s="245">
        <v>63.01</v>
      </c>
      <c r="H98" s="112">
        <v>56.47</v>
      </c>
      <c r="I98" s="55">
        <f t="shared" si="32"/>
        <v>225.88</v>
      </c>
      <c r="J98" s="283"/>
      <c r="K98" s="284">
        <f t="shared" si="31"/>
        <v>0</v>
      </c>
      <c r="L98" s="292">
        <f t="shared" si="26"/>
        <v>4</v>
      </c>
    </row>
    <row r="99" spans="1:12" s="18" customFormat="1" ht="18" customHeight="1" x14ac:dyDescent="0.25">
      <c r="A99" s="130" t="s">
        <v>343</v>
      </c>
      <c r="B99" s="13">
        <v>170321</v>
      </c>
      <c r="C99" s="103" t="s">
        <v>113</v>
      </c>
      <c r="D99" s="234" t="s">
        <v>208</v>
      </c>
      <c r="E99" s="214" t="s">
        <v>63</v>
      </c>
      <c r="F99" s="240">
        <v>2</v>
      </c>
      <c r="G99" s="245">
        <v>83.26</v>
      </c>
      <c r="H99" s="112">
        <v>74.62</v>
      </c>
      <c r="I99" s="55">
        <f>ROUND(F99*H99,2)</f>
        <v>149.24</v>
      </c>
      <c r="J99" s="283"/>
      <c r="K99" s="284">
        <f t="shared" si="31"/>
        <v>0</v>
      </c>
      <c r="L99" s="292">
        <f t="shared" si="26"/>
        <v>2</v>
      </c>
    </row>
    <row r="100" spans="1:12" s="18" customFormat="1" ht="16.5" customHeight="1" x14ac:dyDescent="0.25">
      <c r="A100" s="130" t="s">
        <v>344</v>
      </c>
      <c r="B100" s="13">
        <v>170323</v>
      </c>
      <c r="C100" s="103" t="s">
        <v>113</v>
      </c>
      <c r="D100" s="234" t="s">
        <v>396</v>
      </c>
      <c r="E100" s="214" t="s">
        <v>63</v>
      </c>
      <c r="F100" s="240">
        <v>5</v>
      </c>
      <c r="G100" s="245">
        <v>128.19999999999999</v>
      </c>
      <c r="H100" s="112">
        <v>114.9</v>
      </c>
      <c r="I100" s="55">
        <f>ROUND(F100*H100,2)</f>
        <v>574.5</v>
      </c>
      <c r="J100" s="283"/>
      <c r="K100" s="284">
        <f t="shared" si="31"/>
        <v>0</v>
      </c>
      <c r="L100" s="292">
        <f t="shared" si="26"/>
        <v>5</v>
      </c>
    </row>
    <row r="101" spans="1:12" s="18" customFormat="1" ht="39.6" x14ac:dyDescent="0.25">
      <c r="A101" s="130" t="s">
        <v>345</v>
      </c>
      <c r="B101" s="13">
        <v>140207</v>
      </c>
      <c r="C101" s="103" t="s">
        <v>113</v>
      </c>
      <c r="D101" s="237" t="s">
        <v>209</v>
      </c>
      <c r="E101" s="214" t="s">
        <v>63</v>
      </c>
      <c r="F101" s="126">
        <v>1</v>
      </c>
      <c r="G101" s="245">
        <v>488.49</v>
      </c>
      <c r="H101" s="112">
        <v>437.8</v>
      </c>
      <c r="I101" s="55">
        <f t="shared" si="32"/>
        <v>437.8</v>
      </c>
      <c r="J101" s="283"/>
      <c r="K101" s="284">
        <f t="shared" si="31"/>
        <v>0</v>
      </c>
      <c r="L101" s="292">
        <f t="shared" si="26"/>
        <v>1</v>
      </c>
    </row>
    <row r="102" spans="1:12" s="18" customFormat="1" ht="13.2" x14ac:dyDescent="0.25">
      <c r="A102" s="130" t="s">
        <v>346</v>
      </c>
      <c r="B102" s="13">
        <v>95675</v>
      </c>
      <c r="C102" s="256" t="s">
        <v>58</v>
      </c>
      <c r="D102" s="262" t="s">
        <v>203</v>
      </c>
      <c r="E102" s="214" t="s">
        <v>20</v>
      </c>
      <c r="F102" s="126">
        <v>1</v>
      </c>
      <c r="G102" s="260">
        <v>146.97</v>
      </c>
      <c r="H102" s="112">
        <v>125</v>
      </c>
      <c r="I102" s="55">
        <f t="shared" si="32"/>
        <v>125</v>
      </c>
      <c r="J102" s="283"/>
      <c r="K102" s="284">
        <f t="shared" si="31"/>
        <v>0</v>
      </c>
      <c r="L102" s="292">
        <f t="shared" si="26"/>
        <v>1</v>
      </c>
    </row>
    <row r="103" spans="1:12" s="18" customFormat="1" ht="13.2" x14ac:dyDescent="0.25">
      <c r="A103" s="130"/>
      <c r="B103" s="125"/>
      <c r="C103" s="129"/>
      <c r="D103" s="34" t="s">
        <v>401</v>
      </c>
      <c r="E103" s="13"/>
      <c r="F103" s="126"/>
      <c r="G103" s="219"/>
      <c r="H103" s="219"/>
      <c r="I103" s="55"/>
      <c r="J103" s="283"/>
      <c r="K103" s="284">
        <f t="shared" si="31"/>
        <v>0</v>
      </c>
      <c r="L103" s="292">
        <f t="shared" si="26"/>
        <v>0</v>
      </c>
    </row>
    <row r="104" spans="1:12" s="18" customFormat="1" ht="39.6" x14ac:dyDescent="0.25">
      <c r="A104" s="130" t="s">
        <v>347</v>
      </c>
      <c r="B104" s="125">
        <v>141101</v>
      </c>
      <c r="C104" s="103" t="s">
        <v>113</v>
      </c>
      <c r="D104" s="244" t="s">
        <v>261</v>
      </c>
      <c r="E104" s="125" t="s">
        <v>63</v>
      </c>
      <c r="F104" s="126">
        <v>14</v>
      </c>
      <c r="G104" s="219">
        <v>573.34</v>
      </c>
      <c r="H104" s="112">
        <v>513.85</v>
      </c>
      <c r="I104" s="55">
        <f t="shared" si="32"/>
        <v>7193.9</v>
      </c>
      <c r="J104" s="283"/>
      <c r="K104" s="284">
        <f t="shared" si="31"/>
        <v>0</v>
      </c>
      <c r="L104" s="292">
        <f t="shared" si="26"/>
        <v>14</v>
      </c>
    </row>
    <row r="105" spans="1:12" ht="39.75" customHeight="1" x14ac:dyDescent="0.25">
      <c r="A105" s="130" t="s">
        <v>348</v>
      </c>
      <c r="B105" s="125">
        <v>141104</v>
      </c>
      <c r="C105" s="103" t="s">
        <v>113</v>
      </c>
      <c r="D105" s="230" t="s">
        <v>210</v>
      </c>
      <c r="E105" s="125" t="s">
        <v>63</v>
      </c>
      <c r="F105" s="126">
        <v>1</v>
      </c>
      <c r="G105" s="219">
        <v>612.78</v>
      </c>
      <c r="H105" s="112">
        <v>549.20000000000005</v>
      </c>
      <c r="I105" s="55">
        <f t="shared" si="32"/>
        <v>549.20000000000005</v>
      </c>
      <c r="J105" s="283"/>
      <c r="K105" s="284">
        <f t="shared" si="31"/>
        <v>0</v>
      </c>
      <c r="L105" s="292">
        <f t="shared" si="26"/>
        <v>1</v>
      </c>
    </row>
    <row r="106" spans="1:12" ht="26.4" x14ac:dyDescent="0.25">
      <c r="A106" s="130" t="s">
        <v>349</v>
      </c>
      <c r="B106" s="125">
        <v>142111</v>
      </c>
      <c r="C106" s="103" t="s">
        <v>113</v>
      </c>
      <c r="D106" s="233" t="s">
        <v>211</v>
      </c>
      <c r="E106" s="125" t="s">
        <v>63</v>
      </c>
      <c r="F106" s="126">
        <v>6</v>
      </c>
      <c r="G106" s="219">
        <v>126.44</v>
      </c>
      <c r="H106" s="112">
        <v>113.32</v>
      </c>
      <c r="I106" s="55">
        <f>ROUND(F106*H106,2)</f>
        <v>679.92</v>
      </c>
      <c r="J106" s="283"/>
      <c r="K106" s="284">
        <f t="shared" si="31"/>
        <v>0</v>
      </c>
      <c r="L106" s="292">
        <f t="shared" si="26"/>
        <v>6</v>
      </c>
    </row>
    <row r="107" spans="1:12" ht="13.2" x14ac:dyDescent="0.25">
      <c r="A107" s="130" t="s">
        <v>350</v>
      </c>
      <c r="B107" s="125">
        <v>142109</v>
      </c>
      <c r="C107" s="103" t="s">
        <v>113</v>
      </c>
      <c r="D107" s="233" t="s">
        <v>279</v>
      </c>
      <c r="E107" s="125" t="s">
        <v>63</v>
      </c>
      <c r="F107" s="126">
        <v>4</v>
      </c>
      <c r="G107" s="219">
        <v>63.29</v>
      </c>
      <c r="H107" s="112">
        <v>56.72</v>
      </c>
      <c r="I107" s="55">
        <f>ROUND(F107*H107,2)</f>
        <v>226.88</v>
      </c>
      <c r="J107" s="283"/>
      <c r="K107" s="284">
        <f t="shared" si="31"/>
        <v>0</v>
      </c>
      <c r="L107" s="292">
        <f t="shared" si="26"/>
        <v>4</v>
      </c>
    </row>
    <row r="108" spans="1:12" ht="13.2" x14ac:dyDescent="0.25">
      <c r="A108" s="130"/>
      <c r="B108" s="125"/>
      <c r="C108" s="125"/>
      <c r="D108" s="34" t="s">
        <v>399</v>
      </c>
      <c r="E108" s="125"/>
      <c r="F108" s="126"/>
      <c r="G108" s="225"/>
      <c r="H108" s="225"/>
      <c r="I108" s="55"/>
      <c r="J108" s="283"/>
      <c r="K108" s="284">
        <f t="shared" si="31"/>
        <v>0</v>
      </c>
      <c r="L108" s="292">
        <f t="shared" si="26"/>
        <v>0</v>
      </c>
    </row>
    <row r="109" spans="1:12" ht="26.4" x14ac:dyDescent="0.25">
      <c r="A109" s="42" t="s">
        <v>402</v>
      </c>
      <c r="B109" s="214">
        <v>141906</v>
      </c>
      <c r="C109" s="103" t="s">
        <v>113</v>
      </c>
      <c r="D109" s="234" t="s">
        <v>212</v>
      </c>
      <c r="E109" s="214" t="s">
        <v>14</v>
      </c>
      <c r="F109" s="240">
        <v>31.62</v>
      </c>
      <c r="G109" s="219">
        <v>34.700000000000003</v>
      </c>
      <c r="H109" s="112">
        <v>31.1</v>
      </c>
      <c r="I109" s="55">
        <f t="shared" si="32"/>
        <v>983.38</v>
      </c>
      <c r="J109" s="283"/>
      <c r="K109" s="284">
        <f t="shared" si="31"/>
        <v>0</v>
      </c>
      <c r="L109" s="292">
        <f t="shared" si="26"/>
        <v>31.62</v>
      </c>
    </row>
    <row r="110" spans="1:12" ht="26.4" x14ac:dyDescent="0.25">
      <c r="A110" s="42" t="s">
        <v>403</v>
      </c>
      <c r="B110" s="214">
        <v>141907</v>
      </c>
      <c r="C110" s="103" t="s">
        <v>113</v>
      </c>
      <c r="D110" s="234" t="s">
        <v>213</v>
      </c>
      <c r="E110" s="214" t="s">
        <v>14</v>
      </c>
      <c r="F110" s="240">
        <v>42.74</v>
      </c>
      <c r="G110" s="219">
        <v>43.98</v>
      </c>
      <c r="H110" s="112">
        <v>39.409999999999997</v>
      </c>
      <c r="I110" s="55">
        <f t="shared" si="32"/>
        <v>1684.38</v>
      </c>
      <c r="J110" s="283"/>
      <c r="K110" s="284">
        <f t="shared" ref="K110:K112" si="33">ROUND(H110*J110, 2)</f>
        <v>0</v>
      </c>
      <c r="L110" s="292">
        <f t="shared" si="26"/>
        <v>42.74</v>
      </c>
    </row>
    <row r="111" spans="1:12" ht="26.4" x14ac:dyDescent="0.25">
      <c r="A111" s="42" t="s">
        <v>404</v>
      </c>
      <c r="B111" s="214">
        <v>141908</v>
      </c>
      <c r="C111" s="103" t="s">
        <v>113</v>
      </c>
      <c r="D111" s="234" t="s">
        <v>214</v>
      </c>
      <c r="E111" s="214" t="s">
        <v>14</v>
      </c>
      <c r="F111" s="240">
        <v>2.15</v>
      </c>
      <c r="G111" s="219">
        <v>64.19</v>
      </c>
      <c r="H111" s="112">
        <v>57.53</v>
      </c>
      <c r="I111" s="55">
        <f t="shared" si="32"/>
        <v>123.69</v>
      </c>
      <c r="J111" s="283"/>
      <c r="K111" s="284">
        <f t="shared" si="33"/>
        <v>0</v>
      </c>
      <c r="L111" s="292">
        <f t="shared" si="26"/>
        <v>2.15</v>
      </c>
    </row>
    <row r="112" spans="1:12" ht="26.4" x14ac:dyDescent="0.25">
      <c r="A112" s="42" t="s">
        <v>354</v>
      </c>
      <c r="B112" s="214">
        <v>141909</v>
      </c>
      <c r="C112" s="103" t="s">
        <v>113</v>
      </c>
      <c r="D112" s="234" t="s">
        <v>215</v>
      </c>
      <c r="E112" s="214" t="s">
        <v>14</v>
      </c>
      <c r="F112" s="240">
        <v>59.3</v>
      </c>
      <c r="G112" s="219">
        <v>75.19</v>
      </c>
      <c r="H112" s="112">
        <v>67.39</v>
      </c>
      <c r="I112" s="55">
        <f>ROUND(F112*H112,2)</f>
        <v>3996.23</v>
      </c>
      <c r="J112" s="283"/>
      <c r="K112" s="284">
        <f t="shared" si="33"/>
        <v>0</v>
      </c>
      <c r="L112" s="292">
        <f t="shared" si="26"/>
        <v>59.3</v>
      </c>
    </row>
    <row r="113" spans="1:12" s="93" customFormat="1" ht="13.8" x14ac:dyDescent="0.25">
      <c r="A113" s="168" t="s">
        <v>161</v>
      </c>
      <c r="B113" s="209"/>
      <c r="C113" s="210"/>
      <c r="D113" s="136" t="s">
        <v>387</v>
      </c>
      <c r="E113" s="209"/>
      <c r="F113" s="211"/>
      <c r="G113" s="226"/>
      <c r="H113" s="226"/>
      <c r="I113" s="212">
        <f>SUM(I114:I127)</f>
        <v>22581.89</v>
      </c>
      <c r="J113" s="288"/>
      <c r="K113" s="290">
        <f>SUM(K114:K127)</f>
        <v>0</v>
      </c>
      <c r="L113" s="292"/>
    </row>
    <row r="114" spans="1:12" ht="25.5" customHeight="1" x14ac:dyDescent="0.25">
      <c r="A114" s="42" t="s">
        <v>240</v>
      </c>
      <c r="B114" s="125">
        <v>170313</v>
      </c>
      <c r="C114" s="103" t="s">
        <v>113</v>
      </c>
      <c r="D114" s="258" t="s">
        <v>216</v>
      </c>
      <c r="E114" s="125" t="s">
        <v>63</v>
      </c>
      <c r="F114" s="126">
        <v>2</v>
      </c>
      <c r="G114" s="245">
        <v>178.67</v>
      </c>
      <c r="H114" s="112">
        <v>160.13</v>
      </c>
      <c r="I114" s="55">
        <f>ROUND(F114*H114,2)</f>
        <v>320.26</v>
      </c>
      <c r="J114" s="283"/>
      <c r="K114" s="284">
        <f t="shared" ref="K114" si="34">ROUND(H114*J114, 2)</f>
        <v>0</v>
      </c>
      <c r="L114" s="292">
        <f t="shared" si="26"/>
        <v>2</v>
      </c>
    </row>
    <row r="115" spans="1:12" ht="25.5" customHeight="1" x14ac:dyDescent="0.25">
      <c r="A115" s="42" t="s">
        <v>162</v>
      </c>
      <c r="B115" s="125">
        <v>170304</v>
      </c>
      <c r="C115" s="103" t="s">
        <v>113</v>
      </c>
      <c r="D115" s="237" t="s">
        <v>217</v>
      </c>
      <c r="E115" s="125" t="s">
        <v>63</v>
      </c>
      <c r="F115" s="126">
        <v>3</v>
      </c>
      <c r="G115" s="245">
        <v>204.17</v>
      </c>
      <c r="H115" s="112">
        <v>182.99</v>
      </c>
      <c r="I115" s="55">
        <f>ROUND(F115*H115,2)</f>
        <v>548.97</v>
      </c>
      <c r="J115" s="283"/>
      <c r="K115" s="284">
        <f t="shared" ref="K115:K125" si="35">ROUND(H115*J115, 2)</f>
        <v>0</v>
      </c>
      <c r="L115" s="292">
        <f t="shared" si="26"/>
        <v>3</v>
      </c>
    </row>
    <row r="116" spans="1:12" ht="21" customHeight="1" x14ac:dyDescent="0.25">
      <c r="A116" s="42" t="s">
        <v>355</v>
      </c>
      <c r="B116" s="125">
        <v>170309</v>
      </c>
      <c r="C116" s="103" t="s">
        <v>113</v>
      </c>
      <c r="D116" s="237" t="s">
        <v>218</v>
      </c>
      <c r="E116" s="125" t="s">
        <v>63</v>
      </c>
      <c r="F116" s="126">
        <v>3</v>
      </c>
      <c r="G116" s="245">
        <v>113.93</v>
      </c>
      <c r="H116" s="112">
        <v>102.11</v>
      </c>
      <c r="I116" s="55">
        <f>ROUND(F116*H116,2)</f>
        <v>306.33</v>
      </c>
      <c r="J116" s="283"/>
      <c r="K116" s="284">
        <f t="shared" si="35"/>
        <v>0</v>
      </c>
      <c r="L116" s="292">
        <f t="shared" si="26"/>
        <v>3</v>
      </c>
    </row>
    <row r="117" spans="1:12" ht="39.6" x14ac:dyDescent="0.25">
      <c r="A117" s="42" t="s">
        <v>356</v>
      </c>
      <c r="B117" s="125">
        <v>170612</v>
      </c>
      <c r="C117" s="103" t="s">
        <v>113</v>
      </c>
      <c r="D117" s="233" t="s">
        <v>220</v>
      </c>
      <c r="E117" s="125" t="s">
        <v>63</v>
      </c>
      <c r="F117" s="126">
        <v>3</v>
      </c>
      <c r="G117" s="219">
        <v>1342.14</v>
      </c>
      <c r="H117" s="112">
        <v>1202.8800000000001</v>
      </c>
      <c r="I117" s="55">
        <f>ROUND(F117*H117,2)</f>
        <v>3608.64</v>
      </c>
      <c r="J117" s="283"/>
      <c r="K117" s="284">
        <f t="shared" si="35"/>
        <v>0</v>
      </c>
      <c r="L117" s="292">
        <f t="shared" si="26"/>
        <v>3</v>
      </c>
    </row>
    <row r="118" spans="1:12" ht="13.2" x14ac:dyDescent="0.25">
      <c r="A118" s="42" t="s">
        <v>357</v>
      </c>
      <c r="B118" s="125">
        <v>170546</v>
      </c>
      <c r="C118" s="103" t="s">
        <v>113</v>
      </c>
      <c r="D118" s="233" t="s">
        <v>221</v>
      </c>
      <c r="E118" s="125" t="s">
        <v>63</v>
      </c>
      <c r="F118" s="126">
        <v>1</v>
      </c>
      <c r="G118" s="219">
        <v>359.14</v>
      </c>
      <c r="H118" s="112">
        <v>321.87</v>
      </c>
      <c r="I118" s="55">
        <f t="shared" si="32"/>
        <v>321.87</v>
      </c>
      <c r="J118" s="283"/>
      <c r="K118" s="284">
        <f t="shared" si="35"/>
        <v>0</v>
      </c>
      <c r="L118" s="292">
        <f t="shared" si="26"/>
        <v>1</v>
      </c>
    </row>
    <row r="119" spans="1:12" ht="13.2" x14ac:dyDescent="0.25">
      <c r="A119" s="42" t="s">
        <v>358</v>
      </c>
      <c r="B119" s="125">
        <v>170129</v>
      </c>
      <c r="C119" s="103" t="s">
        <v>113</v>
      </c>
      <c r="D119" s="259" t="s">
        <v>222</v>
      </c>
      <c r="E119" s="125" t="s">
        <v>63</v>
      </c>
      <c r="F119" s="126">
        <v>5</v>
      </c>
      <c r="G119" s="219">
        <v>641.96</v>
      </c>
      <c r="H119" s="112">
        <v>375.35</v>
      </c>
      <c r="I119" s="55">
        <f t="shared" si="32"/>
        <v>1876.75</v>
      </c>
      <c r="J119" s="283"/>
      <c r="K119" s="284">
        <f t="shared" si="35"/>
        <v>0</v>
      </c>
      <c r="L119" s="292">
        <f t="shared" si="26"/>
        <v>5</v>
      </c>
    </row>
    <row r="120" spans="1:12" ht="26.25" customHeight="1" x14ac:dyDescent="0.25">
      <c r="A120" s="42" t="s">
        <v>359</v>
      </c>
      <c r="B120" s="125">
        <v>170107</v>
      </c>
      <c r="C120" s="103" t="s">
        <v>113</v>
      </c>
      <c r="D120" s="230" t="s">
        <v>393</v>
      </c>
      <c r="E120" s="125" t="s">
        <v>63</v>
      </c>
      <c r="F120" s="126">
        <v>1</v>
      </c>
      <c r="G120" s="219">
        <v>654.35</v>
      </c>
      <c r="H120" s="112">
        <v>586.45000000000005</v>
      </c>
      <c r="I120" s="55">
        <f>ROUND(F120*H120,2)</f>
        <v>586.45000000000005</v>
      </c>
      <c r="J120" s="283"/>
      <c r="K120" s="284">
        <f t="shared" si="35"/>
        <v>0</v>
      </c>
      <c r="L120" s="292">
        <f t="shared" si="26"/>
        <v>1</v>
      </c>
    </row>
    <row r="121" spans="1:12" ht="40.5" customHeight="1" x14ac:dyDescent="0.25">
      <c r="A121" s="42" t="s">
        <v>360</v>
      </c>
      <c r="B121" s="125">
        <v>170126</v>
      </c>
      <c r="C121" s="103" t="s">
        <v>113</v>
      </c>
      <c r="D121" s="230" t="s">
        <v>223</v>
      </c>
      <c r="E121" s="125" t="s">
        <v>63</v>
      </c>
      <c r="F121" s="126">
        <v>2</v>
      </c>
      <c r="G121" s="219">
        <v>3093.59</v>
      </c>
      <c r="H121" s="112">
        <v>2772.6</v>
      </c>
      <c r="I121" s="55">
        <f t="shared" si="32"/>
        <v>5545.2</v>
      </c>
      <c r="J121" s="283"/>
      <c r="K121" s="284">
        <f t="shared" si="35"/>
        <v>0</v>
      </c>
      <c r="L121" s="292">
        <f t="shared" si="26"/>
        <v>2</v>
      </c>
    </row>
    <row r="122" spans="1:12" ht="26.25" customHeight="1" x14ac:dyDescent="0.25">
      <c r="A122" s="42" t="s">
        <v>361</v>
      </c>
      <c r="B122" s="125">
        <v>170114</v>
      </c>
      <c r="C122" s="103" t="s">
        <v>113</v>
      </c>
      <c r="D122" s="230" t="s">
        <v>392</v>
      </c>
      <c r="E122" s="125" t="s">
        <v>63</v>
      </c>
      <c r="F122" s="126">
        <v>1</v>
      </c>
      <c r="G122" s="219">
        <v>1027.1600000000001</v>
      </c>
      <c r="H122" s="112">
        <v>920.58</v>
      </c>
      <c r="I122" s="55">
        <f>ROUND(F122*H122,2)</f>
        <v>920.58</v>
      </c>
      <c r="J122" s="283"/>
      <c r="K122" s="284">
        <f t="shared" si="35"/>
        <v>0</v>
      </c>
      <c r="L122" s="292">
        <f t="shared" si="26"/>
        <v>1</v>
      </c>
    </row>
    <row r="123" spans="1:12" ht="15.75" customHeight="1" x14ac:dyDescent="0.25">
      <c r="A123" s="42" t="s">
        <v>362</v>
      </c>
      <c r="B123" s="125">
        <v>95544</v>
      </c>
      <c r="C123" s="256" t="s">
        <v>58</v>
      </c>
      <c r="D123" s="230" t="s">
        <v>397</v>
      </c>
      <c r="E123" s="125" t="s">
        <v>63</v>
      </c>
      <c r="F123" s="126">
        <v>8</v>
      </c>
      <c r="G123" s="219">
        <v>43.54</v>
      </c>
      <c r="H123" s="112">
        <v>39.020000000000003</v>
      </c>
      <c r="I123" s="55">
        <f t="shared" si="32"/>
        <v>312.16000000000003</v>
      </c>
      <c r="J123" s="283"/>
      <c r="K123" s="284">
        <f t="shared" si="35"/>
        <v>0</v>
      </c>
      <c r="L123" s="292">
        <f t="shared" si="26"/>
        <v>8</v>
      </c>
    </row>
    <row r="124" spans="1:12" ht="26.4" x14ac:dyDescent="0.25">
      <c r="A124" s="42" t="s">
        <v>388</v>
      </c>
      <c r="B124" s="125">
        <v>95547</v>
      </c>
      <c r="C124" s="125" t="s">
        <v>58</v>
      </c>
      <c r="D124" s="250" t="s">
        <v>398</v>
      </c>
      <c r="E124" s="125" t="s">
        <v>63</v>
      </c>
      <c r="F124" s="126">
        <v>7</v>
      </c>
      <c r="G124" s="219">
        <v>79.239999999999995</v>
      </c>
      <c r="H124" s="112">
        <v>71.02</v>
      </c>
      <c r="I124" s="55">
        <f>ROUND(F124*H124,2)</f>
        <v>497.14</v>
      </c>
      <c r="J124" s="283"/>
      <c r="K124" s="284">
        <f t="shared" si="35"/>
        <v>0</v>
      </c>
      <c r="L124" s="292">
        <f t="shared" si="26"/>
        <v>7</v>
      </c>
    </row>
    <row r="125" spans="1:12" ht="26.4" x14ac:dyDescent="0.25">
      <c r="A125" s="42" t="s">
        <v>389</v>
      </c>
      <c r="B125" s="125">
        <v>100868</v>
      </c>
      <c r="C125" s="125" t="s">
        <v>58</v>
      </c>
      <c r="D125" s="250" t="s">
        <v>280</v>
      </c>
      <c r="E125" s="125" t="s">
        <v>63</v>
      </c>
      <c r="F125" s="126">
        <v>6</v>
      </c>
      <c r="G125" s="219">
        <v>363.09</v>
      </c>
      <c r="H125" s="112">
        <v>325.41000000000003</v>
      </c>
      <c r="I125" s="55">
        <f t="shared" si="32"/>
        <v>1952.46</v>
      </c>
      <c r="J125" s="283"/>
      <c r="K125" s="284">
        <f t="shared" si="35"/>
        <v>0</v>
      </c>
      <c r="L125" s="292">
        <f t="shared" si="26"/>
        <v>6</v>
      </c>
    </row>
    <row r="126" spans="1:12" ht="26.4" x14ac:dyDescent="0.25">
      <c r="A126" s="42" t="s">
        <v>390</v>
      </c>
      <c r="B126" s="125">
        <v>100866</v>
      </c>
      <c r="C126" s="125" t="s">
        <v>58</v>
      </c>
      <c r="D126" s="250" t="s">
        <v>281</v>
      </c>
      <c r="E126" s="125" t="s">
        <v>63</v>
      </c>
      <c r="F126" s="126">
        <v>3</v>
      </c>
      <c r="G126" s="219">
        <v>328.87</v>
      </c>
      <c r="H126" s="112">
        <v>294.75</v>
      </c>
      <c r="I126" s="55">
        <f t="shared" si="32"/>
        <v>884.25</v>
      </c>
      <c r="J126" s="283"/>
      <c r="K126" s="284">
        <f t="shared" ref="K126:K127" si="36">ROUND(H126*J126, 2)</f>
        <v>0</v>
      </c>
      <c r="L126" s="292">
        <f t="shared" si="26"/>
        <v>3</v>
      </c>
    </row>
    <row r="127" spans="1:12" ht="39.6" x14ac:dyDescent="0.25">
      <c r="A127" s="42" t="s">
        <v>391</v>
      </c>
      <c r="B127" s="125">
        <v>170510</v>
      </c>
      <c r="C127" s="103" t="s">
        <v>113</v>
      </c>
      <c r="D127" s="257" t="s">
        <v>405</v>
      </c>
      <c r="E127" s="125" t="s">
        <v>63</v>
      </c>
      <c r="F127" s="126">
        <v>1</v>
      </c>
      <c r="G127" s="219">
        <v>5468.22</v>
      </c>
      <c r="H127" s="112">
        <v>4900.83</v>
      </c>
      <c r="I127" s="55">
        <f>ROUND(F127*H127,2)</f>
        <v>4900.83</v>
      </c>
      <c r="J127" s="283"/>
      <c r="K127" s="284">
        <f t="shared" si="36"/>
        <v>0</v>
      </c>
      <c r="L127" s="292">
        <f t="shared" si="26"/>
        <v>1</v>
      </c>
    </row>
    <row r="128" spans="1:12" s="93" customFormat="1" ht="13.8" x14ac:dyDescent="0.25">
      <c r="A128" s="73" t="s">
        <v>251</v>
      </c>
      <c r="B128" s="64"/>
      <c r="C128" s="64"/>
      <c r="D128" s="64" t="s">
        <v>25</v>
      </c>
      <c r="E128" s="64"/>
      <c r="F128" s="109"/>
      <c r="G128" s="76"/>
      <c r="H128" s="76"/>
      <c r="I128" s="65">
        <f>SUM(I130:I167)</f>
        <v>85901.73000000001</v>
      </c>
      <c r="J128" s="288"/>
      <c r="K128" s="290">
        <f>SUM(K130:K167)</f>
        <v>0</v>
      </c>
      <c r="L128" s="292"/>
    </row>
    <row r="129" spans="1:12" ht="13.2" x14ac:dyDescent="0.25">
      <c r="A129" s="120"/>
      <c r="B129" s="121"/>
      <c r="C129" s="121"/>
      <c r="D129" s="121" t="s">
        <v>171</v>
      </c>
      <c r="E129" s="121"/>
      <c r="F129" s="122"/>
      <c r="G129" s="123"/>
      <c r="H129" s="123"/>
      <c r="I129" s="92"/>
      <c r="J129" s="283"/>
      <c r="K129" s="284">
        <f t="shared" ref="K129" si="37">ROUND(H129*J129, 2)</f>
        <v>0</v>
      </c>
      <c r="L129" s="292">
        <f t="shared" si="26"/>
        <v>0</v>
      </c>
    </row>
    <row r="130" spans="1:12" s="102" customFormat="1" ht="26.4" x14ac:dyDescent="0.25">
      <c r="A130" s="115" t="s">
        <v>253</v>
      </c>
      <c r="B130" s="103">
        <v>151704</v>
      </c>
      <c r="C130" s="103" t="s">
        <v>113</v>
      </c>
      <c r="D130" s="241" t="s">
        <v>225</v>
      </c>
      <c r="E130" s="103" t="s">
        <v>20</v>
      </c>
      <c r="F130" s="119">
        <v>1</v>
      </c>
      <c r="G130" s="217">
        <v>3769</v>
      </c>
      <c r="H130" s="112">
        <v>3377.92</v>
      </c>
      <c r="I130" s="54">
        <f>ROUND(F130*H130,2)</f>
        <v>3377.92</v>
      </c>
      <c r="J130" s="283"/>
      <c r="K130" s="284">
        <f t="shared" ref="K130:K140" si="38">ROUND(H130*J130, 2)</f>
        <v>0</v>
      </c>
      <c r="L130" s="292">
        <f t="shared" si="26"/>
        <v>1</v>
      </c>
    </row>
    <row r="131" spans="1:12" s="102" customFormat="1" ht="39.6" x14ac:dyDescent="0.25">
      <c r="A131" s="115" t="s">
        <v>255</v>
      </c>
      <c r="B131" s="103">
        <v>150122</v>
      </c>
      <c r="C131" s="103" t="s">
        <v>113</v>
      </c>
      <c r="D131" s="241" t="s">
        <v>229</v>
      </c>
      <c r="E131" s="103" t="s">
        <v>20</v>
      </c>
      <c r="F131" s="119">
        <v>1</v>
      </c>
      <c r="G131" s="217">
        <v>1436.24</v>
      </c>
      <c r="H131" s="112">
        <v>1287.22</v>
      </c>
      <c r="I131" s="54">
        <f>ROUND(F131*H131,2)</f>
        <v>1287.22</v>
      </c>
      <c r="J131" s="283"/>
      <c r="K131" s="284">
        <f t="shared" si="38"/>
        <v>0</v>
      </c>
      <c r="L131" s="292">
        <f t="shared" si="26"/>
        <v>1</v>
      </c>
    </row>
    <row r="132" spans="1:12" s="102" customFormat="1" ht="26.4" x14ac:dyDescent="0.25">
      <c r="A132" s="115" t="s">
        <v>256</v>
      </c>
      <c r="B132" s="103">
        <v>150306</v>
      </c>
      <c r="C132" s="103" t="s">
        <v>113</v>
      </c>
      <c r="D132" s="241" t="s">
        <v>406</v>
      </c>
      <c r="E132" s="103" t="s">
        <v>20</v>
      </c>
      <c r="F132" s="119">
        <v>2</v>
      </c>
      <c r="G132" s="217">
        <v>216.21</v>
      </c>
      <c r="H132" s="112">
        <v>193.78</v>
      </c>
      <c r="I132" s="54">
        <f>ROUND(F132*H132,2)</f>
        <v>387.56</v>
      </c>
      <c r="J132" s="283"/>
      <c r="K132" s="284">
        <f t="shared" si="38"/>
        <v>0</v>
      </c>
      <c r="L132" s="292">
        <f t="shared" si="26"/>
        <v>2</v>
      </c>
    </row>
    <row r="133" spans="1:12" s="102" customFormat="1" ht="26.4" x14ac:dyDescent="0.25">
      <c r="A133" s="115" t="s">
        <v>317</v>
      </c>
      <c r="B133" s="103">
        <v>150307</v>
      </c>
      <c r="C133" s="103" t="s">
        <v>113</v>
      </c>
      <c r="D133" s="241" t="s">
        <v>407</v>
      </c>
      <c r="E133" s="103" t="s">
        <v>20</v>
      </c>
      <c r="F133" s="119">
        <v>2</v>
      </c>
      <c r="G133" s="217">
        <v>533.95000000000005</v>
      </c>
      <c r="H133" s="112">
        <v>478.55</v>
      </c>
      <c r="I133" s="54">
        <f>ROUND(F133*H133,2)</f>
        <v>957.1</v>
      </c>
      <c r="J133" s="283"/>
      <c r="K133" s="284">
        <f t="shared" si="38"/>
        <v>0</v>
      </c>
      <c r="L133" s="292">
        <f t="shared" si="26"/>
        <v>2</v>
      </c>
    </row>
    <row r="134" spans="1:12" s="218" customFormat="1" ht="26.4" x14ac:dyDescent="0.25">
      <c r="A134" s="115" t="s">
        <v>318</v>
      </c>
      <c r="B134" s="129">
        <v>151338</v>
      </c>
      <c r="C134" s="103" t="s">
        <v>113</v>
      </c>
      <c r="D134" s="234" t="s">
        <v>224</v>
      </c>
      <c r="E134" s="129" t="s">
        <v>155</v>
      </c>
      <c r="F134" s="249">
        <v>5</v>
      </c>
      <c r="G134" s="217">
        <v>22.62</v>
      </c>
      <c r="H134" s="112">
        <v>20.27</v>
      </c>
      <c r="I134" s="54">
        <f>ROUND(F134*H134,2)</f>
        <v>101.35</v>
      </c>
      <c r="J134" s="283"/>
      <c r="K134" s="284">
        <f t="shared" si="38"/>
        <v>0</v>
      </c>
      <c r="L134" s="292">
        <f t="shared" si="26"/>
        <v>5</v>
      </c>
    </row>
    <row r="135" spans="1:12" s="218" customFormat="1" ht="26.4" x14ac:dyDescent="0.25">
      <c r="A135" s="115" t="s">
        <v>324</v>
      </c>
      <c r="B135" s="129">
        <v>151301</v>
      </c>
      <c r="C135" s="103" t="s">
        <v>113</v>
      </c>
      <c r="D135" s="234" t="s">
        <v>167</v>
      </c>
      <c r="E135" s="129" t="s">
        <v>155</v>
      </c>
      <c r="F135" s="249">
        <v>1</v>
      </c>
      <c r="G135" s="217">
        <v>22.62</v>
      </c>
      <c r="H135" s="112">
        <v>20.27</v>
      </c>
      <c r="I135" s="54">
        <f t="shared" ref="I135:I142" si="39">ROUND(F135*H135,2)</f>
        <v>20.27</v>
      </c>
      <c r="J135" s="283"/>
      <c r="K135" s="284">
        <f t="shared" si="38"/>
        <v>0</v>
      </c>
      <c r="L135" s="292">
        <f t="shared" si="26"/>
        <v>1</v>
      </c>
    </row>
    <row r="136" spans="1:12" s="218" customFormat="1" ht="26.4" x14ac:dyDescent="0.25">
      <c r="A136" s="115" t="s">
        <v>325</v>
      </c>
      <c r="B136" s="129">
        <v>151302</v>
      </c>
      <c r="C136" s="103" t="s">
        <v>113</v>
      </c>
      <c r="D136" s="234" t="s">
        <v>169</v>
      </c>
      <c r="E136" s="129" t="s">
        <v>20</v>
      </c>
      <c r="F136" s="249">
        <v>2</v>
      </c>
      <c r="G136" s="217">
        <v>22.62</v>
      </c>
      <c r="H136" s="112">
        <v>20.27</v>
      </c>
      <c r="I136" s="54">
        <f t="shared" si="39"/>
        <v>40.54</v>
      </c>
      <c r="J136" s="283"/>
      <c r="K136" s="284">
        <f t="shared" si="38"/>
        <v>0</v>
      </c>
      <c r="L136" s="292">
        <f t="shared" si="26"/>
        <v>2</v>
      </c>
    </row>
    <row r="137" spans="1:12" s="218" customFormat="1" ht="26.4" x14ac:dyDescent="0.25">
      <c r="A137" s="115" t="s">
        <v>412</v>
      </c>
      <c r="B137" s="129">
        <v>151304</v>
      </c>
      <c r="C137" s="103" t="s">
        <v>113</v>
      </c>
      <c r="D137" s="234" t="s">
        <v>408</v>
      </c>
      <c r="E137" s="129" t="s">
        <v>20</v>
      </c>
      <c r="F137" s="249">
        <v>1</v>
      </c>
      <c r="G137" s="255">
        <v>22.62</v>
      </c>
      <c r="H137" s="112">
        <v>20.27</v>
      </c>
      <c r="I137" s="54">
        <f t="shared" si="39"/>
        <v>20.27</v>
      </c>
      <c r="J137" s="283"/>
      <c r="K137" s="284">
        <f t="shared" si="38"/>
        <v>0</v>
      </c>
      <c r="L137" s="292">
        <f t="shared" si="26"/>
        <v>1</v>
      </c>
    </row>
    <row r="138" spans="1:12" s="218" customFormat="1" ht="26.4" x14ac:dyDescent="0.25">
      <c r="A138" s="115" t="s">
        <v>413</v>
      </c>
      <c r="B138" s="129">
        <v>151306</v>
      </c>
      <c r="C138" s="103" t="s">
        <v>113</v>
      </c>
      <c r="D138" s="234" t="s">
        <v>168</v>
      </c>
      <c r="E138" s="129" t="s">
        <v>20</v>
      </c>
      <c r="F138" s="249">
        <v>9</v>
      </c>
      <c r="G138" s="255">
        <v>71.86</v>
      </c>
      <c r="H138" s="112">
        <v>64.400000000000006</v>
      </c>
      <c r="I138" s="54">
        <f>ROUND(F138*H138,2)</f>
        <v>579.6</v>
      </c>
      <c r="J138" s="283"/>
      <c r="K138" s="284">
        <f t="shared" si="38"/>
        <v>0</v>
      </c>
      <c r="L138" s="292">
        <f t="shared" si="26"/>
        <v>9</v>
      </c>
    </row>
    <row r="139" spans="1:12" s="218" customFormat="1" ht="26.4" x14ac:dyDescent="0.25">
      <c r="A139" s="115" t="s">
        <v>414</v>
      </c>
      <c r="B139" s="129">
        <v>151309</v>
      </c>
      <c r="C139" s="103" t="s">
        <v>113</v>
      </c>
      <c r="D139" s="234" t="s">
        <v>409</v>
      </c>
      <c r="E139" s="129" t="s">
        <v>20</v>
      </c>
      <c r="F139" s="249">
        <v>1</v>
      </c>
      <c r="G139" s="255">
        <v>95.71</v>
      </c>
      <c r="H139" s="112">
        <v>85.78</v>
      </c>
      <c r="I139" s="54">
        <f t="shared" si="39"/>
        <v>85.78</v>
      </c>
      <c r="J139" s="283"/>
      <c r="K139" s="284">
        <f t="shared" si="38"/>
        <v>0</v>
      </c>
      <c r="L139" s="292">
        <f t="shared" si="26"/>
        <v>1</v>
      </c>
    </row>
    <row r="140" spans="1:12" s="218" customFormat="1" ht="26.4" x14ac:dyDescent="0.25">
      <c r="A140" s="115" t="s">
        <v>415</v>
      </c>
      <c r="B140" s="129">
        <v>151311</v>
      </c>
      <c r="C140" s="103" t="s">
        <v>113</v>
      </c>
      <c r="D140" s="234" t="s">
        <v>410</v>
      </c>
      <c r="E140" s="129" t="s">
        <v>20</v>
      </c>
      <c r="F140" s="249">
        <v>1</v>
      </c>
      <c r="G140" s="255">
        <v>110.4</v>
      </c>
      <c r="H140" s="112">
        <v>98.95</v>
      </c>
      <c r="I140" s="54">
        <f>ROUND(F140*H140,2)</f>
        <v>98.95</v>
      </c>
      <c r="J140" s="283"/>
      <c r="K140" s="284">
        <f t="shared" si="38"/>
        <v>0</v>
      </c>
      <c r="L140" s="292">
        <f t="shared" si="26"/>
        <v>1</v>
      </c>
    </row>
    <row r="141" spans="1:12" s="218" customFormat="1" ht="26.4" x14ac:dyDescent="0.25">
      <c r="A141" s="115" t="s">
        <v>416</v>
      </c>
      <c r="B141" s="129">
        <v>151330</v>
      </c>
      <c r="C141" s="103" t="s">
        <v>113</v>
      </c>
      <c r="D141" s="234" t="s">
        <v>411</v>
      </c>
      <c r="E141" s="129" t="s">
        <v>20</v>
      </c>
      <c r="F141" s="249">
        <v>1</v>
      </c>
      <c r="G141" s="255">
        <v>128.85</v>
      </c>
      <c r="H141" s="112">
        <v>115.48</v>
      </c>
      <c r="I141" s="54">
        <f>ROUND(F141*H141,2)</f>
        <v>115.48</v>
      </c>
      <c r="J141" s="283"/>
      <c r="K141" s="284">
        <f t="shared" ref="K141:K167" si="40">ROUND(H141*J141, 2)</f>
        <v>0</v>
      </c>
      <c r="L141" s="292">
        <f t="shared" si="26"/>
        <v>1</v>
      </c>
    </row>
    <row r="142" spans="1:12" s="218" customFormat="1" ht="26.4" x14ac:dyDescent="0.25">
      <c r="A142" s="115" t="s">
        <v>417</v>
      </c>
      <c r="B142" s="129">
        <v>151314</v>
      </c>
      <c r="C142" s="103" t="s">
        <v>113</v>
      </c>
      <c r="D142" s="234" t="s">
        <v>170</v>
      </c>
      <c r="E142" s="129" t="s">
        <v>20</v>
      </c>
      <c r="F142" s="249">
        <v>1</v>
      </c>
      <c r="G142" s="255">
        <v>444.15</v>
      </c>
      <c r="H142" s="112">
        <v>398.06</v>
      </c>
      <c r="I142" s="54">
        <f t="shared" si="39"/>
        <v>398.06</v>
      </c>
      <c r="J142" s="283"/>
      <c r="K142" s="284">
        <f t="shared" si="40"/>
        <v>0</v>
      </c>
      <c r="L142" s="292">
        <f t="shared" si="26"/>
        <v>1</v>
      </c>
    </row>
    <row r="143" spans="1:12" s="102" customFormat="1" ht="13.2" x14ac:dyDescent="0.25">
      <c r="A143" s="115"/>
      <c r="B143" s="103"/>
      <c r="C143" s="103"/>
      <c r="D143" s="100" t="s">
        <v>239</v>
      </c>
      <c r="E143" s="103"/>
      <c r="F143" s="119"/>
      <c r="G143" s="116"/>
      <c r="H143" s="116"/>
      <c r="I143" s="54"/>
      <c r="J143" s="283"/>
      <c r="K143" s="284">
        <f t="shared" si="40"/>
        <v>0</v>
      </c>
      <c r="L143" s="292">
        <f t="shared" si="26"/>
        <v>0</v>
      </c>
    </row>
    <row r="144" spans="1:12" s="102" customFormat="1" ht="14.4" x14ac:dyDescent="0.25">
      <c r="A144" s="42" t="s">
        <v>418</v>
      </c>
      <c r="B144" s="103">
        <v>151401</v>
      </c>
      <c r="C144" s="103" t="s">
        <v>113</v>
      </c>
      <c r="D144" s="237" t="s">
        <v>226</v>
      </c>
      <c r="E144" s="103" t="s">
        <v>14</v>
      </c>
      <c r="F144" s="119">
        <v>396.83</v>
      </c>
      <c r="G144" s="217">
        <v>5.99</v>
      </c>
      <c r="H144" s="112">
        <v>5.37</v>
      </c>
      <c r="I144" s="54">
        <f>ROUND(F144*H144,2)</f>
        <v>2130.98</v>
      </c>
      <c r="J144" s="283"/>
      <c r="K144" s="284">
        <f t="shared" si="40"/>
        <v>0</v>
      </c>
      <c r="L144" s="292">
        <f t="shared" si="26"/>
        <v>396.83</v>
      </c>
    </row>
    <row r="145" spans="1:12" s="102" customFormat="1" ht="14.4" x14ac:dyDescent="0.25">
      <c r="A145" s="42" t="s">
        <v>419</v>
      </c>
      <c r="B145" s="103">
        <v>151402</v>
      </c>
      <c r="C145" s="103" t="s">
        <v>113</v>
      </c>
      <c r="D145" s="237" t="s">
        <v>174</v>
      </c>
      <c r="E145" s="103" t="s">
        <v>14</v>
      </c>
      <c r="F145" s="119">
        <v>438.35</v>
      </c>
      <c r="G145" s="217">
        <v>7.46</v>
      </c>
      <c r="H145" s="112">
        <v>6.69</v>
      </c>
      <c r="I145" s="54">
        <f t="shared" ref="I145:I150" si="41">ROUND(F145*H145,2)</f>
        <v>2932.56</v>
      </c>
      <c r="J145" s="283"/>
      <c r="K145" s="284">
        <f t="shared" si="40"/>
        <v>0</v>
      </c>
      <c r="L145" s="292">
        <f t="shared" ref="L145:L208" si="42">F145-J145</f>
        <v>438.35</v>
      </c>
    </row>
    <row r="146" spans="1:12" s="102" customFormat="1" ht="14.4" x14ac:dyDescent="0.25">
      <c r="A146" s="42" t="s">
        <v>420</v>
      </c>
      <c r="B146" s="103">
        <v>151403</v>
      </c>
      <c r="C146" s="103" t="s">
        <v>113</v>
      </c>
      <c r="D146" s="237" t="s">
        <v>173</v>
      </c>
      <c r="E146" s="103" t="s">
        <v>14</v>
      </c>
      <c r="F146" s="119">
        <v>1210.7</v>
      </c>
      <c r="G146" s="217">
        <v>9.92</v>
      </c>
      <c r="H146" s="112">
        <v>8.89</v>
      </c>
      <c r="I146" s="54">
        <f t="shared" si="41"/>
        <v>10763.12</v>
      </c>
      <c r="J146" s="283"/>
      <c r="K146" s="284">
        <f t="shared" si="40"/>
        <v>0</v>
      </c>
      <c r="L146" s="292">
        <f t="shared" si="42"/>
        <v>1210.7</v>
      </c>
    </row>
    <row r="147" spans="1:12" s="102" customFormat="1" ht="14.4" x14ac:dyDescent="0.25">
      <c r="A147" s="42" t="s">
        <v>421</v>
      </c>
      <c r="B147" s="103">
        <v>151404</v>
      </c>
      <c r="C147" s="103" t="s">
        <v>113</v>
      </c>
      <c r="D147" s="237" t="s">
        <v>172</v>
      </c>
      <c r="E147" s="103" t="s">
        <v>14</v>
      </c>
      <c r="F147" s="119">
        <v>401.37</v>
      </c>
      <c r="G147" s="217">
        <v>12.2</v>
      </c>
      <c r="H147" s="112">
        <v>10.94</v>
      </c>
      <c r="I147" s="54">
        <f t="shared" si="41"/>
        <v>4390.99</v>
      </c>
      <c r="J147" s="283"/>
      <c r="K147" s="284">
        <f t="shared" si="40"/>
        <v>0</v>
      </c>
      <c r="L147" s="292">
        <f t="shared" si="42"/>
        <v>401.37</v>
      </c>
    </row>
    <row r="148" spans="1:12" s="102" customFormat="1" ht="14.4" x14ac:dyDescent="0.25">
      <c r="A148" s="42" t="s">
        <v>422</v>
      </c>
      <c r="B148" s="103">
        <v>151405</v>
      </c>
      <c r="C148" s="103" t="s">
        <v>113</v>
      </c>
      <c r="D148" s="237" t="s">
        <v>428</v>
      </c>
      <c r="E148" s="103" t="s">
        <v>14</v>
      </c>
      <c r="F148" s="119">
        <v>207.58</v>
      </c>
      <c r="G148" s="217">
        <v>18.190000000000001</v>
      </c>
      <c r="H148" s="112">
        <v>16.3</v>
      </c>
      <c r="I148" s="54">
        <f>ROUND(F148*H148,2)</f>
        <v>3383.55</v>
      </c>
      <c r="J148" s="283"/>
      <c r="K148" s="284">
        <f t="shared" si="40"/>
        <v>0</v>
      </c>
      <c r="L148" s="292">
        <f t="shared" si="42"/>
        <v>207.58</v>
      </c>
    </row>
    <row r="149" spans="1:12" s="102" customFormat="1" ht="14.4" x14ac:dyDescent="0.25">
      <c r="A149" s="42" t="s">
        <v>423</v>
      </c>
      <c r="B149" s="103">
        <v>151406</v>
      </c>
      <c r="C149" s="103" t="s">
        <v>113</v>
      </c>
      <c r="D149" s="241" t="s">
        <v>227</v>
      </c>
      <c r="E149" s="103" t="s">
        <v>14</v>
      </c>
      <c r="F149" s="119">
        <v>25.29</v>
      </c>
      <c r="G149" s="217">
        <v>25.93</v>
      </c>
      <c r="H149" s="112">
        <v>23.24</v>
      </c>
      <c r="I149" s="54">
        <f t="shared" si="41"/>
        <v>587.74</v>
      </c>
      <c r="J149" s="283"/>
      <c r="K149" s="284">
        <f t="shared" si="40"/>
        <v>0</v>
      </c>
      <c r="L149" s="292">
        <f t="shared" si="42"/>
        <v>25.29</v>
      </c>
    </row>
    <row r="150" spans="1:12" s="102" customFormat="1" ht="26.4" x14ac:dyDescent="0.25">
      <c r="A150" s="42" t="s">
        <v>424</v>
      </c>
      <c r="B150" s="103">
        <v>151423</v>
      </c>
      <c r="C150" s="103" t="s">
        <v>113</v>
      </c>
      <c r="D150" s="241" t="s">
        <v>228</v>
      </c>
      <c r="E150" s="103" t="s">
        <v>14</v>
      </c>
      <c r="F150" s="119">
        <v>111.96</v>
      </c>
      <c r="G150" s="217">
        <v>50.72</v>
      </c>
      <c r="H150" s="112">
        <v>45.45</v>
      </c>
      <c r="I150" s="54">
        <f t="shared" si="41"/>
        <v>5088.58</v>
      </c>
      <c r="J150" s="283"/>
      <c r="K150" s="284">
        <f t="shared" si="40"/>
        <v>0</v>
      </c>
      <c r="L150" s="292">
        <f t="shared" si="42"/>
        <v>111.96</v>
      </c>
    </row>
    <row r="151" spans="1:12" ht="14.4" x14ac:dyDescent="0.25">
      <c r="A151" s="42" t="s">
        <v>425</v>
      </c>
      <c r="B151" s="103">
        <v>151125</v>
      </c>
      <c r="C151" s="103" t="s">
        <v>113</v>
      </c>
      <c r="D151" s="241" t="s">
        <v>230</v>
      </c>
      <c r="E151" s="103" t="s">
        <v>14</v>
      </c>
      <c r="F151" s="119">
        <v>1.5</v>
      </c>
      <c r="G151" s="217">
        <v>15.9</v>
      </c>
      <c r="H151" s="112">
        <v>14.25</v>
      </c>
      <c r="I151" s="54">
        <f t="shared" ref="I151:I161" si="43">ROUND(F151*H151,2)</f>
        <v>21.38</v>
      </c>
      <c r="J151" s="283"/>
      <c r="K151" s="284">
        <f t="shared" si="40"/>
        <v>0</v>
      </c>
      <c r="L151" s="292">
        <f t="shared" si="42"/>
        <v>1.5</v>
      </c>
    </row>
    <row r="152" spans="1:12" ht="14.4" x14ac:dyDescent="0.25">
      <c r="A152" s="42" t="s">
        <v>426</v>
      </c>
      <c r="B152" s="103">
        <v>151126</v>
      </c>
      <c r="C152" s="103" t="s">
        <v>113</v>
      </c>
      <c r="D152" s="241" t="s">
        <v>234</v>
      </c>
      <c r="E152" s="103" t="s">
        <v>14</v>
      </c>
      <c r="F152" s="119">
        <v>660.56</v>
      </c>
      <c r="G152" s="217">
        <v>16.940000000000001</v>
      </c>
      <c r="H152" s="112">
        <v>15.18</v>
      </c>
      <c r="I152" s="54">
        <f t="shared" ref="I152:I157" si="44">ROUND(F152*H152,2)</f>
        <v>10027.299999999999</v>
      </c>
      <c r="J152" s="283"/>
      <c r="K152" s="284">
        <f t="shared" si="40"/>
        <v>0</v>
      </c>
      <c r="L152" s="292">
        <f t="shared" si="42"/>
        <v>660.56</v>
      </c>
    </row>
    <row r="153" spans="1:12" ht="14.4" x14ac:dyDescent="0.25">
      <c r="A153" s="42" t="s">
        <v>427</v>
      </c>
      <c r="B153" s="103">
        <v>151127</v>
      </c>
      <c r="C153" s="103" t="s">
        <v>113</v>
      </c>
      <c r="D153" s="241" t="s">
        <v>233</v>
      </c>
      <c r="E153" s="103" t="s">
        <v>14</v>
      </c>
      <c r="F153" s="119">
        <v>87.52</v>
      </c>
      <c r="G153" s="217">
        <v>24.79</v>
      </c>
      <c r="H153" s="112">
        <v>22.22</v>
      </c>
      <c r="I153" s="54">
        <f t="shared" si="44"/>
        <v>1944.69</v>
      </c>
      <c r="J153" s="283"/>
      <c r="K153" s="284">
        <f t="shared" si="40"/>
        <v>0</v>
      </c>
      <c r="L153" s="292">
        <f t="shared" si="42"/>
        <v>87.52</v>
      </c>
    </row>
    <row r="154" spans="1:12" ht="14.4" x14ac:dyDescent="0.25">
      <c r="A154" s="42" t="s">
        <v>429</v>
      </c>
      <c r="B154" s="103">
        <v>151129</v>
      </c>
      <c r="C154" s="103" t="s">
        <v>113</v>
      </c>
      <c r="D154" s="241" t="s">
        <v>232</v>
      </c>
      <c r="E154" s="103" t="s">
        <v>14</v>
      </c>
      <c r="F154" s="119">
        <v>4</v>
      </c>
      <c r="G154" s="217">
        <v>36.700000000000003</v>
      </c>
      <c r="H154" s="112">
        <v>32.89</v>
      </c>
      <c r="I154" s="54">
        <f t="shared" si="44"/>
        <v>131.56</v>
      </c>
      <c r="J154" s="283"/>
      <c r="K154" s="284">
        <f t="shared" si="40"/>
        <v>0</v>
      </c>
      <c r="L154" s="292">
        <f t="shared" si="42"/>
        <v>4</v>
      </c>
    </row>
    <row r="155" spans="1:12" ht="14.4" x14ac:dyDescent="0.25">
      <c r="A155" s="42" t="s">
        <v>430</v>
      </c>
      <c r="B155" s="103">
        <v>151137</v>
      </c>
      <c r="C155" s="103" t="s">
        <v>113</v>
      </c>
      <c r="D155" s="241" t="s">
        <v>231</v>
      </c>
      <c r="E155" s="103" t="s">
        <v>14</v>
      </c>
      <c r="F155" s="119">
        <v>18.829999999999998</v>
      </c>
      <c r="G155" s="217">
        <v>25.28</v>
      </c>
      <c r="H155" s="112">
        <v>22.66</v>
      </c>
      <c r="I155" s="54">
        <f t="shared" si="44"/>
        <v>426.69</v>
      </c>
      <c r="J155" s="283"/>
      <c r="K155" s="284">
        <f t="shared" si="40"/>
        <v>0</v>
      </c>
      <c r="L155" s="292">
        <f t="shared" si="42"/>
        <v>18.829999999999998</v>
      </c>
    </row>
    <row r="156" spans="1:12" ht="14.4" x14ac:dyDescent="0.25">
      <c r="A156" s="42" t="s">
        <v>431</v>
      </c>
      <c r="B156" s="103">
        <v>151138</v>
      </c>
      <c r="C156" s="103" t="s">
        <v>113</v>
      </c>
      <c r="D156" s="241" t="s">
        <v>438</v>
      </c>
      <c r="E156" s="103" t="s">
        <v>14</v>
      </c>
      <c r="F156" s="119">
        <v>0.6</v>
      </c>
      <c r="G156" s="217">
        <v>21.82</v>
      </c>
      <c r="H156" s="112">
        <v>19.559999999999999</v>
      </c>
      <c r="I156" s="54">
        <f t="shared" si="44"/>
        <v>11.74</v>
      </c>
      <c r="J156" s="283"/>
      <c r="K156" s="284">
        <f t="shared" si="40"/>
        <v>0</v>
      </c>
      <c r="L156" s="292">
        <f t="shared" si="42"/>
        <v>0.6</v>
      </c>
    </row>
    <row r="157" spans="1:12" ht="14.4" x14ac:dyDescent="0.25">
      <c r="A157" s="42" t="s">
        <v>432</v>
      </c>
      <c r="B157" s="103">
        <v>151140</v>
      </c>
      <c r="C157" s="103" t="s">
        <v>113</v>
      </c>
      <c r="D157" s="241" t="s">
        <v>439</v>
      </c>
      <c r="E157" s="103" t="s">
        <v>14</v>
      </c>
      <c r="F157" s="119">
        <v>22.29</v>
      </c>
      <c r="G157" s="217">
        <v>41.64</v>
      </c>
      <c r="H157" s="112">
        <v>37.32</v>
      </c>
      <c r="I157" s="54">
        <f t="shared" si="44"/>
        <v>831.86</v>
      </c>
      <c r="J157" s="283"/>
      <c r="K157" s="284">
        <f t="shared" si="40"/>
        <v>0</v>
      </c>
      <c r="L157" s="292">
        <f t="shared" si="42"/>
        <v>22.29</v>
      </c>
    </row>
    <row r="158" spans="1:12" ht="14.4" x14ac:dyDescent="0.25">
      <c r="A158" s="42" t="s">
        <v>433</v>
      </c>
      <c r="B158" s="103" t="s">
        <v>103</v>
      </c>
      <c r="C158" s="103" t="s">
        <v>533</v>
      </c>
      <c r="D158" s="241" t="s">
        <v>192</v>
      </c>
      <c r="E158" s="103" t="s">
        <v>20</v>
      </c>
      <c r="F158" s="119">
        <v>23</v>
      </c>
      <c r="G158" s="217">
        <v>38.909999999999997</v>
      </c>
      <c r="H158" s="112">
        <v>34.869999999999997</v>
      </c>
      <c r="I158" s="54">
        <f t="shared" si="43"/>
        <v>802.01</v>
      </c>
      <c r="J158" s="283"/>
      <c r="K158" s="284">
        <f t="shared" si="40"/>
        <v>0</v>
      </c>
      <c r="L158" s="292">
        <f t="shared" si="42"/>
        <v>23</v>
      </c>
    </row>
    <row r="159" spans="1:12" ht="14.4" x14ac:dyDescent="0.25">
      <c r="A159" s="42" t="s">
        <v>434</v>
      </c>
      <c r="B159" s="103" t="s">
        <v>191</v>
      </c>
      <c r="C159" s="103" t="s">
        <v>165</v>
      </c>
      <c r="D159" s="241" t="s">
        <v>236</v>
      </c>
      <c r="E159" s="103" t="s">
        <v>20</v>
      </c>
      <c r="F159" s="119">
        <v>10</v>
      </c>
      <c r="G159" s="217">
        <v>26.14</v>
      </c>
      <c r="H159" s="112">
        <v>23.43</v>
      </c>
      <c r="I159" s="54">
        <f t="shared" si="43"/>
        <v>234.3</v>
      </c>
      <c r="J159" s="283"/>
      <c r="K159" s="284">
        <f t="shared" si="40"/>
        <v>0</v>
      </c>
      <c r="L159" s="292">
        <f t="shared" si="42"/>
        <v>10</v>
      </c>
    </row>
    <row r="160" spans="1:12" ht="26.4" x14ac:dyDescent="0.25">
      <c r="A160" s="42" t="s">
        <v>435</v>
      </c>
      <c r="B160" s="103">
        <v>180201</v>
      </c>
      <c r="C160" s="103" t="s">
        <v>113</v>
      </c>
      <c r="D160" s="241" t="s">
        <v>235</v>
      </c>
      <c r="E160" s="103" t="s">
        <v>20</v>
      </c>
      <c r="F160" s="119">
        <v>65</v>
      </c>
      <c r="G160" s="217">
        <v>39.35</v>
      </c>
      <c r="H160" s="112">
        <v>35.26</v>
      </c>
      <c r="I160" s="54">
        <f t="shared" si="43"/>
        <v>2291.9</v>
      </c>
      <c r="J160" s="283"/>
      <c r="K160" s="284">
        <f t="shared" si="40"/>
        <v>0</v>
      </c>
      <c r="L160" s="292">
        <f t="shared" si="42"/>
        <v>65</v>
      </c>
    </row>
    <row r="161" spans="1:12" ht="14.4" x14ac:dyDescent="0.25">
      <c r="A161" s="42" t="s">
        <v>436</v>
      </c>
      <c r="B161" s="103">
        <v>180204</v>
      </c>
      <c r="C161" s="103" t="s">
        <v>113</v>
      </c>
      <c r="D161" s="241" t="s">
        <v>193</v>
      </c>
      <c r="E161" s="103" t="s">
        <v>20</v>
      </c>
      <c r="F161" s="119">
        <v>20</v>
      </c>
      <c r="G161" s="217">
        <v>34.19</v>
      </c>
      <c r="H161" s="112">
        <v>30.64</v>
      </c>
      <c r="I161" s="54">
        <f t="shared" si="43"/>
        <v>612.79999999999995</v>
      </c>
      <c r="J161" s="283"/>
      <c r="K161" s="284">
        <f t="shared" si="40"/>
        <v>0</v>
      </c>
      <c r="L161" s="292">
        <f t="shared" si="42"/>
        <v>20</v>
      </c>
    </row>
    <row r="162" spans="1:12" ht="14.4" x14ac:dyDescent="0.25">
      <c r="A162" s="42" t="s">
        <v>437</v>
      </c>
      <c r="B162" s="103">
        <v>150628</v>
      </c>
      <c r="C162" s="103" t="s">
        <v>113</v>
      </c>
      <c r="D162" s="241" t="s">
        <v>237</v>
      </c>
      <c r="E162" s="103" t="s">
        <v>20</v>
      </c>
      <c r="F162" s="119">
        <v>85</v>
      </c>
      <c r="G162" s="217">
        <v>9.07</v>
      </c>
      <c r="H162" s="112">
        <v>8.1300000000000008</v>
      </c>
      <c r="I162" s="54">
        <f t="shared" ref="I162:I167" si="45">ROUND(F162*H162,2)</f>
        <v>691.05</v>
      </c>
      <c r="J162" s="283"/>
      <c r="K162" s="284">
        <f t="shared" si="40"/>
        <v>0</v>
      </c>
      <c r="L162" s="292">
        <f t="shared" si="42"/>
        <v>85</v>
      </c>
    </row>
    <row r="163" spans="1:12" ht="14.4" x14ac:dyDescent="0.25">
      <c r="A163" s="42" t="s">
        <v>440</v>
      </c>
      <c r="B163" s="103">
        <v>150636</v>
      </c>
      <c r="C163" s="103" t="s">
        <v>113</v>
      </c>
      <c r="D163" s="241" t="s">
        <v>238</v>
      </c>
      <c r="E163" s="103" t="s">
        <v>20</v>
      </c>
      <c r="F163" s="119">
        <v>33</v>
      </c>
      <c r="G163" s="217">
        <v>11.93</v>
      </c>
      <c r="H163" s="112">
        <v>10.69</v>
      </c>
      <c r="I163" s="54">
        <f t="shared" si="45"/>
        <v>352.77</v>
      </c>
      <c r="J163" s="283"/>
      <c r="K163" s="284">
        <f t="shared" si="40"/>
        <v>0</v>
      </c>
      <c r="L163" s="292">
        <f t="shared" si="42"/>
        <v>33</v>
      </c>
    </row>
    <row r="164" spans="1:12" ht="39.6" x14ac:dyDescent="0.25">
      <c r="A164" s="42" t="s">
        <v>441</v>
      </c>
      <c r="B164" s="103">
        <v>150614</v>
      </c>
      <c r="C164" s="103" t="s">
        <v>113</v>
      </c>
      <c r="D164" s="241" t="s">
        <v>442</v>
      </c>
      <c r="E164" s="103" t="s">
        <v>20</v>
      </c>
      <c r="F164" s="119">
        <v>27</v>
      </c>
      <c r="G164" s="217">
        <v>146.07</v>
      </c>
      <c r="H164" s="112">
        <v>130.91</v>
      </c>
      <c r="I164" s="54">
        <f t="shared" si="45"/>
        <v>3534.57</v>
      </c>
      <c r="J164" s="283"/>
      <c r="K164" s="284">
        <f t="shared" si="40"/>
        <v>0</v>
      </c>
      <c r="L164" s="292">
        <f t="shared" si="42"/>
        <v>27</v>
      </c>
    </row>
    <row r="165" spans="1:12" ht="39.6" x14ac:dyDescent="0.25">
      <c r="A165" s="42" t="s">
        <v>441</v>
      </c>
      <c r="B165" s="103">
        <v>180605</v>
      </c>
      <c r="C165" s="103" t="s">
        <v>113</v>
      </c>
      <c r="D165" s="241" t="s">
        <v>590</v>
      </c>
      <c r="E165" s="103" t="s">
        <v>20</v>
      </c>
      <c r="F165" s="119">
        <v>4</v>
      </c>
      <c r="G165" s="217">
        <v>4335.76</v>
      </c>
      <c r="H165" s="112">
        <v>3885.88</v>
      </c>
      <c r="I165" s="54">
        <f t="shared" si="45"/>
        <v>15543.52</v>
      </c>
      <c r="J165" s="283"/>
      <c r="K165" s="284">
        <f t="shared" si="40"/>
        <v>0</v>
      </c>
      <c r="L165" s="292">
        <f t="shared" si="42"/>
        <v>4</v>
      </c>
    </row>
    <row r="166" spans="1:12" ht="39.6" x14ac:dyDescent="0.25">
      <c r="A166" s="42" t="s">
        <v>441</v>
      </c>
      <c r="B166" s="103">
        <v>180604</v>
      </c>
      <c r="C166" s="103" t="s">
        <v>113</v>
      </c>
      <c r="D166" s="241" t="s">
        <v>606</v>
      </c>
      <c r="E166" s="103" t="s">
        <v>20</v>
      </c>
      <c r="F166" s="119">
        <v>3</v>
      </c>
      <c r="G166" s="217">
        <v>3508.29</v>
      </c>
      <c r="H166" s="112">
        <v>3144.27</v>
      </c>
      <c r="I166" s="54">
        <f t="shared" si="45"/>
        <v>9432.81</v>
      </c>
      <c r="J166" s="283"/>
      <c r="K166" s="284">
        <f t="shared" si="40"/>
        <v>0</v>
      </c>
      <c r="L166" s="292">
        <f t="shared" si="42"/>
        <v>3</v>
      </c>
    </row>
    <row r="167" spans="1:12" ht="39.6" x14ac:dyDescent="0.25">
      <c r="A167" s="42" t="s">
        <v>441</v>
      </c>
      <c r="B167" s="103">
        <v>180603</v>
      </c>
      <c r="C167" s="103" t="s">
        <v>113</v>
      </c>
      <c r="D167" s="241" t="s">
        <v>607</v>
      </c>
      <c r="E167" s="103" t="s">
        <v>20</v>
      </c>
      <c r="F167" s="119">
        <v>1</v>
      </c>
      <c r="G167" s="217">
        <v>2525.17</v>
      </c>
      <c r="H167" s="112">
        <v>2263.16</v>
      </c>
      <c r="I167" s="54">
        <f t="shared" si="45"/>
        <v>2263.16</v>
      </c>
      <c r="J167" s="283"/>
      <c r="K167" s="284">
        <f t="shared" si="40"/>
        <v>0</v>
      </c>
      <c r="L167" s="292">
        <f t="shared" si="42"/>
        <v>1</v>
      </c>
    </row>
    <row r="168" spans="1:12" s="167" customFormat="1" ht="13.8" x14ac:dyDescent="0.25">
      <c r="A168" s="168" t="s">
        <v>278</v>
      </c>
      <c r="B168" s="133"/>
      <c r="C168" s="132"/>
      <c r="D168" s="139" t="s">
        <v>242</v>
      </c>
      <c r="E168" s="133"/>
      <c r="F168" s="137"/>
      <c r="G168" s="227"/>
      <c r="H168" s="227"/>
      <c r="I168" s="166">
        <f>SUM(I169:I173)</f>
        <v>2270.2200000000003</v>
      </c>
      <c r="J168" s="288"/>
      <c r="K168" s="290">
        <f>SUM(K169:K173)</f>
        <v>0</v>
      </c>
      <c r="L168" s="292"/>
    </row>
    <row r="169" spans="1:12" s="254" customFormat="1" ht="13.2" x14ac:dyDescent="0.25">
      <c r="A169" s="42" t="s">
        <v>308</v>
      </c>
      <c r="B169" s="214">
        <v>150635</v>
      </c>
      <c r="C169" s="103" t="s">
        <v>113</v>
      </c>
      <c r="D169" s="237" t="s">
        <v>247</v>
      </c>
      <c r="E169" s="125" t="s">
        <v>20</v>
      </c>
      <c r="F169" s="240">
        <v>3</v>
      </c>
      <c r="G169" s="219">
        <v>226.5</v>
      </c>
      <c r="H169" s="112">
        <v>203</v>
      </c>
      <c r="I169" s="55">
        <f>ROUND(F169*H169,2)</f>
        <v>609</v>
      </c>
      <c r="J169" s="283"/>
      <c r="K169" s="284">
        <f t="shared" ref="K169" si="46">ROUND(H169*J169, 2)</f>
        <v>0</v>
      </c>
      <c r="L169" s="292">
        <f t="shared" si="42"/>
        <v>3</v>
      </c>
    </row>
    <row r="170" spans="1:12" s="254" customFormat="1" ht="13.2" x14ac:dyDescent="0.25">
      <c r="A170" s="42" t="s">
        <v>309</v>
      </c>
      <c r="B170" s="214">
        <v>150628</v>
      </c>
      <c r="C170" s="103" t="s">
        <v>113</v>
      </c>
      <c r="D170" s="237" t="s">
        <v>246</v>
      </c>
      <c r="E170" s="125" t="s">
        <v>20</v>
      </c>
      <c r="F170" s="240">
        <v>6</v>
      </c>
      <c r="G170" s="219">
        <v>9.07</v>
      </c>
      <c r="H170" s="112">
        <v>8.1300000000000008</v>
      </c>
      <c r="I170" s="55">
        <f>ROUND(F170*H170,2)</f>
        <v>48.78</v>
      </c>
      <c r="J170" s="283"/>
      <c r="K170" s="284">
        <f t="shared" ref="K170:K173" si="47">ROUND(H170*J170, 2)</f>
        <v>0</v>
      </c>
      <c r="L170" s="292">
        <f t="shared" si="42"/>
        <v>6</v>
      </c>
    </row>
    <row r="171" spans="1:12" s="254" customFormat="1" ht="13.2" x14ac:dyDescent="0.25">
      <c r="A171" s="42" t="s">
        <v>310</v>
      </c>
      <c r="B171" s="214">
        <v>160806</v>
      </c>
      <c r="C171" s="103" t="s">
        <v>113</v>
      </c>
      <c r="D171" s="237" t="s">
        <v>248</v>
      </c>
      <c r="E171" s="125" t="s">
        <v>20</v>
      </c>
      <c r="F171" s="240">
        <v>6</v>
      </c>
      <c r="G171" s="219">
        <v>18.57</v>
      </c>
      <c r="H171" s="112">
        <v>16.64</v>
      </c>
      <c r="I171" s="55">
        <f>ROUND(F171*H171,2)</f>
        <v>99.84</v>
      </c>
      <c r="J171" s="283"/>
      <c r="K171" s="284">
        <f t="shared" si="47"/>
        <v>0</v>
      </c>
      <c r="L171" s="292">
        <f t="shared" si="42"/>
        <v>6</v>
      </c>
    </row>
    <row r="172" spans="1:12" s="254" customFormat="1" ht="13.2" x14ac:dyDescent="0.25">
      <c r="A172" s="42" t="s">
        <v>443</v>
      </c>
      <c r="B172" s="214">
        <v>160808</v>
      </c>
      <c r="C172" s="103" t="s">
        <v>113</v>
      </c>
      <c r="D172" s="237" t="s">
        <v>249</v>
      </c>
      <c r="E172" s="125" t="s">
        <v>14</v>
      </c>
      <c r="F172" s="240">
        <v>80.5</v>
      </c>
      <c r="G172" s="219">
        <v>4.03</v>
      </c>
      <c r="H172" s="112">
        <v>3.61</v>
      </c>
      <c r="I172" s="55">
        <f>ROUND(F172*H172,2)</f>
        <v>290.61</v>
      </c>
      <c r="J172" s="283"/>
      <c r="K172" s="284">
        <f t="shared" si="47"/>
        <v>0</v>
      </c>
      <c r="L172" s="292">
        <f t="shared" si="42"/>
        <v>80.5</v>
      </c>
    </row>
    <row r="173" spans="1:12" s="254" customFormat="1" ht="13.2" x14ac:dyDescent="0.25">
      <c r="A173" s="42" t="s">
        <v>444</v>
      </c>
      <c r="B173" s="214">
        <v>151126</v>
      </c>
      <c r="C173" s="103" t="s">
        <v>113</v>
      </c>
      <c r="D173" s="237" t="s">
        <v>234</v>
      </c>
      <c r="E173" s="125" t="s">
        <v>14</v>
      </c>
      <c r="F173" s="240">
        <v>80.5</v>
      </c>
      <c r="G173" s="219">
        <v>16.940000000000001</v>
      </c>
      <c r="H173" s="112">
        <v>15.18</v>
      </c>
      <c r="I173" s="55">
        <f>ROUND(F173*H173,2)</f>
        <v>1221.99</v>
      </c>
      <c r="J173" s="283"/>
      <c r="K173" s="284">
        <f t="shared" si="47"/>
        <v>0</v>
      </c>
      <c r="L173" s="292">
        <f t="shared" si="42"/>
        <v>80.5</v>
      </c>
    </row>
    <row r="174" spans="1:12" s="79" customFormat="1" ht="13.8" x14ac:dyDescent="0.25">
      <c r="A174" s="73" t="s">
        <v>319</v>
      </c>
      <c r="B174" s="64"/>
      <c r="C174" s="64"/>
      <c r="D174" s="64" t="s">
        <v>61</v>
      </c>
      <c r="E174" s="64"/>
      <c r="F174" s="109"/>
      <c r="G174" s="76"/>
      <c r="H174" s="76"/>
      <c r="I174" s="74">
        <f>SUM(I175:I176)</f>
        <v>21166.35</v>
      </c>
      <c r="J174" s="288"/>
      <c r="K174" s="290">
        <f>SUM(K175:K176)</f>
        <v>0</v>
      </c>
      <c r="L174" s="292"/>
    </row>
    <row r="175" spans="1:12" s="30" customFormat="1" ht="39.6" x14ac:dyDescent="0.25">
      <c r="A175" s="124" t="s">
        <v>320</v>
      </c>
      <c r="B175" s="13">
        <v>190106</v>
      </c>
      <c r="C175" s="103" t="s">
        <v>113</v>
      </c>
      <c r="D175" s="241" t="s">
        <v>260</v>
      </c>
      <c r="E175" s="13" t="s">
        <v>2</v>
      </c>
      <c r="F175" s="242">
        <v>898.12</v>
      </c>
      <c r="G175" s="217">
        <v>25.99</v>
      </c>
      <c r="H175" s="112">
        <v>23.29</v>
      </c>
      <c r="I175" s="54">
        <f>ROUND(F175*H175,2)</f>
        <v>20917.21</v>
      </c>
      <c r="J175" s="283"/>
      <c r="K175" s="284">
        <f t="shared" ref="K175:K176" si="48">ROUND(H175*J175, 2)</f>
        <v>0</v>
      </c>
      <c r="L175" s="292">
        <f t="shared" si="42"/>
        <v>898.12</v>
      </c>
    </row>
    <row r="176" spans="1:12" s="30" customFormat="1" ht="39.6" x14ac:dyDescent="0.25">
      <c r="A176" s="124" t="s">
        <v>321</v>
      </c>
      <c r="B176" s="13">
        <v>190306</v>
      </c>
      <c r="C176" s="103" t="s">
        <v>113</v>
      </c>
      <c r="D176" s="241" t="s">
        <v>445</v>
      </c>
      <c r="E176" s="13" t="s">
        <v>2</v>
      </c>
      <c r="F176" s="242">
        <v>11.34</v>
      </c>
      <c r="G176" s="217">
        <v>24.51</v>
      </c>
      <c r="H176" s="112">
        <v>21.97</v>
      </c>
      <c r="I176" s="54">
        <f>ROUND(F176*H176,2)</f>
        <v>249.14</v>
      </c>
      <c r="J176" s="283"/>
      <c r="K176" s="284">
        <f t="shared" si="48"/>
        <v>0</v>
      </c>
      <c r="L176" s="292">
        <f t="shared" si="42"/>
        <v>11.34</v>
      </c>
    </row>
    <row r="177" spans="1:12" s="79" customFormat="1" ht="13.8" x14ac:dyDescent="0.25">
      <c r="A177" s="168" t="s">
        <v>447</v>
      </c>
      <c r="B177" s="133"/>
      <c r="C177" s="132"/>
      <c r="D177" s="139" t="s">
        <v>641</v>
      </c>
      <c r="E177" s="133"/>
      <c r="F177" s="137"/>
      <c r="G177" s="227"/>
      <c r="H177" s="227"/>
      <c r="I177" s="138">
        <f>SUM(I178:I181)</f>
        <v>170310.02999999997</v>
      </c>
      <c r="J177" s="288"/>
      <c r="K177" s="290">
        <f>SUM(K178:K181)</f>
        <v>0</v>
      </c>
      <c r="L177" s="292"/>
    </row>
    <row r="178" spans="1:12" s="27" customFormat="1" ht="26.4" x14ac:dyDescent="0.25">
      <c r="A178" s="124" t="s">
        <v>448</v>
      </c>
      <c r="B178" s="214">
        <v>200130</v>
      </c>
      <c r="C178" s="103" t="s">
        <v>113</v>
      </c>
      <c r="D178" s="237" t="s">
        <v>250</v>
      </c>
      <c r="E178" s="13" t="s">
        <v>14</v>
      </c>
      <c r="F178" s="247">
        <v>107.89</v>
      </c>
      <c r="G178" s="217">
        <v>977.97</v>
      </c>
      <c r="H178" s="112">
        <v>876.5</v>
      </c>
      <c r="I178" s="248">
        <f>ROUND(F178*H178,2)</f>
        <v>94565.59</v>
      </c>
      <c r="J178" s="283"/>
      <c r="K178" s="284">
        <f t="shared" ref="K178:K181" si="49">ROUND(H178*J178, 2)</f>
        <v>0</v>
      </c>
      <c r="L178" s="292">
        <f t="shared" si="42"/>
        <v>107.89</v>
      </c>
    </row>
    <row r="179" spans="1:12" s="27" customFormat="1" ht="39.6" x14ac:dyDescent="0.25">
      <c r="A179" s="124" t="s">
        <v>449</v>
      </c>
      <c r="B179" s="214">
        <v>200715</v>
      </c>
      <c r="C179" s="103" t="s">
        <v>113</v>
      </c>
      <c r="D179" s="237" t="s">
        <v>241</v>
      </c>
      <c r="E179" s="13" t="s">
        <v>2</v>
      </c>
      <c r="F179" s="247">
        <v>64.73</v>
      </c>
      <c r="G179" s="253">
        <v>182.49</v>
      </c>
      <c r="H179" s="112">
        <v>163.56</v>
      </c>
      <c r="I179" s="248">
        <f t="shared" ref="I179:I181" si="50">ROUND(F179*H179,2)</f>
        <v>10587.24</v>
      </c>
      <c r="J179" s="283"/>
      <c r="K179" s="284">
        <f t="shared" si="49"/>
        <v>0</v>
      </c>
      <c r="L179" s="292">
        <f t="shared" si="42"/>
        <v>64.73</v>
      </c>
    </row>
    <row r="180" spans="1:12" s="27" customFormat="1" ht="39" customHeight="1" x14ac:dyDescent="0.25">
      <c r="A180" s="124" t="s">
        <v>450</v>
      </c>
      <c r="B180" s="214">
        <v>200124</v>
      </c>
      <c r="C180" s="103" t="s">
        <v>113</v>
      </c>
      <c r="D180" s="237" t="s">
        <v>327</v>
      </c>
      <c r="E180" s="13" t="s">
        <v>14</v>
      </c>
      <c r="F180" s="247">
        <v>57.14</v>
      </c>
      <c r="G180" s="217">
        <v>936.53</v>
      </c>
      <c r="H180" s="112">
        <v>839.36</v>
      </c>
      <c r="I180" s="248">
        <f t="shared" si="50"/>
        <v>47961.03</v>
      </c>
      <c r="J180" s="283"/>
      <c r="K180" s="284">
        <f t="shared" si="49"/>
        <v>0</v>
      </c>
      <c r="L180" s="292">
        <f t="shared" si="42"/>
        <v>57.14</v>
      </c>
    </row>
    <row r="181" spans="1:12" s="27" customFormat="1" ht="14.4" x14ac:dyDescent="0.25">
      <c r="A181" s="124" t="s">
        <v>451</v>
      </c>
      <c r="B181" s="214">
        <v>71106</v>
      </c>
      <c r="C181" s="103" t="s">
        <v>113</v>
      </c>
      <c r="D181" s="237" t="s">
        <v>326</v>
      </c>
      <c r="E181" s="13" t="s">
        <v>2</v>
      </c>
      <c r="F181" s="247">
        <v>26.4</v>
      </c>
      <c r="G181" s="217">
        <v>726.78</v>
      </c>
      <c r="H181" s="112">
        <v>651.37</v>
      </c>
      <c r="I181" s="248">
        <f t="shared" si="50"/>
        <v>17196.169999999998</v>
      </c>
      <c r="J181" s="283"/>
      <c r="K181" s="284">
        <f t="shared" si="49"/>
        <v>0</v>
      </c>
      <c r="L181" s="292">
        <f t="shared" si="42"/>
        <v>26.4</v>
      </c>
    </row>
    <row r="182" spans="1:12" s="79" customFormat="1" ht="13.8" x14ac:dyDescent="0.25">
      <c r="A182" s="168" t="s">
        <v>452</v>
      </c>
      <c r="B182" s="133"/>
      <c r="C182" s="132"/>
      <c r="D182" s="139" t="s">
        <v>446</v>
      </c>
      <c r="E182" s="133"/>
      <c r="F182" s="137"/>
      <c r="G182" s="227"/>
      <c r="H182" s="227"/>
      <c r="I182" s="138">
        <f>SUM(I183:I189)</f>
        <v>101048.31</v>
      </c>
      <c r="J182" s="288"/>
      <c r="K182" s="290">
        <f>SUM(K183:K189)</f>
        <v>0</v>
      </c>
      <c r="L182" s="292"/>
    </row>
    <row r="183" spans="1:12" s="27" customFormat="1" ht="39" customHeight="1" x14ac:dyDescent="0.25">
      <c r="A183" s="124" t="s">
        <v>453</v>
      </c>
      <c r="B183" s="214">
        <v>200237</v>
      </c>
      <c r="C183" s="103" t="s">
        <v>113</v>
      </c>
      <c r="D183" s="237" t="s">
        <v>457</v>
      </c>
      <c r="E183" s="13" t="s">
        <v>2</v>
      </c>
      <c r="F183" s="247">
        <v>567.26</v>
      </c>
      <c r="G183" s="217">
        <v>87.2</v>
      </c>
      <c r="H183" s="112">
        <v>78.150000000000006</v>
      </c>
      <c r="I183" s="248">
        <f t="shared" ref="I183:I189" si="51">ROUND(F183*H183,2)</f>
        <v>44331.37</v>
      </c>
      <c r="J183" s="283"/>
      <c r="K183" s="284">
        <f t="shared" ref="K183" si="52">ROUND(H183*J183, 2)</f>
        <v>0</v>
      </c>
      <c r="L183" s="292">
        <f t="shared" si="42"/>
        <v>567.26</v>
      </c>
    </row>
    <row r="184" spans="1:12" s="27" customFormat="1" ht="17.25" customHeight="1" x14ac:dyDescent="0.25">
      <c r="A184" s="124" t="s">
        <v>454</v>
      </c>
      <c r="B184" s="214">
        <v>130112</v>
      </c>
      <c r="C184" s="103" t="s">
        <v>113</v>
      </c>
      <c r="D184" s="237" t="s">
        <v>264</v>
      </c>
      <c r="E184" s="13" t="s">
        <v>2</v>
      </c>
      <c r="F184" s="247">
        <v>300.63</v>
      </c>
      <c r="G184" s="217">
        <v>51.33</v>
      </c>
      <c r="H184" s="112">
        <v>46.01</v>
      </c>
      <c r="I184" s="248">
        <f t="shared" si="51"/>
        <v>13831.99</v>
      </c>
      <c r="J184" s="283"/>
      <c r="K184" s="284">
        <f t="shared" ref="K184:K189" si="53">ROUND(H184*J184, 2)</f>
        <v>0</v>
      </c>
      <c r="L184" s="292">
        <f t="shared" si="42"/>
        <v>300.63</v>
      </c>
    </row>
    <row r="185" spans="1:12" s="27" customFormat="1" ht="27" customHeight="1" x14ac:dyDescent="0.25">
      <c r="A185" s="124" t="s">
        <v>455</v>
      </c>
      <c r="B185" s="214">
        <v>130103</v>
      </c>
      <c r="C185" s="103" t="s">
        <v>113</v>
      </c>
      <c r="D185" s="237" t="s">
        <v>365</v>
      </c>
      <c r="E185" s="13" t="s">
        <v>2</v>
      </c>
      <c r="F185" s="247">
        <v>170.96</v>
      </c>
      <c r="G185" s="217">
        <v>24.85</v>
      </c>
      <c r="H185" s="112">
        <v>22.27</v>
      </c>
      <c r="I185" s="248">
        <f t="shared" si="51"/>
        <v>3807.28</v>
      </c>
      <c r="J185" s="283"/>
      <c r="K185" s="284">
        <f t="shared" si="53"/>
        <v>0</v>
      </c>
      <c r="L185" s="292">
        <f t="shared" si="42"/>
        <v>170.96</v>
      </c>
    </row>
    <row r="186" spans="1:12" s="27" customFormat="1" ht="36.75" customHeight="1" x14ac:dyDescent="0.25">
      <c r="A186" s="124" t="s">
        <v>642</v>
      </c>
      <c r="B186" s="214">
        <v>130230</v>
      </c>
      <c r="C186" s="103" t="s">
        <v>113</v>
      </c>
      <c r="D186" s="237" t="s">
        <v>460</v>
      </c>
      <c r="E186" s="13" t="s">
        <v>2</v>
      </c>
      <c r="F186" s="247">
        <v>129.66999999999999</v>
      </c>
      <c r="G186" s="217">
        <v>126.62</v>
      </c>
      <c r="H186" s="112">
        <v>113.48</v>
      </c>
      <c r="I186" s="248">
        <f t="shared" si="51"/>
        <v>14714.95</v>
      </c>
      <c r="J186" s="283"/>
      <c r="K186" s="284">
        <f t="shared" si="53"/>
        <v>0</v>
      </c>
      <c r="L186" s="292">
        <f t="shared" si="42"/>
        <v>129.66999999999999</v>
      </c>
    </row>
    <row r="187" spans="1:12" s="27" customFormat="1" ht="27.75" customHeight="1" x14ac:dyDescent="0.25">
      <c r="A187" s="124" t="s">
        <v>643</v>
      </c>
      <c r="B187" s="214">
        <v>200202</v>
      </c>
      <c r="C187" s="103" t="s">
        <v>113</v>
      </c>
      <c r="D187" s="237" t="s">
        <v>458</v>
      </c>
      <c r="E187" s="13" t="s">
        <v>14</v>
      </c>
      <c r="F187" s="247">
        <v>265.62</v>
      </c>
      <c r="G187" s="217">
        <v>62.1</v>
      </c>
      <c r="H187" s="112">
        <v>55.66</v>
      </c>
      <c r="I187" s="248">
        <f t="shared" si="51"/>
        <v>14784.41</v>
      </c>
      <c r="J187" s="283"/>
      <c r="K187" s="284">
        <f t="shared" si="53"/>
        <v>0</v>
      </c>
      <c r="L187" s="292">
        <f t="shared" si="42"/>
        <v>265.62</v>
      </c>
    </row>
    <row r="188" spans="1:12" s="27" customFormat="1" ht="27.75" customHeight="1" x14ac:dyDescent="0.25">
      <c r="A188" s="124" t="s">
        <v>644</v>
      </c>
      <c r="B188" s="214">
        <v>210304</v>
      </c>
      <c r="C188" s="103" t="s">
        <v>113</v>
      </c>
      <c r="D188" s="252" t="s">
        <v>472</v>
      </c>
      <c r="E188" s="13" t="s">
        <v>14</v>
      </c>
      <c r="F188" s="247">
        <v>41</v>
      </c>
      <c r="G188" s="217">
        <v>226.14</v>
      </c>
      <c r="H188" s="112">
        <v>202.68</v>
      </c>
      <c r="I188" s="248">
        <f t="shared" si="51"/>
        <v>8309.8799999999992</v>
      </c>
      <c r="J188" s="283"/>
      <c r="K188" s="284">
        <f t="shared" si="53"/>
        <v>0</v>
      </c>
      <c r="L188" s="292">
        <f t="shared" si="42"/>
        <v>41</v>
      </c>
    </row>
    <row r="189" spans="1:12" s="27" customFormat="1" ht="39" customHeight="1" x14ac:dyDescent="0.25">
      <c r="A189" s="124" t="s">
        <v>645</v>
      </c>
      <c r="B189" s="214">
        <v>190203</v>
      </c>
      <c r="C189" s="103" t="s">
        <v>113</v>
      </c>
      <c r="D189" s="252" t="s">
        <v>473</v>
      </c>
      <c r="E189" s="13" t="s">
        <v>2</v>
      </c>
      <c r="F189" s="247">
        <v>57.84</v>
      </c>
      <c r="G189" s="217">
        <v>24.51</v>
      </c>
      <c r="H189" s="112">
        <v>21.93</v>
      </c>
      <c r="I189" s="248">
        <f t="shared" si="51"/>
        <v>1268.43</v>
      </c>
      <c r="J189" s="283"/>
      <c r="K189" s="284">
        <f t="shared" si="53"/>
        <v>0</v>
      </c>
      <c r="L189" s="292">
        <f t="shared" si="42"/>
        <v>57.84</v>
      </c>
    </row>
    <row r="190" spans="1:12" s="79" customFormat="1" ht="13.8" x14ac:dyDescent="0.25">
      <c r="A190" s="168" t="s">
        <v>456</v>
      </c>
      <c r="B190" s="169"/>
      <c r="C190" s="165"/>
      <c r="D190" s="208" t="s">
        <v>252</v>
      </c>
      <c r="E190" s="169"/>
      <c r="F190" s="170"/>
      <c r="G190" s="228"/>
      <c r="H190" s="228"/>
      <c r="I190" s="138">
        <f>SUM(I191:I193)</f>
        <v>1426.3200000000002</v>
      </c>
      <c r="J190" s="288"/>
      <c r="K190" s="290">
        <f>SUM(K191:K193)</f>
        <v>0</v>
      </c>
      <c r="L190" s="292"/>
    </row>
    <row r="191" spans="1:12" s="27" customFormat="1" ht="26.4" x14ac:dyDescent="0.25">
      <c r="A191" s="124" t="s">
        <v>474</v>
      </c>
      <c r="B191" s="13">
        <v>97599</v>
      </c>
      <c r="C191" s="103" t="s">
        <v>58</v>
      </c>
      <c r="D191" s="237" t="s">
        <v>254</v>
      </c>
      <c r="E191" s="13" t="s">
        <v>63</v>
      </c>
      <c r="F191" s="247">
        <v>9</v>
      </c>
      <c r="G191" s="245">
        <v>25.94</v>
      </c>
      <c r="H191" s="112">
        <v>23.25</v>
      </c>
      <c r="I191" s="248">
        <f>ROUND(F191*H191,2)</f>
        <v>209.25</v>
      </c>
      <c r="J191" s="283"/>
      <c r="K191" s="284">
        <f t="shared" ref="K191" si="54">ROUND(H191*J191, 2)</f>
        <v>0</v>
      </c>
      <c r="L191" s="292">
        <f t="shared" si="42"/>
        <v>9</v>
      </c>
    </row>
    <row r="192" spans="1:12" s="27" customFormat="1" ht="30" customHeight="1" x14ac:dyDescent="0.25">
      <c r="A192" s="124" t="s">
        <v>475</v>
      </c>
      <c r="B192" s="13">
        <v>160605</v>
      </c>
      <c r="C192" s="103" t="s">
        <v>113</v>
      </c>
      <c r="D192" s="237" t="s">
        <v>176</v>
      </c>
      <c r="E192" s="13" t="s">
        <v>63</v>
      </c>
      <c r="F192" s="247">
        <v>5</v>
      </c>
      <c r="G192" s="245">
        <v>223.13</v>
      </c>
      <c r="H192" s="112">
        <v>199.98</v>
      </c>
      <c r="I192" s="248">
        <f>ROUND(F192*H192,2)</f>
        <v>999.9</v>
      </c>
      <c r="J192" s="283"/>
      <c r="K192" s="284">
        <f t="shared" ref="K192:K193" si="55">ROUND(H192*J192, 2)</f>
        <v>0</v>
      </c>
      <c r="L192" s="292">
        <f t="shared" si="42"/>
        <v>5</v>
      </c>
    </row>
    <row r="193" spans="1:12" s="27" customFormat="1" ht="26.4" x14ac:dyDescent="0.25">
      <c r="A193" s="124" t="s">
        <v>476</v>
      </c>
      <c r="B193" s="13">
        <v>160612</v>
      </c>
      <c r="C193" s="103" t="s">
        <v>113</v>
      </c>
      <c r="D193" s="244" t="s">
        <v>257</v>
      </c>
      <c r="E193" s="13" t="s">
        <v>63</v>
      </c>
      <c r="F193" s="247">
        <v>9</v>
      </c>
      <c r="G193" s="245">
        <v>26.92</v>
      </c>
      <c r="H193" s="112">
        <v>24.13</v>
      </c>
      <c r="I193" s="248">
        <f>ROUND(F193*H193,2)</f>
        <v>217.17</v>
      </c>
      <c r="J193" s="283"/>
      <c r="K193" s="284">
        <f t="shared" si="55"/>
        <v>0</v>
      </c>
      <c r="L193" s="292">
        <f t="shared" si="42"/>
        <v>9</v>
      </c>
    </row>
    <row r="194" spans="1:12" s="79" customFormat="1" ht="13.8" x14ac:dyDescent="0.25">
      <c r="A194" s="168" t="s">
        <v>462</v>
      </c>
      <c r="B194" s="169"/>
      <c r="C194" s="165"/>
      <c r="D194" s="208" t="s">
        <v>461</v>
      </c>
      <c r="E194" s="169"/>
      <c r="F194" s="170"/>
      <c r="G194" s="228"/>
      <c r="H194" s="228"/>
      <c r="I194" s="138">
        <f>SUM(I195:I202)</f>
        <v>6026.329999999999</v>
      </c>
      <c r="J194" s="288"/>
      <c r="K194" s="290">
        <f>SUM(K195:K202)</f>
        <v>0</v>
      </c>
      <c r="L194" s="292"/>
    </row>
    <row r="195" spans="1:12" ht="26.4" x14ac:dyDescent="0.25">
      <c r="A195" s="246" t="s">
        <v>463</v>
      </c>
      <c r="B195" s="129">
        <v>200326</v>
      </c>
      <c r="C195" s="103" t="s">
        <v>113</v>
      </c>
      <c r="D195" s="234" t="s">
        <v>258</v>
      </c>
      <c r="E195" s="129" t="s">
        <v>2</v>
      </c>
      <c r="F195" s="249">
        <v>161.41999999999999</v>
      </c>
      <c r="G195" s="217">
        <v>31.14</v>
      </c>
      <c r="H195" s="112">
        <v>27.91</v>
      </c>
      <c r="I195" s="54">
        <f>ROUND(F195*H195,2)</f>
        <v>4505.2299999999996</v>
      </c>
      <c r="J195" s="283"/>
      <c r="K195" s="284">
        <f t="shared" ref="K195" si="56">ROUND(H195*J195, 2)</f>
        <v>0</v>
      </c>
      <c r="L195" s="292">
        <f t="shared" si="42"/>
        <v>161.41999999999999</v>
      </c>
    </row>
    <row r="196" spans="1:12" s="27" customFormat="1" ht="13.2" x14ac:dyDescent="0.25">
      <c r="A196" s="246" t="s">
        <v>464</v>
      </c>
      <c r="B196" s="214" t="s">
        <v>51</v>
      </c>
      <c r="C196" s="103" t="s">
        <v>106</v>
      </c>
      <c r="D196" s="237" t="s">
        <v>544</v>
      </c>
      <c r="E196" s="13" t="s">
        <v>63</v>
      </c>
      <c r="F196" s="247">
        <v>3</v>
      </c>
      <c r="G196" s="245">
        <v>76</v>
      </c>
      <c r="H196" s="112">
        <v>68.11</v>
      </c>
      <c r="I196" s="248">
        <f t="shared" ref="I196:I202" si="57">ROUND(F196*H196,2)</f>
        <v>204.33</v>
      </c>
      <c r="J196" s="283"/>
      <c r="K196" s="284">
        <f t="shared" ref="K196:K202" si="58">ROUND(H196*J196, 2)</f>
        <v>0</v>
      </c>
      <c r="L196" s="292">
        <f t="shared" si="42"/>
        <v>3</v>
      </c>
    </row>
    <row r="197" spans="1:12" s="27" customFormat="1" ht="13.2" x14ac:dyDescent="0.25">
      <c r="A197" s="246" t="s">
        <v>465</v>
      </c>
      <c r="B197" s="214" t="s">
        <v>537</v>
      </c>
      <c r="C197" s="103" t="s">
        <v>106</v>
      </c>
      <c r="D197" s="237" t="s">
        <v>545</v>
      </c>
      <c r="E197" s="13" t="s">
        <v>63</v>
      </c>
      <c r="F197" s="247">
        <v>2</v>
      </c>
      <c r="G197" s="245">
        <v>86</v>
      </c>
      <c r="H197" s="112">
        <v>77.069999999999993</v>
      </c>
      <c r="I197" s="248">
        <f t="shared" si="57"/>
        <v>154.13999999999999</v>
      </c>
      <c r="J197" s="283"/>
      <c r="K197" s="284">
        <f t="shared" si="58"/>
        <v>0</v>
      </c>
      <c r="L197" s="292">
        <f t="shared" si="42"/>
        <v>2</v>
      </c>
    </row>
    <row r="198" spans="1:12" s="27" customFormat="1" ht="13.5" customHeight="1" x14ac:dyDescent="0.25">
      <c r="A198" s="246" t="s">
        <v>466</v>
      </c>
      <c r="B198" s="214" t="s">
        <v>538</v>
      </c>
      <c r="C198" s="103" t="s">
        <v>106</v>
      </c>
      <c r="D198" s="237" t="s">
        <v>546</v>
      </c>
      <c r="E198" s="13" t="s">
        <v>63</v>
      </c>
      <c r="F198" s="247">
        <v>3</v>
      </c>
      <c r="G198" s="245">
        <v>61.33</v>
      </c>
      <c r="H198" s="112">
        <v>54.7</v>
      </c>
      <c r="I198" s="248">
        <f t="shared" si="57"/>
        <v>164.1</v>
      </c>
      <c r="J198" s="283"/>
      <c r="K198" s="284">
        <f t="shared" si="58"/>
        <v>0</v>
      </c>
      <c r="L198" s="292">
        <f t="shared" si="42"/>
        <v>3</v>
      </c>
    </row>
    <row r="199" spans="1:12" s="27" customFormat="1" ht="13.2" x14ac:dyDescent="0.25">
      <c r="A199" s="246" t="s">
        <v>467</v>
      </c>
      <c r="B199" s="214" t="s">
        <v>539</v>
      </c>
      <c r="C199" s="103" t="s">
        <v>106</v>
      </c>
      <c r="D199" s="237" t="s">
        <v>543</v>
      </c>
      <c r="E199" s="13" t="s">
        <v>63</v>
      </c>
      <c r="F199" s="247">
        <v>5</v>
      </c>
      <c r="G199" s="245">
        <v>35.299999999999997</v>
      </c>
      <c r="H199" s="112">
        <v>31.64</v>
      </c>
      <c r="I199" s="248">
        <f>ROUND(F199*H199,2)</f>
        <v>158.19999999999999</v>
      </c>
      <c r="J199" s="283"/>
      <c r="K199" s="284">
        <f t="shared" si="58"/>
        <v>0</v>
      </c>
      <c r="L199" s="292">
        <f t="shared" si="42"/>
        <v>5</v>
      </c>
    </row>
    <row r="200" spans="1:12" s="27" customFormat="1" ht="13.2" x14ac:dyDescent="0.25">
      <c r="A200" s="246" t="s">
        <v>468</v>
      </c>
      <c r="B200" s="214" t="s">
        <v>540</v>
      </c>
      <c r="C200" s="103" t="s">
        <v>106</v>
      </c>
      <c r="D200" s="237" t="s">
        <v>490</v>
      </c>
      <c r="E200" s="13" t="s">
        <v>63</v>
      </c>
      <c r="F200" s="247">
        <v>58</v>
      </c>
      <c r="G200" s="245">
        <v>6.33</v>
      </c>
      <c r="H200" s="112">
        <v>5.67</v>
      </c>
      <c r="I200" s="248">
        <f t="shared" si="57"/>
        <v>328.86</v>
      </c>
      <c r="J200" s="283"/>
      <c r="K200" s="284">
        <f t="shared" si="58"/>
        <v>0</v>
      </c>
      <c r="L200" s="292">
        <f t="shared" si="42"/>
        <v>58</v>
      </c>
    </row>
    <row r="201" spans="1:12" s="27" customFormat="1" ht="13.2" x14ac:dyDescent="0.25">
      <c r="A201" s="246" t="s">
        <v>469</v>
      </c>
      <c r="B201" s="214" t="s">
        <v>541</v>
      </c>
      <c r="C201" s="103" t="s">
        <v>106</v>
      </c>
      <c r="D201" s="237" t="s">
        <v>491</v>
      </c>
      <c r="E201" s="13" t="s">
        <v>63</v>
      </c>
      <c r="F201" s="247">
        <v>63</v>
      </c>
      <c r="G201" s="245">
        <v>5.17</v>
      </c>
      <c r="H201" s="112">
        <v>4.63</v>
      </c>
      <c r="I201" s="248">
        <f t="shared" si="57"/>
        <v>291.69</v>
      </c>
      <c r="J201" s="283"/>
      <c r="K201" s="284">
        <f t="shared" si="58"/>
        <v>0</v>
      </c>
      <c r="L201" s="292">
        <f t="shared" si="42"/>
        <v>63</v>
      </c>
    </row>
    <row r="202" spans="1:12" s="27" customFormat="1" ht="13.2" x14ac:dyDescent="0.25">
      <c r="A202" s="246" t="s">
        <v>479</v>
      </c>
      <c r="B202" s="214" t="s">
        <v>542</v>
      </c>
      <c r="C202" s="103" t="s">
        <v>106</v>
      </c>
      <c r="D202" s="237" t="s">
        <v>492</v>
      </c>
      <c r="E202" s="13" t="s">
        <v>63</v>
      </c>
      <c r="F202" s="247">
        <v>37</v>
      </c>
      <c r="G202" s="245">
        <v>6.63</v>
      </c>
      <c r="H202" s="112">
        <v>5.94</v>
      </c>
      <c r="I202" s="248">
        <f t="shared" si="57"/>
        <v>219.78</v>
      </c>
      <c r="J202" s="283"/>
      <c r="K202" s="284">
        <f t="shared" si="58"/>
        <v>0</v>
      </c>
      <c r="L202" s="292">
        <f t="shared" si="42"/>
        <v>37</v>
      </c>
    </row>
    <row r="203" spans="1:12" s="66" customFormat="1" ht="13.8" x14ac:dyDescent="0.25">
      <c r="A203" s="73" t="s">
        <v>646</v>
      </c>
      <c r="B203" s="64"/>
      <c r="C203" s="64"/>
      <c r="D203" s="64" t="s">
        <v>108</v>
      </c>
      <c r="E203" s="64"/>
      <c r="F203" s="109"/>
      <c r="G203" s="76"/>
      <c r="H203" s="76"/>
      <c r="I203" s="289">
        <f>SUM(I204:I212)</f>
        <v>54622.509999999995</v>
      </c>
      <c r="J203" s="288"/>
      <c r="K203" s="290">
        <f>SUM(K204:K212)</f>
        <v>0</v>
      </c>
      <c r="L203" s="292"/>
    </row>
    <row r="204" spans="1:12" s="27" customFormat="1" ht="15.75" customHeight="1" x14ac:dyDescent="0.25">
      <c r="A204" s="246" t="s">
        <v>647</v>
      </c>
      <c r="B204" s="214" t="s">
        <v>177</v>
      </c>
      <c r="C204" s="103" t="s">
        <v>165</v>
      </c>
      <c r="D204" s="237" t="s">
        <v>489</v>
      </c>
      <c r="E204" s="13" t="s">
        <v>2</v>
      </c>
      <c r="F204" s="247">
        <v>70</v>
      </c>
      <c r="G204" s="217">
        <v>72.42</v>
      </c>
      <c r="H204" s="112">
        <v>64.900000000000006</v>
      </c>
      <c r="I204" s="248">
        <f t="shared" ref="I204:I211" si="59">ROUND(F204*H204,2)</f>
        <v>4543</v>
      </c>
      <c r="J204" s="283"/>
      <c r="K204" s="284">
        <f t="shared" ref="K204" si="60">ROUND(H204*J204, 2)</f>
        <v>0</v>
      </c>
      <c r="L204" s="292">
        <f t="shared" si="42"/>
        <v>70</v>
      </c>
    </row>
    <row r="205" spans="1:12" s="27" customFormat="1" ht="26.25" customHeight="1" x14ac:dyDescent="0.25">
      <c r="A205" s="246" t="s">
        <v>648</v>
      </c>
      <c r="B205" s="214">
        <v>100619</v>
      </c>
      <c r="C205" s="103" t="s">
        <v>58</v>
      </c>
      <c r="D205" s="237" t="s">
        <v>470</v>
      </c>
      <c r="E205" s="13" t="s">
        <v>63</v>
      </c>
      <c r="F205" s="247">
        <v>27</v>
      </c>
      <c r="G205" s="217">
        <v>592.48</v>
      </c>
      <c r="H205" s="112">
        <v>531.1</v>
      </c>
      <c r="I205" s="248">
        <f t="shared" si="59"/>
        <v>14339.7</v>
      </c>
      <c r="J205" s="283"/>
      <c r="K205" s="284">
        <f t="shared" ref="K205:K212" si="61">ROUND(H205*J205, 2)</f>
        <v>0</v>
      </c>
      <c r="L205" s="292">
        <f t="shared" si="42"/>
        <v>27</v>
      </c>
    </row>
    <row r="206" spans="1:12" s="27" customFormat="1" ht="27" customHeight="1" x14ac:dyDescent="0.25">
      <c r="A206" s="246" t="s">
        <v>649</v>
      </c>
      <c r="B206" s="214">
        <v>102085</v>
      </c>
      <c r="C206" s="103" t="s">
        <v>58</v>
      </c>
      <c r="D206" s="237" t="s">
        <v>471</v>
      </c>
      <c r="E206" s="13" t="s">
        <v>63</v>
      </c>
      <c r="F206" s="247">
        <v>27</v>
      </c>
      <c r="G206" s="217">
        <v>206.39</v>
      </c>
      <c r="H206" s="112">
        <v>184.97</v>
      </c>
      <c r="I206" s="248">
        <f t="shared" si="59"/>
        <v>4994.1899999999996</v>
      </c>
      <c r="J206" s="283"/>
      <c r="K206" s="284">
        <f t="shared" si="61"/>
        <v>0</v>
      </c>
      <c r="L206" s="292">
        <f t="shared" si="42"/>
        <v>27</v>
      </c>
    </row>
    <row r="207" spans="1:12" s="27" customFormat="1" ht="27.75" customHeight="1" x14ac:dyDescent="0.25">
      <c r="A207" s="246" t="s">
        <v>650</v>
      </c>
      <c r="B207" s="214">
        <v>210301</v>
      </c>
      <c r="C207" s="103" t="s">
        <v>113</v>
      </c>
      <c r="D207" s="237" t="s">
        <v>459</v>
      </c>
      <c r="E207" s="13" t="s">
        <v>14</v>
      </c>
      <c r="F207" s="247">
        <v>51.1</v>
      </c>
      <c r="G207" s="217">
        <v>375.48</v>
      </c>
      <c r="H207" s="112">
        <v>339.37</v>
      </c>
      <c r="I207" s="248">
        <f t="shared" si="59"/>
        <v>17341.810000000001</v>
      </c>
      <c r="J207" s="283"/>
      <c r="K207" s="284">
        <f t="shared" si="61"/>
        <v>0</v>
      </c>
      <c r="L207" s="292">
        <f t="shared" si="42"/>
        <v>51.1</v>
      </c>
    </row>
    <row r="208" spans="1:12" s="27" customFormat="1" ht="28.5" customHeight="1" x14ac:dyDescent="0.25">
      <c r="A208" s="246" t="s">
        <v>651</v>
      </c>
      <c r="B208" s="214">
        <v>200253</v>
      </c>
      <c r="C208" s="103" t="s">
        <v>113</v>
      </c>
      <c r="D208" s="237" t="s">
        <v>263</v>
      </c>
      <c r="E208" s="13" t="s">
        <v>2</v>
      </c>
      <c r="F208" s="247">
        <v>17.96</v>
      </c>
      <c r="G208" s="217">
        <v>79.95</v>
      </c>
      <c r="H208" s="112">
        <v>73.67</v>
      </c>
      <c r="I208" s="248">
        <f t="shared" si="59"/>
        <v>1323.11</v>
      </c>
      <c r="J208" s="283"/>
      <c r="K208" s="284">
        <f t="shared" si="61"/>
        <v>0</v>
      </c>
      <c r="L208" s="292">
        <f t="shared" si="42"/>
        <v>17.96</v>
      </c>
    </row>
    <row r="209" spans="1:12" ht="26.4" x14ac:dyDescent="0.25">
      <c r="A209" s="246" t="s">
        <v>652</v>
      </c>
      <c r="B209" s="129">
        <v>80201</v>
      </c>
      <c r="C209" s="103" t="s">
        <v>113</v>
      </c>
      <c r="D209" s="234" t="s">
        <v>312</v>
      </c>
      <c r="E209" s="129" t="s">
        <v>2</v>
      </c>
      <c r="F209" s="249">
        <v>3.15</v>
      </c>
      <c r="G209" s="217">
        <v>582.98</v>
      </c>
      <c r="H209" s="112">
        <v>523.63</v>
      </c>
      <c r="I209" s="54">
        <f t="shared" si="59"/>
        <v>1649.43</v>
      </c>
      <c r="J209" s="283"/>
      <c r="K209" s="284">
        <f t="shared" si="61"/>
        <v>0</v>
      </c>
      <c r="L209" s="292">
        <f t="shared" ref="L209:L211" si="62">F209-J209</f>
        <v>3.15</v>
      </c>
    </row>
    <row r="210" spans="1:12" ht="14.4" x14ac:dyDescent="0.25">
      <c r="A210" s="246" t="s">
        <v>653</v>
      </c>
      <c r="B210" s="129" t="s">
        <v>612</v>
      </c>
      <c r="C210" s="103" t="s">
        <v>106</v>
      </c>
      <c r="D210" s="234" t="s">
        <v>505</v>
      </c>
      <c r="E210" s="129" t="s">
        <v>63</v>
      </c>
      <c r="F210" s="249">
        <v>1</v>
      </c>
      <c r="G210" s="217">
        <v>4410</v>
      </c>
      <c r="H210" s="112">
        <v>4032.71</v>
      </c>
      <c r="I210" s="54">
        <f t="shared" si="59"/>
        <v>4032.71</v>
      </c>
      <c r="J210" s="283"/>
      <c r="K210" s="284">
        <f t="shared" si="61"/>
        <v>0</v>
      </c>
      <c r="L210" s="292">
        <f t="shared" si="62"/>
        <v>1</v>
      </c>
    </row>
    <row r="211" spans="1:12" s="60" customFormat="1" ht="26.4" x14ac:dyDescent="0.25">
      <c r="A211" s="246" t="s">
        <v>654</v>
      </c>
      <c r="B211" s="13">
        <v>200576</v>
      </c>
      <c r="C211" s="103" t="s">
        <v>113</v>
      </c>
      <c r="D211" s="250" t="s">
        <v>109</v>
      </c>
      <c r="E211" s="13" t="s">
        <v>63</v>
      </c>
      <c r="F211" s="242">
        <v>1</v>
      </c>
      <c r="G211" s="217">
        <v>647.37</v>
      </c>
      <c r="H211" s="112">
        <v>580.20000000000005</v>
      </c>
      <c r="I211" s="54">
        <f t="shared" si="59"/>
        <v>580.20000000000005</v>
      </c>
      <c r="J211" s="283"/>
      <c r="K211" s="284">
        <f t="shared" si="61"/>
        <v>0</v>
      </c>
      <c r="L211" s="292">
        <f t="shared" si="62"/>
        <v>1</v>
      </c>
    </row>
    <row r="212" spans="1:12" s="60" customFormat="1" ht="14.4" x14ac:dyDescent="0.25">
      <c r="A212" s="246" t="s">
        <v>655</v>
      </c>
      <c r="B212" s="13">
        <v>200401</v>
      </c>
      <c r="C212" s="103" t="s">
        <v>113</v>
      </c>
      <c r="D212" s="250" t="s">
        <v>62</v>
      </c>
      <c r="E212" s="13" t="s">
        <v>2</v>
      </c>
      <c r="F212" s="242">
        <v>369.42</v>
      </c>
      <c r="G212" s="217">
        <v>11.82</v>
      </c>
      <c r="H212" s="112">
        <v>15.75</v>
      </c>
      <c r="I212" s="251">
        <v>5818.36</v>
      </c>
      <c r="J212" s="283"/>
      <c r="K212" s="284">
        <f t="shared" si="61"/>
        <v>0</v>
      </c>
      <c r="L212" s="292">
        <f>F212-J212</f>
        <v>369.42</v>
      </c>
    </row>
    <row r="213" spans="1:12" s="60" customFormat="1" ht="14.4" x14ac:dyDescent="0.25">
      <c r="A213" s="159"/>
      <c r="B213" s="160"/>
      <c r="C213" s="161"/>
      <c r="D213" s="162"/>
      <c r="E213" s="160"/>
      <c r="F213" s="163"/>
      <c r="G213" s="164"/>
      <c r="H213" s="220"/>
      <c r="I213" s="221"/>
    </row>
    <row r="214" spans="1:12" ht="16.2" thickBot="1" x14ac:dyDescent="0.25">
      <c r="A214" s="325" t="s">
        <v>157</v>
      </c>
      <c r="B214" s="326"/>
      <c r="C214" s="326"/>
      <c r="D214" s="326"/>
      <c r="E214" s="326"/>
      <c r="F214" s="326"/>
      <c r="G214" s="326"/>
      <c r="H214" s="327"/>
      <c r="I214" s="71">
        <f>I203+I190+I177+I174+I168+I128+I91+I83+I75+I72+I64+I43+I62+I40+I23+I14+I113+I194+I37+I31+I58+I182+0.02</f>
        <v>1139000.0000000002</v>
      </c>
      <c r="J214" s="335">
        <f>K203+K194+K190+K182+K177+K174+K168+K128+K113+K91+K83+K75+K72+K64+K62+K58+K43+K40+K37+K31+K23+K14</f>
        <v>271638.98</v>
      </c>
      <c r="K214" s="336"/>
    </row>
    <row r="215" spans="1:12" ht="15.6" x14ac:dyDescent="0.2">
      <c r="A215" s="16"/>
      <c r="B215" s="16"/>
      <c r="C215" s="16"/>
      <c r="D215" s="16"/>
      <c r="E215" s="16"/>
      <c r="F215" s="87"/>
      <c r="G215" s="104"/>
      <c r="H215" s="85"/>
      <c r="I215" s="17"/>
      <c r="J215" s="323" t="s">
        <v>668</v>
      </c>
      <c r="K215" s="323"/>
    </row>
    <row r="216" spans="1:12" ht="15.6" x14ac:dyDescent="0.2">
      <c r="A216" s="324" t="s">
        <v>669</v>
      </c>
      <c r="B216" s="324"/>
      <c r="C216" s="324"/>
      <c r="D216" s="324"/>
      <c r="E216" s="16"/>
      <c r="F216" s="87"/>
      <c r="G216" s="104"/>
      <c r="H216" s="85"/>
      <c r="I216" s="17"/>
    </row>
    <row r="217" spans="1:12" ht="15.6" x14ac:dyDescent="0.2">
      <c r="A217" s="51"/>
      <c r="B217" s="51"/>
      <c r="C217" s="51"/>
      <c r="D217" s="51"/>
      <c r="E217" s="16"/>
      <c r="F217" s="87"/>
      <c r="G217" s="104"/>
      <c r="H217" s="85"/>
      <c r="I217" s="17"/>
    </row>
    <row r="218" spans="1:12" ht="15.6" x14ac:dyDescent="0.2">
      <c r="A218" s="51"/>
      <c r="B218" s="51"/>
      <c r="C218" s="51"/>
      <c r="D218" s="51"/>
      <c r="E218" s="16"/>
      <c r="F218" s="87"/>
      <c r="G218" s="104"/>
      <c r="H218" s="85"/>
      <c r="I218" s="17"/>
    </row>
    <row r="219" spans="1:12" ht="13.2" x14ac:dyDescent="0.2">
      <c r="A219" s="32"/>
      <c r="B219" s="32"/>
      <c r="C219" s="32"/>
      <c r="D219" s="33"/>
      <c r="E219" s="328" t="s">
        <v>666</v>
      </c>
      <c r="F219" s="328"/>
      <c r="G219" s="328"/>
      <c r="H219" s="328"/>
      <c r="I219" s="328"/>
    </row>
    <row r="220" spans="1:12" ht="14.4" x14ac:dyDescent="0.3">
      <c r="A220" s="32"/>
      <c r="B220" s="32"/>
      <c r="C220" s="32"/>
      <c r="D220" s="33"/>
      <c r="E220" s="319" t="s">
        <v>664</v>
      </c>
      <c r="F220" s="319"/>
      <c r="G220" s="319"/>
      <c r="H220" s="319"/>
      <c r="I220" s="319"/>
    </row>
    <row r="221" spans="1:12" ht="14.4" x14ac:dyDescent="0.3">
      <c r="A221" s="32"/>
      <c r="B221" s="32"/>
      <c r="C221" s="32"/>
      <c r="D221" s="33"/>
      <c r="E221" s="319" t="s">
        <v>665</v>
      </c>
      <c r="F221" s="319"/>
      <c r="G221" s="319"/>
      <c r="H221" s="319"/>
      <c r="I221" s="319"/>
    </row>
    <row r="222" spans="1:12" x14ac:dyDescent="0.2">
      <c r="A222" s="28"/>
      <c r="B222" s="28"/>
      <c r="C222" s="28"/>
      <c r="D222" s="29"/>
      <c r="E222" s="27"/>
      <c r="F222" s="88"/>
      <c r="G222" s="113"/>
      <c r="H222" s="83"/>
      <c r="I222" s="27"/>
    </row>
    <row r="223" spans="1:12" x14ac:dyDescent="0.2">
      <c r="A223" s="28"/>
      <c r="B223" s="28"/>
      <c r="C223" s="28"/>
      <c r="D223" s="29"/>
      <c r="E223" s="27"/>
      <c r="F223" s="88"/>
      <c r="G223" s="113"/>
      <c r="H223" s="83"/>
      <c r="I223" s="27"/>
    </row>
    <row r="224" spans="1:12" x14ac:dyDescent="0.2">
      <c r="A224" s="28"/>
      <c r="B224" s="28"/>
      <c r="C224" s="28"/>
      <c r="D224" s="29"/>
      <c r="E224" s="30"/>
      <c r="F224" s="77"/>
      <c r="G224" s="113"/>
      <c r="H224" s="84"/>
      <c r="I224" s="31"/>
    </row>
    <row r="225" spans="1:11" x14ac:dyDescent="0.2">
      <c r="A225" s="28"/>
      <c r="B225" s="28"/>
      <c r="C225" s="28"/>
      <c r="D225" s="29"/>
      <c r="E225" s="30"/>
      <c r="F225" s="77"/>
      <c r="G225" s="113"/>
      <c r="H225" s="84"/>
      <c r="I225" s="31"/>
    </row>
    <row r="226" spans="1:11" x14ac:dyDescent="0.2">
      <c r="A226" s="28"/>
      <c r="B226" s="28"/>
      <c r="C226" s="28"/>
      <c r="D226" s="29"/>
      <c r="E226" s="30"/>
      <c r="F226" s="77"/>
      <c r="G226" s="113"/>
      <c r="H226" s="84"/>
      <c r="I226" s="318" t="s">
        <v>667</v>
      </c>
      <c r="J226" s="318"/>
      <c r="K226" s="294">
        <f>I214-J214</f>
        <v>867361.02000000025</v>
      </c>
    </row>
    <row r="227" spans="1:11" x14ac:dyDescent="0.2">
      <c r="A227" s="28"/>
      <c r="B227" s="28"/>
      <c r="C227" s="28"/>
      <c r="D227" s="29"/>
      <c r="E227" s="30"/>
      <c r="F227" s="77"/>
      <c r="G227" s="113"/>
      <c r="H227" s="84"/>
      <c r="I227" s="31"/>
    </row>
    <row r="228" spans="1:11" x14ac:dyDescent="0.2">
      <c r="A228" s="28"/>
      <c r="B228" s="28"/>
      <c r="C228" s="28"/>
      <c r="D228" s="29"/>
      <c r="E228" s="30"/>
      <c r="F228" s="77"/>
      <c r="G228" s="113"/>
      <c r="H228" s="84"/>
      <c r="I228" s="31"/>
    </row>
    <row r="229" spans="1:11" x14ac:dyDescent="0.2">
      <c r="A229" s="28"/>
      <c r="B229" s="28"/>
      <c r="C229" s="28"/>
      <c r="D229" s="29"/>
      <c r="E229" s="30"/>
      <c r="F229" s="77"/>
      <c r="G229" s="113"/>
      <c r="H229" s="84"/>
      <c r="I229" s="31"/>
    </row>
    <row r="230" spans="1:11" x14ac:dyDescent="0.2">
      <c r="A230" s="28"/>
      <c r="B230" s="28"/>
      <c r="C230" s="28"/>
      <c r="D230" s="29"/>
      <c r="E230" s="30"/>
      <c r="F230" s="77"/>
      <c r="G230" s="113"/>
      <c r="H230" s="84"/>
      <c r="I230" s="31"/>
    </row>
    <row r="231" spans="1:11" x14ac:dyDescent="0.2">
      <c r="A231" s="28"/>
      <c r="B231" s="28"/>
      <c r="C231" s="28"/>
      <c r="D231" s="29"/>
      <c r="E231" s="30"/>
      <c r="F231" s="77"/>
      <c r="G231" s="113"/>
      <c r="H231" s="84"/>
      <c r="I231" s="31"/>
    </row>
    <row r="232" spans="1:11" x14ac:dyDescent="0.2">
      <c r="A232" s="28"/>
      <c r="B232" s="28"/>
      <c r="C232" s="28"/>
      <c r="D232" s="29"/>
      <c r="E232" s="30"/>
      <c r="F232" s="77"/>
      <c r="G232" s="113"/>
      <c r="H232" s="84"/>
      <c r="I232" s="31"/>
    </row>
    <row r="233" spans="1:11" x14ac:dyDescent="0.2">
      <c r="A233" s="28"/>
      <c r="B233" s="28"/>
      <c r="C233" s="28"/>
      <c r="D233" s="29"/>
      <c r="E233" s="30"/>
      <c r="F233" s="77"/>
      <c r="G233" s="113"/>
      <c r="H233" s="84"/>
      <c r="I233" s="31"/>
    </row>
    <row r="234" spans="1:11" x14ac:dyDescent="0.2">
      <c r="A234" s="28"/>
      <c r="B234" s="28"/>
      <c r="C234" s="28"/>
      <c r="D234" s="29"/>
      <c r="E234" s="30"/>
      <c r="F234" s="77"/>
      <c r="G234" s="113"/>
      <c r="H234" s="84"/>
      <c r="I234" s="31"/>
    </row>
    <row r="235" spans="1:11" x14ac:dyDescent="0.2">
      <c r="A235" s="28"/>
      <c r="B235" s="28"/>
      <c r="C235" s="28"/>
      <c r="D235" s="29"/>
      <c r="E235" s="30"/>
      <c r="F235" s="77"/>
      <c r="G235" s="113"/>
      <c r="H235" s="84"/>
      <c r="I235" s="31"/>
    </row>
    <row r="236" spans="1:11" x14ac:dyDescent="0.2">
      <c r="A236" s="28"/>
      <c r="B236" s="28"/>
      <c r="C236" s="28"/>
      <c r="D236" s="29"/>
      <c r="E236" s="30"/>
      <c r="F236" s="77"/>
      <c r="G236" s="113"/>
      <c r="H236" s="84"/>
      <c r="I236" s="31"/>
    </row>
    <row r="237" spans="1:11" x14ac:dyDescent="0.2">
      <c r="A237" s="28"/>
      <c r="B237" s="28"/>
      <c r="C237" s="28"/>
      <c r="D237" s="29"/>
      <c r="E237" s="30"/>
      <c r="F237" s="77"/>
      <c r="G237" s="113"/>
      <c r="H237" s="84"/>
      <c r="I237" s="31"/>
    </row>
    <row r="238" spans="1:11" x14ac:dyDescent="0.2">
      <c r="A238" s="28"/>
      <c r="B238" s="28"/>
      <c r="C238" s="28"/>
      <c r="D238" s="29"/>
      <c r="E238" s="30"/>
      <c r="F238" s="77"/>
      <c r="G238" s="113"/>
      <c r="H238" s="84"/>
      <c r="I238" s="31"/>
    </row>
    <row r="239" spans="1:11" x14ac:dyDescent="0.2">
      <c r="A239" s="28"/>
      <c r="B239" s="28"/>
      <c r="C239" s="28"/>
      <c r="D239" s="29"/>
      <c r="E239" s="30"/>
      <c r="F239" s="77"/>
      <c r="G239" s="113"/>
      <c r="H239" s="84"/>
      <c r="I239" s="31"/>
    </row>
    <row r="240" spans="1:11" x14ac:dyDescent="0.2">
      <c r="A240" s="28"/>
      <c r="B240" s="28"/>
      <c r="C240" s="28"/>
      <c r="D240" s="29"/>
      <c r="E240" s="30"/>
      <c r="F240" s="77"/>
      <c r="G240" s="113"/>
      <c r="H240" s="84"/>
      <c r="I240" s="31"/>
    </row>
    <row r="241" spans="1:9" x14ac:dyDescent="0.2">
      <c r="A241" s="28"/>
      <c r="B241" s="28"/>
      <c r="C241" s="28"/>
      <c r="D241" s="29"/>
      <c r="E241" s="30"/>
      <c r="F241" s="77"/>
      <c r="G241" s="113"/>
      <c r="H241" s="84"/>
      <c r="I241" s="31"/>
    </row>
    <row r="242" spans="1:9" x14ac:dyDescent="0.2">
      <c r="A242" s="28"/>
      <c r="B242" s="28"/>
      <c r="C242" s="28"/>
      <c r="D242" s="29"/>
      <c r="E242" s="30"/>
      <c r="F242" s="77"/>
      <c r="G242" s="113"/>
      <c r="H242" s="84"/>
      <c r="I242" s="31"/>
    </row>
    <row r="243" spans="1:9" x14ac:dyDescent="0.2">
      <c r="A243" s="28"/>
      <c r="B243" s="28"/>
      <c r="C243" s="28"/>
      <c r="D243" s="29"/>
      <c r="E243" s="30"/>
      <c r="F243" s="77"/>
      <c r="G243" s="113"/>
      <c r="H243" s="84"/>
      <c r="I243" s="31"/>
    </row>
    <row r="244" spans="1:9" x14ac:dyDescent="0.2">
      <c r="A244" s="28"/>
      <c r="B244" s="28"/>
      <c r="C244" s="28"/>
      <c r="D244" s="29"/>
      <c r="E244" s="30"/>
      <c r="F244" s="77"/>
      <c r="G244" s="113"/>
      <c r="H244" s="84"/>
      <c r="I244" s="31"/>
    </row>
    <row r="245" spans="1:9" x14ac:dyDescent="0.2">
      <c r="A245" s="28"/>
      <c r="B245" s="28"/>
      <c r="C245" s="28"/>
      <c r="D245" s="29"/>
      <c r="E245" s="30"/>
      <c r="F245" s="77"/>
      <c r="G245" s="113"/>
      <c r="H245" s="84"/>
      <c r="I245" s="31"/>
    </row>
    <row r="246" spans="1:9" x14ac:dyDescent="0.2">
      <c r="A246" s="28"/>
      <c r="B246" s="28"/>
      <c r="C246" s="28"/>
      <c r="D246" s="29"/>
      <c r="E246" s="30"/>
      <c r="F246" s="77"/>
      <c r="G246" s="113"/>
      <c r="H246" s="84"/>
      <c r="I246" s="31"/>
    </row>
    <row r="247" spans="1:9" x14ac:dyDescent="0.2">
      <c r="A247" s="28"/>
      <c r="B247" s="28"/>
      <c r="C247" s="28"/>
      <c r="D247" s="29"/>
      <c r="E247" s="30"/>
      <c r="F247" s="77"/>
      <c r="G247" s="113"/>
      <c r="H247" s="84"/>
      <c r="I247" s="31"/>
    </row>
    <row r="248" spans="1:9" x14ac:dyDescent="0.2">
      <c r="A248" s="28"/>
      <c r="B248" s="28"/>
      <c r="C248" s="28"/>
      <c r="D248" s="29"/>
      <c r="E248" s="30"/>
      <c r="F248" s="77"/>
      <c r="G248" s="113"/>
      <c r="H248" s="84"/>
      <c r="I248" s="31"/>
    </row>
    <row r="249" spans="1:9" x14ac:dyDescent="0.2">
      <c r="A249" s="28"/>
      <c r="B249" s="28"/>
      <c r="C249" s="28"/>
      <c r="D249" s="29"/>
      <c r="E249" s="30"/>
      <c r="F249" s="77"/>
      <c r="G249" s="113"/>
      <c r="H249" s="84"/>
      <c r="I249" s="31"/>
    </row>
    <row r="250" spans="1:9" x14ac:dyDescent="0.2">
      <c r="A250" s="28"/>
      <c r="B250" s="28"/>
      <c r="C250" s="28"/>
      <c r="D250" s="29"/>
      <c r="E250" s="30"/>
      <c r="F250" s="77"/>
      <c r="G250" s="113"/>
      <c r="H250" s="84"/>
      <c r="I250" s="31"/>
    </row>
    <row r="251" spans="1:9" x14ac:dyDescent="0.2">
      <c r="A251" s="28"/>
      <c r="B251" s="28"/>
      <c r="C251" s="28"/>
      <c r="D251" s="29"/>
      <c r="E251" s="30"/>
      <c r="F251" s="77"/>
      <c r="G251" s="113"/>
      <c r="H251" s="84"/>
      <c r="I251" s="31"/>
    </row>
  </sheetData>
  <mergeCells count="20">
    <mergeCell ref="I226:J226"/>
    <mergeCell ref="E221:I221"/>
    <mergeCell ref="E220:I220"/>
    <mergeCell ref="A6:K6"/>
    <mergeCell ref="A7:K7"/>
    <mergeCell ref="J215:K215"/>
    <mergeCell ref="A216:D216"/>
    <mergeCell ref="A214:H214"/>
    <mergeCell ref="E219:I219"/>
    <mergeCell ref="J8:K9"/>
    <mergeCell ref="J13:K13"/>
    <mergeCell ref="J214:K214"/>
    <mergeCell ref="C1:K3"/>
    <mergeCell ref="C4:K4"/>
    <mergeCell ref="C5:K5"/>
    <mergeCell ref="G10:I11"/>
    <mergeCell ref="A11:F11"/>
    <mergeCell ref="A8:I9"/>
    <mergeCell ref="A1:B5"/>
    <mergeCell ref="A10:F10"/>
  </mergeCells>
  <phoneticPr fontId="3" type="noConversion"/>
  <printOptions horizontalCentered="1"/>
  <pageMargins left="0.59055118110236227" right="0.39370078740157483" top="0.59055118110236227" bottom="0.59055118110236227" header="0.31496062992125984" footer="0.31496062992125984"/>
  <pageSetup paperSize="9"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3"/>
  <sheetViews>
    <sheetView workbookViewId="0">
      <selection activeCell="E15" sqref="E15:F15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560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559</v>
      </c>
      <c r="B11" s="13" t="s">
        <v>182</v>
      </c>
      <c r="C11" s="410" t="s">
        <v>550</v>
      </c>
      <c r="D11" s="411"/>
      <c r="E11" s="412"/>
      <c r="F11" s="13" t="s">
        <v>63</v>
      </c>
      <c r="G11" s="13">
        <v>3</v>
      </c>
      <c r="H11" s="361">
        <f>ROUND((I14+I15+I16)/3,2)</f>
        <v>76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6.25" customHeight="1" thickBot="1" x14ac:dyDescent="0.35">
      <c r="A14" s="390" t="s">
        <v>520</v>
      </c>
      <c r="B14" s="391"/>
      <c r="C14" s="391"/>
      <c r="D14" s="391"/>
      <c r="E14" s="392" t="s">
        <v>519</v>
      </c>
      <c r="F14" s="392"/>
      <c r="G14" s="393" t="s">
        <v>521</v>
      </c>
      <c r="H14" s="393"/>
      <c r="I14" s="201">
        <v>100</v>
      </c>
      <c r="J14" s="229" t="s">
        <v>189</v>
      </c>
      <c r="K14" s="202"/>
    </row>
    <row r="15" spans="1:11" ht="24" customHeight="1" x14ac:dyDescent="0.3">
      <c r="A15" s="396" t="s">
        <v>561</v>
      </c>
      <c r="B15" s="397"/>
      <c r="C15" s="397"/>
      <c r="D15" s="397"/>
      <c r="E15" s="379" t="s">
        <v>566</v>
      </c>
      <c r="F15" s="379"/>
      <c r="G15" s="407" t="s">
        <v>567</v>
      </c>
      <c r="H15" s="407"/>
      <c r="I15" s="24">
        <v>50</v>
      </c>
      <c r="J15" s="13" t="s">
        <v>189</v>
      </c>
      <c r="K15" s="207"/>
    </row>
    <row r="16" spans="1:11" ht="26.25" customHeight="1" thickBot="1" x14ac:dyDescent="0.35">
      <c r="A16" s="390" t="s">
        <v>587</v>
      </c>
      <c r="B16" s="391"/>
      <c r="C16" s="391"/>
      <c r="D16" s="391"/>
      <c r="E16" s="392" t="s">
        <v>588</v>
      </c>
      <c r="F16" s="392"/>
      <c r="G16" s="393" t="s">
        <v>589</v>
      </c>
      <c r="H16" s="393"/>
      <c r="I16" s="201">
        <v>78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3"/>
  <sheetViews>
    <sheetView topLeftCell="A4" workbookViewId="0">
      <selection activeCell="E16" sqref="E16:F16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562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563</v>
      </c>
      <c r="B11" s="13" t="s">
        <v>182</v>
      </c>
      <c r="C11" s="410" t="s">
        <v>545</v>
      </c>
      <c r="D11" s="411"/>
      <c r="E11" s="412"/>
      <c r="F11" s="13" t="s">
        <v>63</v>
      </c>
      <c r="G11" s="13">
        <v>3</v>
      </c>
      <c r="H11" s="361">
        <f>ROUND((I14+I15+I16)/3,2)</f>
        <v>86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6.25" customHeight="1" thickBot="1" x14ac:dyDescent="0.35">
      <c r="A14" s="390" t="s">
        <v>587</v>
      </c>
      <c r="B14" s="391"/>
      <c r="C14" s="391"/>
      <c r="D14" s="391"/>
      <c r="E14" s="392" t="s">
        <v>588</v>
      </c>
      <c r="F14" s="392"/>
      <c r="G14" s="393" t="s">
        <v>589</v>
      </c>
      <c r="H14" s="393"/>
      <c r="I14" s="201">
        <v>78</v>
      </c>
      <c r="J14" s="229" t="s">
        <v>189</v>
      </c>
      <c r="K14" s="202"/>
    </row>
    <row r="15" spans="1:11" ht="24" customHeight="1" x14ac:dyDescent="0.3">
      <c r="A15" s="396" t="s">
        <v>554</v>
      </c>
      <c r="B15" s="397"/>
      <c r="C15" s="397"/>
      <c r="D15" s="397"/>
      <c r="E15" s="379" t="s">
        <v>553</v>
      </c>
      <c r="F15" s="379"/>
      <c r="G15" s="408" t="s">
        <v>555</v>
      </c>
      <c r="H15" s="409"/>
      <c r="I15" s="24">
        <v>80</v>
      </c>
      <c r="J15" s="13" t="s">
        <v>189</v>
      </c>
      <c r="K15" s="200"/>
    </row>
    <row r="16" spans="1:11" ht="26.25" customHeight="1" thickBot="1" x14ac:dyDescent="0.35">
      <c r="A16" s="390" t="s">
        <v>520</v>
      </c>
      <c r="B16" s="391"/>
      <c r="C16" s="391"/>
      <c r="D16" s="391"/>
      <c r="E16" s="392" t="s">
        <v>519</v>
      </c>
      <c r="F16" s="392"/>
      <c r="G16" s="393" t="s">
        <v>521</v>
      </c>
      <c r="H16" s="393"/>
      <c r="I16" s="201">
        <v>100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3"/>
  <sheetViews>
    <sheetView topLeftCell="A4" workbookViewId="0">
      <selection activeCell="E20" sqref="E20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564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565</v>
      </c>
      <c r="B11" s="13" t="s">
        <v>182</v>
      </c>
      <c r="C11" s="410" t="s">
        <v>546</v>
      </c>
      <c r="D11" s="411"/>
      <c r="E11" s="412"/>
      <c r="F11" s="13" t="s">
        <v>63</v>
      </c>
      <c r="G11" s="13">
        <v>3</v>
      </c>
      <c r="H11" s="361">
        <f>ROUND((I14+I15+I16)/3,2)</f>
        <v>61.33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6.25" customHeight="1" thickBot="1" x14ac:dyDescent="0.35">
      <c r="A14" s="390" t="s">
        <v>558</v>
      </c>
      <c r="B14" s="391"/>
      <c r="C14" s="391"/>
      <c r="D14" s="391"/>
      <c r="E14" s="392" t="s">
        <v>556</v>
      </c>
      <c r="F14" s="392"/>
      <c r="G14" s="393" t="s">
        <v>557</v>
      </c>
      <c r="H14" s="393"/>
      <c r="I14" s="201">
        <v>30</v>
      </c>
      <c r="J14" s="229" t="s">
        <v>189</v>
      </c>
      <c r="K14" s="202"/>
    </row>
    <row r="15" spans="1:11" ht="24" customHeight="1" x14ac:dyDescent="0.3">
      <c r="A15" s="396" t="s">
        <v>561</v>
      </c>
      <c r="B15" s="397"/>
      <c r="C15" s="397"/>
      <c r="D15" s="397"/>
      <c r="E15" s="379" t="s">
        <v>566</v>
      </c>
      <c r="F15" s="379"/>
      <c r="G15" s="407" t="s">
        <v>567</v>
      </c>
      <c r="H15" s="407"/>
      <c r="I15" s="24">
        <v>50</v>
      </c>
      <c r="J15" s="13" t="s">
        <v>189</v>
      </c>
      <c r="K15" s="207"/>
    </row>
    <row r="16" spans="1:11" ht="26.25" customHeight="1" thickBot="1" x14ac:dyDescent="0.35">
      <c r="A16" s="390" t="s">
        <v>587</v>
      </c>
      <c r="B16" s="391"/>
      <c r="C16" s="391"/>
      <c r="D16" s="391"/>
      <c r="E16" s="392" t="s">
        <v>588</v>
      </c>
      <c r="F16" s="392"/>
      <c r="G16" s="393" t="s">
        <v>589</v>
      </c>
      <c r="H16" s="393"/>
      <c r="I16" s="201">
        <v>104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3"/>
  <sheetViews>
    <sheetView topLeftCell="A4" workbookViewId="0">
      <selection activeCell="A16" sqref="A16:D16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568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569</v>
      </c>
      <c r="B11" s="13" t="s">
        <v>182</v>
      </c>
      <c r="C11" s="410" t="s">
        <v>552</v>
      </c>
      <c r="D11" s="411"/>
      <c r="E11" s="412"/>
      <c r="F11" s="13" t="s">
        <v>63</v>
      </c>
      <c r="G11" s="13">
        <v>3</v>
      </c>
      <c r="H11" s="361">
        <f>ROUND((I14+I15+I16)/3,2)</f>
        <v>35.299999999999997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513</v>
      </c>
      <c r="B14" s="397"/>
      <c r="C14" s="397"/>
      <c r="D14" s="397"/>
      <c r="E14" s="379" t="s">
        <v>514</v>
      </c>
      <c r="F14" s="379"/>
      <c r="G14" s="408" t="s">
        <v>515</v>
      </c>
      <c r="H14" s="409"/>
      <c r="I14" s="24">
        <v>29.9</v>
      </c>
      <c r="J14" s="13" t="s">
        <v>189</v>
      </c>
      <c r="K14" s="200"/>
    </row>
    <row r="15" spans="1:11" ht="24" customHeight="1" x14ac:dyDescent="0.3">
      <c r="A15" s="396" t="s">
        <v>517</v>
      </c>
      <c r="B15" s="397"/>
      <c r="C15" s="397"/>
      <c r="D15" s="397"/>
      <c r="E15" s="379" t="s">
        <v>516</v>
      </c>
      <c r="F15" s="379"/>
      <c r="G15" s="407" t="s">
        <v>518</v>
      </c>
      <c r="H15" s="407"/>
      <c r="I15" s="24">
        <v>36</v>
      </c>
      <c r="J15" s="13" t="s">
        <v>189</v>
      </c>
      <c r="K15" s="207"/>
    </row>
    <row r="16" spans="1:11" ht="24" customHeight="1" x14ac:dyDescent="0.3">
      <c r="A16" s="396" t="s">
        <v>554</v>
      </c>
      <c r="B16" s="397"/>
      <c r="C16" s="397"/>
      <c r="D16" s="397"/>
      <c r="E16" s="379" t="s">
        <v>553</v>
      </c>
      <c r="F16" s="379"/>
      <c r="G16" s="408" t="s">
        <v>555</v>
      </c>
      <c r="H16" s="409"/>
      <c r="I16" s="24">
        <v>40</v>
      </c>
      <c r="J16" s="13" t="s">
        <v>189</v>
      </c>
      <c r="K16" s="200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A19:D19"/>
    <mergeCell ref="G19:J19"/>
    <mergeCell ref="G20:K20"/>
    <mergeCell ref="G21:K21"/>
    <mergeCell ref="G22:K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3"/>
  <sheetViews>
    <sheetView workbookViewId="0">
      <selection activeCell="A15" sqref="A15:D15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570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571</v>
      </c>
      <c r="B11" s="13" t="s">
        <v>182</v>
      </c>
      <c r="C11" s="410" t="s">
        <v>551</v>
      </c>
      <c r="D11" s="411"/>
      <c r="E11" s="412"/>
      <c r="F11" s="13" t="s">
        <v>63</v>
      </c>
      <c r="G11" s="13">
        <v>3</v>
      </c>
      <c r="H11" s="361">
        <f>ROUND((I14+I15+I16)/3,2)</f>
        <v>6.33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561</v>
      </c>
      <c r="B14" s="397"/>
      <c r="C14" s="397"/>
      <c r="D14" s="397"/>
      <c r="E14" s="379" t="s">
        <v>566</v>
      </c>
      <c r="F14" s="379"/>
      <c r="G14" s="407" t="s">
        <v>567</v>
      </c>
      <c r="H14" s="407"/>
      <c r="I14" s="24">
        <v>10</v>
      </c>
      <c r="J14" s="13" t="s">
        <v>189</v>
      </c>
      <c r="K14" s="207"/>
    </row>
    <row r="15" spans="1:11" ht="24" customHeight="1" x14ac:dyDescent="0.3">
      <c r="A15" s="396" t="s">
        <v>517</v>
      </c>
      <c r="B15" s="397"/>
      <c r="C15" s="397"/>
      <c r="D15" s="397"/>
      <c r="E15" s="379" t="s">
        <v>516</v>
      </c>
      <c r="F15" s="379"/>
      <c r="G15" s="407" t="s">
        <v>518</v>
      </c>
      <c r="H15" s="407"/>
      <c r="I15" s="24">
        <v>4</v>
      </c>
      <c r="J15" s="13" t="s">
        <v>189</v>
      </c>
      <c r="K15" s="207"/>
    </row>
    <row r="16" spans="1:11" ht="26.25" customHeight="1" thickBot="1" x14ac:dyDescent="0.35">
      <c r="A16" s="390" t="s">
        <v>558</v>
      </c>
      <c r="B16" s="391"/>
      <c r="C16" s="391"/>
      <c r="D16" s="391"/>
      <c r="E16" s="392" t="s">
        <v>556</v>
      </c>
      <c r="F16" s="392"/>
      <c r="G16" s="393" t="s">
        <v>557</v>
      </c>
      <c r="H16" s="393"/>
      <c r="I16" s="201">
        <v>5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3"/>
  <sheetViews>
    <sheetView topLeftCell="A4" workbookViewId="0">
      <selection activeCell="A19" sqref="A19:D19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572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573</v>
      </c>
      <c r="B11" s="13" t="s">
        <v>182</v>
      </c>
      <c r="C11" s="410" t="s">
        <v>523</v>
      </c>
      <c r="D11" s="411"/>
      <c r="E11" s="412"/>
      <c r="F11" s="13" t="s">
        <v>63</v>
      </c>
      <c r="G11" s="13">
        <v>3</v>
      </c>
      <c r="H11" s="361">
        <f>ROUND((I14+I15+I16)/3,2)</f>
        <v>5.17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517</v>
      </c>
      <c r="B14" s="397"/>
      <c r="C14" s="397"/>
      <c r="D14" s="397"/>
      <c r="E14" s="379" t="s">
        <v>516</v>
      </c>
      <c r="F14" s="379"/>
      <c r="G14" s="407" t="s">
        <v>518</v>
      </c>
      <c r="H14" s="407"/>
      <c r="I14" s="24">
        <v>6</v>
      </c>
      <c r="J14" s="13" t="s">
        <v>189</v>
      </c>
      <c r="K14" s="207"/>
    </row>
    <row r="15" spans="1:11" ht="24" customHeight="1" x14ac:dyDescent="0.3">
      <c r="A15" s="473" t="s">
        <v>526</v>
      </c>
      <c r="B15" s="474"/>
      <c r="C15" s="474"/>
      <c r="D15" s="475"/>
      <c r="E15" s="476" t="s">
        <v>524</v>
      </c>
      <c r="F15" s="378"/>
      <c r="G15" s="408" t="s">
        <v>525</v>
      </c>
      <c r="H15" s="409"/>
      <c r="I15" s="24">
        <v>4.5</v>
      </c>
      <c r="J15" s="13" t="s">
        <v>189</v>
      </c>
      <c r="K15" s="207"/>
    </row>
    <row r="16" spans="1:11" ht="26.25" customHeight="1" thickBot="1" x14ac:dyDescent="0.35">
      <c r="A16" s="390" t="s">
        <v>587</v>
      </c>
      <c r="B16" s="391"/>
      <c r="C16" s="391"/>
      <c r="D16" s="391"/>
      <c r="E16" s="392" t="s">
        <v>588</v>
      </c>
      <c r="F16" s="392"/>
      <c r="G16" s="393" t="s">
        <v>589</v>
      </c>
      <c r="H16" s="393"/>
      <c r="I16" s="201">
        <v>5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A19:D19"/>
    <mergeCell ref="G19:J19"/>
    <mergeCell ref="G20:K20"/>
    <mergeCell ref="G21:K21"/>
    <mergeCell ref="G22:K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3"/>
  <sheetViews>
    <sheetView topLeftCell="A4" workbookViewId="0">
      <selection activeCell="D21" sqref="D21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574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575</v>
      </c>
      <c r="B11" s="13" t="s">
        <v>182</v>
      </c>
      <c r="C11" s="410" t="s">
        <v>522</v>
      </c>
      <c r="D11" s="411"/>
      <c r="E11" s="412"/>
      <c r="F11" s="13" t="s">
        <v>63</v>
      </c>
      <c r="G11" s="13">
        <v>3</v>
      </c>
      <c r="H11" s="361">
        <f>ROUND((I14+I15+I16)/3,2)</f>
        <v>6.63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513</v>
      </c>
      <c r="B14" s="397"/>
      <c r="C14" s="397"/>
      <c r="D14" s="397"/>
      <c r="E14" s="379" t="s">
        <v>514</v>
      </c>
      <c r="F14" s="379"/>
      <c r="G14" s="408" t="s">
        <v>515</v>
      </c>
      <c r="H14" s="409"/>
      <c r="I14" s="24">
        <v>4.9000000000000004</v>
      </c>
      <c r="J14" s="13" t="s">
        <v>189</v>
      </c>
      <c r="K14" s="200"/>
    </row>
    <row r="15" spans="1:11" ht="24" customHeight="1" x14ac:dyDescent="0.3">
      <c r="A15" s="396" t="s">
        <v>517</v>
      </c>
      <c r="B15" s="397"/>
      <c r="C15" s="397"/>
      <c r="D15" s="397"/>
      <c r="E15" s="379" t="s">
        <v>516</v>
      </c>
      <c r="F15" s="379"/>
      <c r="G15" s="407" t="s">
        <v>518</v>
      </c>
      <c r="H15" s="407"/>
      <c r="I15" s="24">
        <v>7</v>
      </c>
      <c r="J15" s="13" t="s">
        <v>189</v>
      </c>
      <c r="K15" s="207"/>
    </row>
    <row r="16" spans="1:11" ht="26.25" customHeight="1" thickBot="1" x14ac:dyDescent="0.35">
      <c r="A16" s="390" t="s">
        <v>520</v>
      </c>
      <c r="B16" s="391"/>
      <c r="C16" s="391"/>
      <c r="D16" s="391"/>
      <c r="E16" s="392" t="s">
        <v>519</v>
      </c>
      <c r="F16" s="392"/>
      <c r="G16" s="393" t="s">
        <v>521</v>
      </c>
      <c r="H16" s="393"/>
      <c r="I16" s="201">
        <v>8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A19:D19"/>
    <mergeCell ref="G19:J19"/>
    <mergeCell ref="G20:K20"/>
    <mergeCell ref="G21:K21"/>
    <mergeCell ref="G22:K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3"/>
  <sheetViews>
    <sheetView topLeftCell="A4" workbookViewId="0">
      <selection activeCell="A16" sqref="A16:D16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576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577</v>
      </c>
      <c r="B11" s="13" t="s">
        <v>182</v>
      </c>
      <c r="C11" s="410" t="s">
        <v>488</v>
      </c>
      <c r="D11" s="411"/>
      <c r="E11" s="412"/>
      <c r="F11" s="13" t="s">
        <v>63</v>
      </c>
      <c r="G11" s="13">
        <v>3</v>
      </c>
      <c r="H11" s="361">
        <f>ROUND((I14+I15+I16)/3,2)</f>
        <v>2995.73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498</v>
      </c>
      <c r="B14" s="397"/>
      <c r="C14" s="397"/>
      <c r="D14" s="397"/>
      <c r="E14" s="379" t="s">
        <v>494</v>
      </c>
      <c r="F14" s="379"/>
      <c r="G14" s="408" t="s">
        <v>495</v>
      </c>
      <c r="H14" s="409"/>
      <c r="I14" s="24">
        <v>3850</v>
      </c>
      <c r="J14" s="13" t="s">
        <v>189</v>
      </c>
      <c r="K14" s="200"/>
    </row>
    <row r="15" spans="1:11" ht="24" customHeight="1" x14ac:dyDescent="0.3">
      <c r="A15" s="396" t="s">
        <v>497</v>
      </c>
      <c r="B15" s="397"/>
      <c r="C15" s="397"/>
      <c r="D15" s="397"/>
      <c r="E15" s="379" t="s">
        <v>496</v>
      </c>
      <c r="F15" s="379"/>
      <c r="G15" s="407" t="s">
        <v>499</v>
      </c>
      <c r="H15" s="407"/>
      <c r="I15" s="24">
        <v>2677</v>
      </c>
      <c r="J15" s="13" t="s">
        <v>189</v>
      </c>
      <c r="K15" s="207"/>
    </row>
    <row r="16" spans="1:11" ht="28.5" customHeight="1" thickBot="1" x14ac:dyDescent="0.35">
      <c r="A16" s="390" t="s">
        <v>501</v>
      </c>
      <c r="B16" s="391"/>
      <c r="C16" s="391"/>
      <c r="D16" s="391"/>
      <c r="E16" s="392" t="s">
        <v>500</v>
      </c>
      <c r="F16" s="392"/>
      <c r="G16" s="393" t="s">
        <v>502</v>
      </c>
      <c r="H16" s="393"/>
      <c r="I16" s="201">
        <v>2460.1999999999998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A19:D19"/>
    <mergeCell ref="G19:J19"/>
    <mergeCell ref="G20:K20"/>
    <mergeCell ref="G21:K21"/>
    <mergeCell ref="G22:K22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7"/>
  <sheetViews>
    <sheetView topLeftCell="A10" workbookViewId="0">
      <selection activeCell="A21" sqref="A21:E21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10"/>
      <c r="B1" s="311"/>
      <c r="C1" s="453" t="s">
        <v>5</v>
      </c>
      <c r="D1" s="358"/>
      <c r="E1" s="358"/>
      <c r="F1" s="358"/>
      <c r="G1" s="456"/>
      <c r="H1" s="457"/>
    </row>
    <row r="2" spans="1:8" x14ac:dyDescent="0.3">
      <c r="A2" s="312"/>
      <c r="B2" s="313"/>
      <c r="C2" s="454"/>
      <c r="D2" s="455"/>
      <c r="E2" s="455"/>
      <c r="F2" s="455"/>
      <c r="G2" s="458"/>
      <c r="H2" s="459"/>
    </row>
    <row r="3" spans="1:8" x14ac:dyDescent="0.3">
      <c r="A3" s="312"/>
      <c r="B3" s="313"/>
      <c r="C3" s="460" t="s">
        <v>8</v>
      </c>
      <c r="D3" s="461"/>
      <c r="E3" s="461"/>
      <c r="F3" s="461"/>
      <c r="G3" s="464"/>
      <c r="H3" s="465"/>
    </row>
    <row r="4" spans="1:8" x14ac:dyDescent="0.3">
      <c r="A4" s="312"/>
      <c r="B4" s="313"/>
      <c r="C4" s="462"/>
      <c r="D4" s="463"/>
      <c r="E4" s="463"/>
      <c r="F4" s="463"/>
      <c r="G4" s="466"/>
      <c r="H4" s="467"/>
    </row>
    <row r="5" spans="1:8" x14ac:dyDescent="0.3">
      <c r="A5" s="312"/>
      <c r="B5" s="313"/>
      <c r="C5" s="377" t="s">
        <v>9</v>
      </c>
      <c r="D5" s="468"/>
      <c r="E5" s="468"/>
      <c r="F5" s="468"/>
      <c r="G5" s="466"/>
      <c r="H5" s="467"/>
    </row>
    <row r="6" spans="1:8" x14ac:dyDescent="0.3">
      <c r="A6" s="432"/>
      <c r="B6" s="433"/>
      <c r="C6" s="433"/>
      <c r="D6" s="433"/>
      <c r="E6" s="433"/>
      <c r="F6" s="433"/>
      <c r="G6" s="433"/>
      <c r="H6" s="434"/>
    </row>
    <row r="7" spans="1:8" x14ac:dyDescent="0.3">
      <c r="A7" s="435" t="s">
        <v>64</v>
      </c>
      <c r="B7" s="436"/>
      <c r="C7" s="436"/>
      <c r="D7" s="436"/>
      <c r="E7" s="436"/>
      <c r="F7" s="436"/>
      <c r="G7" s="436"/>
      <c r="H7" s="437"/>
    </row>
    <row r="8" spans="1:8" x14ac:dyDescent="0.3">
      <c r="A8" s="438" t="s">
        <v>177</v>
      </c>
      <c r="B8" s="439"/>
      <c r="C8" s="439"/>
      <c r="D8" s="439"/>
      <c r="E8" s="439"/>
      <c r="F8" s="439"/>
      <c r="G8" s="439"/>
      <c r="H8" s="440"/>
    </row>
    <row r="9" spans="1:8" x14ac:dyDescent="0.3">
      <c r="A9" s="441" t="s">
        <v>536</v>
      </c>
      <c r="B9" s="442"/>
      <c r="C9" s="442"/>
      <c r="D9" s="442"/>
      <c r="E9" s="442"/>
      <c r="F9" s="442"/>
      <c r="G9" s="442"/>
      <c r="H9" s="443"/>
    </row>
    <row r="10" spans="1:8" x14ac:dyDescent="0.3">
      <c r="A10" s="444" t="s">
        <v>65</v>
      </c>
      <c r="B10" s="445"/>
      <c r="C10" s="171" t="s">
        <v>486</v>
      </c>
      <c r="D10" s="172"/>
      <c r="E10" s="446" t="s">
        <v>107</v>
      </c>
      <c r="F10" s="447"/>
      <c r="G10" s="448"/>
      <c r="H10" s="173">
        <v>1.5727</v>
      </c>
    </row>
    <row r="11" spans="1:8" x14ac:dyDescent="0.3">
      <c r="A11" s="12" t="s">
        <v>66</v>
      </c>
      <c r="B11" s="449" t="s">
        <v>487</v>
      </c>
      <c r="C11" s="449"/>
      <c r="D11" s="449"/>
      <c r="E11" s="449"/>
      <c r="F11" s="449"/>
      <c r="G11" s="35" t="s">
        <v>67</v>
      </c>
      <c r="H11" s="174" t="s">
        <v>2</v>
      </c>
    </row>
    <row r="12" spans="1:8" x14ac:dyDescent="0.3">
      <c r="A12" s="450" t="s">
        <v>68</v>
      </c>
      <c r="B12" s="451"/>
      <c r="C12" s="451"/>
      <c r="D12" s="451"/>
      <c r="E12" s="451"/>
      <c r="F12" s="451"/>
      <c r="G12" s="451"/>
      <c r="H12" s="452"/>
    </row>
    <row r="13" spans="1:8" x14ac:dyDescent="0.3">
      <c r="A13" s="175" t="s">
        <v>59</v>
      </c>
      <c r="B13" s="36" t="s">
        <v>69</v>
      </c>
      <c r="C13" s="36" t="s">
        <v>70</v>
      </c>
      <c r="D13" s="36" t="s">
        <v>71</v>
      </c>
      <c r="E13" s="36" t="s">
        <v>72</v>
      </c>
      <c r="F13" s="36" t="s">
        <v>73</v>
      </c>
      <c r="G13" s="36" t="s">
        <v>74</v>
      </c>
      <c r="H13" s="176" t="s">
        <v>75</v>
      </c>
    </row>
    <row r="14" spans="1:8" x14ac:dyDescent="0.3">
      <c r="A14" s="177" t="s">
        <v>76</v>
      </c>
      <c r="B14" s="178">
        <v>10101</v>
      </c>
      <c r="C14" s="179" t="s">
        <v>329</v>
      </c>
      <c r="D14" s="180" t="s">
        <v>503</v>
      </c>
      <c r="E14" s="181" t="s">
        <v>77</v>
      </c>
      <c r="F14" s="182">
        <v>7.46</v>
      </c>
      <c r="G14" s="181">
        <v>0.25</v>
      </c>
      <c r="H14" s="145">
        <f>F14*G14</f>
        <v>1.865</v>
      </c>
    </row>
    <row r="15" spans="1:8" x14ac:dyDescent="0.3">
      <c r="A15" s="177" t="s">
        <v>483</v>
      </c>
      <c r="B15" s="178">
        <v>10139</v>
      </c>
      <c r="C15" s="179" t="s">
        <v>329</v>
      </c>
      <c r="D15" s="180" t="s">
        <v>504</v>
      </c>
      <c r="E15" s="181" t="s">
        <v>77</v>
      </c>
      <c r="F15" s="182">
        <v>8.84</v>
      </c>
      <c r="G15" s="181">
        <v>0.25</v>
      </c>
      <c r="H15" s="145">
        <f>F15*G15</f>
        <v>2.21</v>
      </c>
    </row>
    <row r="16" spans="1:8" x14ac:dyDescent="0.3">
      <c r="A16" s="425" t="s">
        <v>78</v>
      </c>
      <c r="B16" s="426"/>
      <c r="C16" s="426"/>
      <c r="D16" s="426"/>
      <c r="E16" s="426"/>
      <c r="F16" s="414">
        <f>SUM(H14:H15)</f>
        <v>4.0750000000000002</v>
      </c>
      <c r="G16" s="414"/>
      <c r="H16" s="427"/>
    </row>
    <row r="17" spans="1:8" x14ac:dyDescent="0.3">
      <c r="A17" s="423" t="s">
        <v>79</v>
      </c>
      <c r="B17" s="415"/>
      <c r="C17" s="415"/>
      <c r="D17" s="415"/>
      <c r="E17" s="415"/>
      <c r="F17" s="415"/>
      <c r="G17" s="415"/>
      <c r="H17" s="424"/>
    </row>
    <row r="18" spans="1:8" x14ac:dyDescent="0.3">
      <c r="A18" s="38" t="s">
        <v>59</v>
      </c>
      <c r="B18" s="36" t="s">
        <v>69</v>
      </c>
      <c r="C18" s="36" t="s">
        <v>70</v>
      </c>
      <c r="D18" s="142" t="s">
        <v>71</v>
      </c>
      <c r="E18" s="142" t="s">
        <v>72</v>
      </c>
      <c r="F18" s="142" t="s">
        <v>73</v>
      </c>
      <c r="G18" s="142" t="s">
        <v>74</v>
      </c>
      <c r="H18" s="143" t="s">
        <v>75</v>
      </c>
    </row>
    <row r="19" spans="1:8" x14ac:dyDescent="0.3">
      <c r="A19" s="183"/>
      <c r="B19" s="184"/>
      <c r="C19" s="179"/>
      <c r="D19" s="185"/>
      <c r="E19" s="37"/>
      <c r="F19" s="186"/>
      <c r="G19" s="187"/>
      <c r="H19" s="143">
        <f>F19*G19</f>
        <v>0</v>
      </c>
    </row>
    <row r="20" spans="1:8" x14ac:dyDescent="0.3">
      <c r="A20" s="38"/>
      <c r="B20" s="37"/>
      <c r="C20" s="37"/>
      <c r="D20" s="37"/>
      <c r="E20" s="37"/>
      <c r="F20" s="37"/>
      <c r="G20" s="37"/>
      <c r="H20" s="143">
        <f>F20*G20</f>
        <v>0</v>
      </c>
    </row>
    <row r="21" spans="1:8" x14ac:dyDescent="0.3">
      <c r="A21" s="425" t="s">
        <v>80</v>
      </c>
      <c r="B21" s="426"/>
      <c r="C21" s="426"/>
      <c r="D21" s="426"/>
      <c r="E21" s="426"/>
      <c r="F21" s="414">
        <f>SUM(H19:H20)</f>
        <v>0</v>
      </c>
      <c r="G21" s="414"/>
      <c r="H21" s="427"/>
    </row>
    <row r="22" spans="1:8" x14ac:dyDescent="0.3">
      <c r="A22" s="423" t="s">
        <v>81</v>
      </c>
      <c r="B22" s="415"/>
      <c r="C22" s="415"/>
      <c r="D22" s="415"/>
      <c r="E22" s="415"/>
      <c r="F22" s="415"/>
      <c r="G22" s="415"/>
      <c r="H22" s="424"/>
    </row>
    <row r="23" spans="1:8" x14ac:dyDescent="0.3">
      <c r="A23" s="38" t="s">
        <v>59</v>
      </c>
      <c r="B23" s="36" t="s">
        <v>69</v>
      </c>
      <c r="C23" s="36" t="s">
        <v>70</v>
      </c>
      <c r="D23" s="142" t="s">
        <v>71</v>
      </c>
      <c r="E23" s="142" t="s">
        <v>72</v>
      </c>
      <c r="F23" s="142" t="s">
        <v>73</v>
      </c>
      <c r="G23" s="142" t="s">
        <v>74</v>
      </c>
      <c r="H23" s="143" t="s">
        <v>75</v>
      </c>
    </row>
    <row r="24" spans="1:8" x14ac:dyDescent="0.3">
      <c r="A24" s="183" t="s">
        <v>76</v>
      </c>
      <c r="B24" s="188" t="s">
        <v>640</v>
      </c>
      <c r="C24" s="37" t="s">
        <v>106</v>
      </c>
      <c r="D24" s="189" t="s">
        <v>488</v>
      </c>
      <c r="E24" s="37" t="s">
        <v>2</v>
      </c>
      <c r="F24" s="37">
        <v>42.79</v>
      </c>
      <c r="G24" s="190">
        <v>1</v>
      </c>
      <c r="H24" s="145">
        <f>F24*G24</f>
        <v>42.79</v>
      </c>
    </row>
    <row r="25" spans="1:8" ht="26.4" x14ac:dyDescent="0.3">
      <c r="A25" s="183" t="s">
        <v>483</v>
      </c>
      <c r="B25" s="188">
        <v>131</v>
      </c>
      <c r="C25" s="37" t="s">
        <v>58</v>
      </c>
      <c r="D25" s="189" t="s">
        <v>484</v>
      </c>
      <c r="E25" s="37" t="s">
        <v>485</v>
      </c>
      <c r="F25" s="37">
        <v>42.59</v>
      </c>
      <c r="G25" s="190">
        <v>0.6</v>
      </c>
      <c r="H25" s="145">
        <f>F25*G25</f>
        <v>25.554000000000002</v>
      </c>
    </row>
    <row r="26" spans="1:8" x14ac:dyDescent="0.3">
      <c r="A26" s="425" t="s">
        <v>82</v>
      </c>
      <c r="B26" s="426"/>
      <c r="C26" s="426"/>
      <c r="D26" s="426"/>
      <c r="E26" s="426"/>
      <c r="F26" s="414">
        <f>SUM(H24:H25)</f>
        <v>68.343999999999994</v>
      </c>
      <c r="G26" s="414"/>
      <c r="H26" s="427"/>
    </row>
    <row r="27" spans="1:8" x14ac:dyDescent="0.3">
      <c r="A27" s="428" t="s">
        <v>83</v>
      </c>
      <c r="B27" s="429"/>
      <c r="C27" s="429"/>
      <c r="D27" s="429"/>
      <c r="E27" s="429"/>
      <c r="F27" s="429"/>
      <c r="G27" s="429"/>
      <c r="H27" s="430"/>
    </row>
    <row r="28" spans="1:8" x14ac:dyDescent="0.3">
      <c r="A28" s="38" t="s">
        <v>59</v>
      </c>
      <c r="B28" s="36" t="s">
        <v>69</v>
      </c>
      <c r="C28" s="36" t="s">
        <v>70</v>
      </c>
      <c r="D28" s="142" t="s">
        <v>71</v>
      </c>
      <c r="E28" s="142" t="s">
        <v>72</v>
      </c>
      <c r="F28" s="142" t="s">
        <v>73</v>
      </c>
      <c r="G28" s="142" t="s">
        <v>74</v>
      </c>
      <c r="H28" s="143" t="s">
        <v>75</v>
      </c>
    </row>
    <row r="29" spans="1:8" x14ac:dyDescent="0.3">
      <c r="A29" s="38"/>
      <c r="B29" s="37"/>
      <c r="C29" s="37"/>
      <c r="D29" s="37"/>
      <c r="E29" s="37"/>
      <c r="F29" s="37"/>
      <c r="G29" s="37"/>
      <c r="H29" s="143">
        <f>F29*G29</f>
        <v>0</v>
      </c>
    </row>
    <row r="30" spans="1:8" x14ac:dyDescent="0.3">
      <c r="A30" s="38"/>
      <c r="B30" s="37"/>
      <c r="C30" s="37"/>
      <c r="D30" s="37"/>
      <c r="E30" s="37"/>
      <c r="F30" s="37"/>
      <c r="G30" s="37"/>
      <c r="H30" s="143">
        <f>F30*G30</f>
        <v>0</v>
      </c>
    </row>
    <row r="31" spans="1:8" x14ac:dyDescent="0.3">
      <c r="A31" s="425" t="s">
        <v>84</v>
      </c>
      <c r="B31" s="426"/>
      <c r="C31" s="426"/>
      <c r="D31" s="426"/>
      <c r="E31" s="426"/>
      <c r="F31" s="414">
        <f>SUM(H29:H30)</f>
        <v>0</v>
      </c>
      <c r="G31" s="414"/>
      <c r="H31" s="427"/>
    </row>
    <row r="32" spans="1:8" x14ac:dyDescent="0.3">
      <c r="A32" s="428" t="s">
        <v>85</v>
      </c>
      <c r="B32" s="429"/>
      <c r="C32" s="429"/>
      <c r="D32" s="429"/>
      <c r="E32" s="429"/>
      <c r="F32" s="429"/>
      <c r="G32" s="429"/>
      <c r="H32" s="430"/>
    </row>
    <row r="33" spans="1:9" x14ac:dyDescent="0.3">
      <c r="A33" s="38" t="s">
        <v>59</v>
      </c>
      <c r="B33" s="414" t="s">
        <v>86</v>
      </c>
      <c r="C33" s="414"/>
      <c r="D33" s="414"/>
      <c r="E33" s="431" t="s">
        <v>75</v>
      </c>
      <c r="F33" s="431"/>
      <c r="G33" s="431"/>
      <c r="H33" s="143"/>
    </row>
    <row r="34" spans="1:9" x14ac:dyDescent="0.3">
      <c r="A34" s="38" t="s">
        <v>87</v>
      </c>
      <c r="B34" s="414" t="s">
        <v>88</v>
      </c>
      <c r="C34" s="414"/>
      <c r="D34" s="414"/>
      <c r="E34" s="431" t="s">
        <v>89</v>
      </c>
      <c r="F34" s="431"/>
      <c r="G34" s="431"/>
      <c r="H34" s="143">
        <f>F16</f>
        <v>4.0750000000000002</v>
      </c>
    </row>
    <row r="35" spans="1:9" x14ac:dyDescent="0.3">
      <c r="A35" s="38" t="s">
        <v>90</v>
      </c>
      <c r="B35" s="414" t="s">
        <v>91</v>
      </c>
      <c r="C35" s="414"/>
      <c r="D35" s="414"/>
      <c r="E35" s="422">
        <f>H10</f>
        <v>1.5727</v>
      </c>
      <c r="F35" s="422"/>
      <c r="G35" s="422"/>
      <c r="H35" s="143"/>
    </row>
    <row r="36" spans="1:9" x14ac:dyDescent="0.3">
      <c r="A36" s="38" t="s">
        <v>92</v>
      </c>
      <c r="B36" s="414" t="s">
        <v>93</v>
      </c>
      <c r="C36" s="414"/>
      <c r="D36" s="414"/>
      <c r="E36" s="421" t="s">
        <v>94</v>
      </c>
      <c r="F36" s="421"/>
      <c r="G36" s="421"/>
      <c r="H36" s="143">
        <f>F21</f>
        <v>0</v>
      </c>
    </row>
    <row r="37" spans="1:9" x14ac:dyDescent="0.3">
      <c r="A37" s="38" t="s">
        <v>95</v>
      </c>
      <c r="B37" s="414" t="s">
        <v>96</v>
      </c>
      <c r="C37" s="414"/>
      <c r="D37" s="414"/>
      <c r="E37" s="421" t="s">
        <v>97</v>
      </c>
      <c r="F37" s="421"/>
      <c r="G37" s="421"/>
      <c r="H37" s="143">
        <f>F26</f>
        <v>68.343999999999994</v>
      </c>
    </row>
    <row r="38" spans="1:9" x14ac:dyDescent="0.3">
      <c r="A38" s="38" t="s">
        <v>98</v>
      </c>
      <c r="B38" s="414" t="s">
        <v>99</v>
      </c>
      <c r="C38" s="414"/>
      <c r="D38" s="414"/>
      <c r="E38" s="421" t="s">
        <v>100</v>
      </c>
      <c r="F38" s="421"/>
      <c r="G38" s="421"/>
      <c r="H38" s="143">
        <f>F31</f>
        <v>0</v>
      </c>
    </row>
    <row r="39" spans="1:9" x14ac:dyDescent="0.3">
      <c r="A39" s="38"/>
      <c r="B39" s="414"/>
      <c r="C39" s="414"/>
      <c r="D39" s="414"/>
      <c r="E39" s="415" t="s">
        <v>101</v>
      </c>
      <c r="F39" s="415"/>
      <c r="G39" s="415"/>
      <c r="H39" s="39">
        <f>ROUND(SUM(H36+H34+H37+H38),2)</f>
        <v>72.42</v>
      </c>
    </row>
    <row r="40" spans="1:9" x14ac:dyDescent="0.3">
      <c r="A40" s="40"/>
      <c r="B40" s="416"/>
      <c r="C40" s="416"/>
      <c r="D40" s="416"/>
      <c r="E40" s="417" t="s">
        <v>102</v>
      </c>
      <c r="F40" s="417"/>
      <c r="G40" s="417"/>
      <c r="H40" s="41">
        <f>H39</f>
        <v>72.42</v>
      </c>
    </row>
    <row r="41" spans="1:9" ht="15" thickBot="1" x14ac:dyDescent="0.35">
      <c r="A41" s="418"/>
      <c r="B41" s="419"/>
      <c r="C41" s="419"/>
      <c r="D41" s="419"/>
      <c r="E41" s="419"/>
      <c r="F41" s="419"/>
      <c r="G41" s="419"/>
      <c r="H41" s="420"/>
    </row>
    <row r="44" spans="1:9" x14ac:dyDescent="0.3">
      <c r="A44" s="404" t="s">
        <v>530</v>
      </c>
      <c r="B44" s="404"/>
      <c r="C44" s="404"/>
      <c r="D44" s="404"/>
      <c r="E44" s="191"/>
      <c r="F44" s="191"/>
      <c r="G44" s="191"/>
      <c r="H44" s="191"/>
    </row>
    <row r="45" spans="1:9" x14ac:dyDescent="0.3">
      <c r="A45" s="3"/>
      <c r="B45" s="3"/>
      <c r="C45" s="3"/>
      <c r="D45" s="2"/>
      <c r="E45" s="406" t="s">
        <v>272</v>
      </c>
      <c r="F45" s="406"/>
      <c r="G45" s="406"/>
      <c r="H45" s="406"/>
      <c r="I45" s="406"/>
    </row>
    <row r="46" spans="1:9" x14ac:dyDescent="0.3">
      <c r="A46" s="3"/>
      <c r="B46" s="3"/>
      <c r="C46" s="3"/>
      <c r="D46" s="2"/>
      <c r="E46" s="319" t="s">
        <v>284</v>
      </c>
      <c r="F46" s="319"/>
      <c r="G46" s="319"/>
      <c r="H46" s="319"/>
      <c r="I46" s="319"/>
    </row>
    <row r="47" spans="1:9" x14ac:dyDescent="0.3">
      <c r="A47" s="3"/>
      <c r="B47" s="3"/>
      <c r="C47" s="3"/>
      <c r="D47" s="2"/>
      <c r="E47" s="319" t="s">
        <v>285</v>
      </c>
      <c r="F47" s="319"/>
      <c r="G47" s="319"/>
      <c r="H47" s="319"/>
      <c r="I47" s="319"/>
    </row>
  </sheetData>
  <mergeCells count="48">
    <mergeCell ref="E45:I45"/>
    <mergeCell ref="E46:I46"/>
    <mergeCell ref="E47:I47"/>
    <mergeCell ref="B39:D39"/>
    <mergeCell ref="E39:G39"/>
    <mergeCell ref="B40:D40"/>
    <mergeCell ref="E40:G40"/>
    <mergeCell ref="A41:H41"/>
    <mergeCell ref="A44:D44"/>
    <mergeCell ref="B36:D36"/>
    <mergeCell ref="E36:G36"/>
    <mergeCell ref="B37:D37"/>
    <mergeCell ref="E37:G37"/>
    <mergeCell ref="B38:D38"/>
    <mergeCell ref="E38:G38"/>
    <mergeCell ref="B35:D35"/>
    <mergeCell ref="E35:G35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A21:E21"/>
    <mergeCell ref="F21:H21"/>
    <mergeCell ref="A6:H6"/>
    <mergeCell ref="A7:H7"/>
    <mergeCell ref="A8:H8"/>
    <mergeCell ref="A9:H9"/>
    <mergeCell ref="A10:B10"/>
    <mergeCell ref="E10:G10"/>
    <mergeCell ref="B11:F11"/>
    <mergeCell ref="A12:H12"/>
    <mergeCell ref="A16:E16"/>
    <mergeCell ref="F16:H16"/>
    <mergeCell ref="A17:H17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3"/>
  <sheetViews>
    <sheetView workbookViewId="0">
      <selection activeCell="G20" sqref="G20:K20"/>
    </sheetView>
  </sheetViews>
  <sheetFormatPr defaultRowHeight="14.4" x14ac:dyDescent="0.3"/>
  <cols>
    <col min="4" max="4" width="33.44140625" customWidth="1"/>
    <col min="6" max="6" width="14.6640625" customWidth="1"/>
    <col min="7" max="7" width="12.88671875" customWidth="1"/>
    <col min="8" max="8" width="37.6640625" customWidth="1"/>
    <col min="10" max="10" width="12.664062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5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637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638</v>
      </c>
      <c r="B11" s="13" t="s">
        <v>182</v>
      </c>
      <c r="C11" s="410" t="s">
        <v>512</v>
      </c>
      <c r="D11" s="411"/>
      <c r="E11" s="412"/>
      <c r="F11" s="13" t="s">
        <v>63</v>
      </c>
      <c r="G11" s="13">
        <v>3</v>
      </c>
      <c r="H11" s="361">
        <f>ROUND((I14+I15+I16)/3,2)</f>
        <v>4410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509</v>
      </c>
      <c r="B14" s="397"/>
      <c r="C14" s="397"/>
      <c r="D14" s="397"/>
      <c r="E14" s="379" t="s">
        <v>510</v>
      </c>
      <c r="F14" s="379"/>
      <c r="G14" s="408" t="s">
        <v>511</v>
      </c>
      <c r="H14" s="409"/>
      <c r="I14" s="24">
        <v>4450</v>
      </c>
      <c r="J14" s="13" t="s">
        <v>189</v>
      </c>
      <c r="K14" s="200"/>
    </row>
    <row r="15" spans="1:11" ht="24" customHeight="1" x14ac:dyDescent="0.3">
      <c r="A15" s="396" t="s">
        <v>506</v>
      </c>
      <c r="B15" s="397"/>
      <c r="C15" s="397"/>
      <c r="D15" s="397"/>
      <c r="E15" s="379" t="s">
        <v>507</v>
      </c>
      <c r="F15" s="379"/>
      <c r="G15" s="407" t="s">
        <v>508</v>
      </c>
      <c r="H15" s="407"/>
      <c r="I15" s="24">
        <v>5000</v>
      </c>
      <c r="J15" s="13" t="s">
        <v>189</v>
      </c>
      <c r="K15" s="207"/>
    </row>
    <row r="16" spans="1:11" ht="28.5" customHeight="1" thickBot="1" x14ac:dyDescent="0.35">
      <c r="A16" s="390" t="s">
        <v>584</v>
      </c>
      <c r="B16" s="391"/>
      <c r="C16" s="391"/>
      <c r="D16" s="391"/>
      <c r="E16" s="392" t="s">
        <v>585</v>
      </c>
      <c r="F16" s="392"/>
      <c r="G16" s="393" t="s">
        <v>586</v>
      </c>
      <c r="H16" s="393"/>
      <c r="I16" s="201">
        <v>3780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view="pageBreakPreview" topLeftCell="C11" zoomScaleSheetLayoutView="100" workbookViewId="0">
      <selection activeCell="F41" sqref="F41"/>
    </sheetView>
  </sheetViews>
  <sheetFormatPr defaultRowHeight="14.4" x14ac:dyDescent="0.3"/>
  <cols>
    <col min="1" max="1" width="7.44140625" customWidth="1"/>
    <col min="2" max="2" width="72.5546875" customWidth="1"/>
    <col min="3" max="3" width="15.5546875" customWidth="1"/>
    <col min="4" max="4" width="12.44140625" customWidth="1"/>
    <col min="5" max="10" width="16.109375" bestFit="1" customWidth="1"/>
    <col min="11" max="11" width="18.109375" customWidth="1"/>
    <col min="12" max="12" width="18.88671875" customWidth="1"/>
    <col min="13" max="14" width="18.109375" customWidth="1"/>
    <col min="15" max="15" width="18" customWidth="1"/>
    <col min="16" max="16" width="18.44140625" customWidth="1"/>
  </cols>
  <sheetData>
    <row r="1" spans="1:16" s="1" customFormat="1" ht="24.9" customHeight="1" x14ac:dyDescent="0.2">
      <c r="A1" s="310"/>
      <c r="B1" s="311"/>
      <c r="C1" s="358" t="s">
        <v>5</v>
      </c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9"/>
    </row>
    <row r="2" spans="1:16" s="1" customFormat="1" ht="15" customHeight="1" x14ac:dyDescent="0.2">
      <c r="A2" s="312"/>
      <c r="B2" s="313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6"/>
    </row>
    <row r="3" spans="1:16" s="1" customFormat="1" ht="15" customHeight="1" x14ac:dyDescent="0.2">
      <c r="A3" s="312"/>
      <c r="B3" s="313"/>
      <c r="C3" s="356" t="s">
        <v>8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7"/>
    </row>
    <row r="4" spans="1:16" s="1" customFormat="1" ht="15" customHeight="1" x14ac:dyDescent="0.2">
      <c r="A4" s="312"/>
      <c r="B4" s="313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</row>
    <row r="5" spans="1:16" s="1" customFormat="1" ht="18" customHeight="1" x14ac:dyDescent="0.2">
      <c r="A5" s="312"/>
      <c r="B5" s="313"/>
      <c r="C5" s="354" t="s">
        <v>9</v>
      </c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5"/>
    </row>
    <row r="6" spans="1:16" s="1" customFormat="1" ht="18" customHeight="1" thickBot="1" x14ac:dyDescent="0.25">
      <c r="A6" s="344"/>
      <c r="B6" s="345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279"/>
    </row>
    <row r="7" spans="1:16" s="8" customFormat="1" ht="33" customHeight="1" thickBot="1" x14ac:dyDescent="0.25">
      <c r="A7" s="346" t="s">
        <v>110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8"/>
    </row>
    <row r="8" spans="1:16" s="1" customFormat="1" ht="15" customHeight="1" x14ac:dyDescent="0.2">
      <c r="A8" s="349" t="str">
        <f>ORÇAMENTO!A8</f>
        <v>OBRA DE CONSTRUÇÃO DE CENTRO DE CONVIVÊNCIA LOCALIZADO NA RUA GUILHERME SEIBEL, DISTRITO DE VILA DE  LARANJA DA TERRA, MUNICÍPIO DE LARANJA DA TERRA/ES.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</row>
    <row r="9" spans="1:16" s="1" customFormat="1" ht="31.5" customHeight="1" x14ac:dyDescent="0.2">
      <c r="A9" s="350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</row>
    <row r="10" spans="1:16" s="1" customFormat="1" ht="31.5" customHeight="1" x14ac:dyDescent="0.2">
      <c r="A10" s="351" t="s">
        <v>609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352"/>
      <c r="N10" s="352"/>
      <c r="O10" s="352"/>
      <c r="P10" s="353"/>
    </row>
    <row r="11" spans="1:16" s="1" customFormat="1" ht="15" customHeight="1" x14ac:dyDescent="0.2">
      <c r="A11" s="343"/>
      <c r="B11" s="343"/>
      <c r="C11" s="343"/>
      <c r="D11" s="343"/>
      <c r="E11" s="343"/>
      <c r="F11" s="343"/>
      <c r="G11" s="343"/>
      <c r="H11" s="343"/>
      <c r="I11" s="343"/>
      <c r="J11" s="343"/>
      <c r="K11" s="213"/>
      <c r="L11" s="213"/>
      <c r="M11" s="213"/>
      <c r="N11" s="213"/>
      <c r="O11" s="213"/>
      <c r="P11" s="213"/>
    </row>
    <row r="12" spans="1:16" s="10" customFormat="1" ht="26.25" customHeight="1" x14ac:dyDescent="0.25">
      <c r="A12" s="12" t="s">
        <v>0</v>
      </c>
      <c r="B12" s="34" t="s">
        <v>12</v>
      </c>
      <c r="C12" s="34" t="s">
        <v>15</v>
      </c>
      <c r="D12" s="34" t="s">
        <v>18</v>
      </c>
      <c r="E12" s="34" t="s">
        <v>6</v>
      </c>
      <c r="F12" s="34" t="s">
        <v>7</v>
      </c>
      <c r="G12" s="34" t="s">
        <v>16</v>
      </c>
      <c r="H12" s="34" t="s">
        <v>17</v>
      </c>
      <c r="I12" s="34" t="s">
        <v>21</v>
      </c>
      <c r="J12" s="34" t="s">
        <v>22</v>
      </c>
      <c r="K12" s="34" t="s">
        <v>322</v>
      </c>
      <c r="L12" s="34" t="s">
        <v>323</v>
      </c>
      <c r="M12" s="34" t="s">
        <v>656</v>
      </c>
      <c r="N12" s="34" t="s">
        <v>657</v>
      </c>
      <c r="O12" s="34" t="s">
        <v>658</v>
      </c>
      <c r="P12" s="34" t="s">
        <v>659</v>
      </c>
    </row>
    <row r="13" spans="1:16" s="1" customFormat="1" ht="13.2" x14ac:dyDescent="0.2">
      <c r="A13" s="42" t="s">
        <v>116</v>
      </c>
      <c r="B13" s="61" t="str">
        <f>ORÇAMENTO!D14</f>
        <v>SERVIÇOS PRELIMINARES</v>
      </c>
      <c r="C13" s="59">
        <f>ORÇAMENTO!I14</f>
        <v>31302.31</v>
      </c>
      <c r="D13" s="11">
        <f>C13/C36*100</f>
        <v>2.7482274407063643</v>
      </c>
      <c r="E13" s="72">
        <f>C13</f>
        <v>31302.31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1:16" s="1" customFormat="1" ht="13.2" x14ac:dyDescent="0.2">
      <c r="A14" s="42" t="s">
        <v>115</v>
      </c>
      <c r="B14" s="61" t="str">
        <f>ORÇAMENTO!D23</f>
        <v xml:space="preserve">INFRA-ESTRUTURA </v>
      </c>
      <c r="C14" s="59">
        <f>ORÇAMENTO!I23</f>
        <v>122706.81</v>
      </c>
      <c r="D14" s="11">
        <f>C14/C36*100</f>
        <v>10.773205632540925</v>
      </c>
      <c r="E14" s="72">
        <f>C14</f>
        <v>122706.81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6" s="1" customFormat="1" ht="13.2" x14ac:dyDescent="0.2">
      <c r="A15" s="42" t="s">
        <v>126</v>
      </c>
      <c r="B15" s="61" t="str">
        <f>ORÇAMENTO!D31</f>
        <v xml:space="preserve">SUPRA-ESTRUTURA </v>
      </c>
      <c r="C15" s="59">
        <f>ORÇAMENTO!I31</f>
        <v>82629.78</v>
      </c>
      <c r="D15" s="11">
        <f>C15/C36*100</f>
        <v>7.2545901186056208</v>
      </c>
      <c r="E15" s="72"/>
      <c r="F15" s="62">
        <f>C15</f>
        <v>82629.78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6" s="1" customFormat="1" ht="13.2" x14ac:dyDescent="0.2">
      <c r="A16" s="42" t="s">
        <v>129</v>
      </c>
      <c r="B16" s="61" t="str">
        <f>ORÇAMENTO!D37</f>
        <v>LAJES</v>
      </c>
      <c r="C16" s="59">
        <f>ORÇAMENTO!I37</f>
        <v>30244.41</v>
      </c>
      <c r="D16" s="11">
        <f>C16/C36*100</f>
        <v>2.655347720023665</v>
      </c>
      <c r="E16" s="72"/>
      <c r="F16" s="62"/>
      <c r="G16" s="62">
        <f>C16</f>
        <v>30244.41</v>
      </c>
      <c r="H16" s="62"/>
      <c r="I16" s="62"/>
      <c r="J16" s="62"/>
      <c r="K16" s="62"/>
      <c r="L16" s="62"/>
      <c r="M16" s="62"/>
      <c r="N16" s="62"/>
      <c r="O16" s="62"/>
      <c r="P16" s="62"/>
    </row>
    <row r="17" spans="1:16" s="1" customFormat="1" ht="13.2" x14ac:dyDescent="0.2">
      <c r="A17" s="42" t="s">
        <v>130</v>
      </c>
      <c r="B17" s="61" t="str">
        <f>ORÇAMENTO!D40</f>
        <v xml:space="preserve">VEDAÇÃO </v>
      </c>
      <c r="C17" s="59">
        <f>ORÇAMENTO!I40</f>
        <v>28966.920000000002</v>
      </c>
      <c r="D17" s="11">
        <f>C17/C36*100</f>
        <v>2.5431888067285131</v>
      </c>
      <c r="E17" s="72"/>
      <c r="F17" s="72"/>
      <c r="G17" s="62">
        <f>C17</f>
        <v>28966.920000000002</v>
      </c>
      <c r="H17" s="62"/>
      <c r="I17" s="62"/>
      <c r="J17" s="62"/>
      <c r="K17" s="62"/>
      <c r="L17" s="62"/>
      <c r="M17" s="62"/>
      <c r="N17" s="62"/>
      <c r="O17" s="62"/>
      <c r="P17" s="62"/>
    </row>
    <row r="18" spans="1:16" s="1" customFormat="1" ht="13.2" x14ac:dyDescent="0.2">
      <c r="A18" s="42" t="s">
        <v>131</v>
      </c>
      <c r="B18" s="61" t="str">
        <f>ORÇAMENTO!D43</f>
        <v>COBERTURA</v>
      </c>
      <c r="C18" s="59">
        <f>ORÇAMENTO!I43</f>
        <v>113766.03</v>
      </c>
      <c r="D18" s="11">
        <f>C18/C36*100</f>
        <v>9.9882381033931189</v>
      </c>
      <c r="E18" s="62"/>
      <c r="F18" s="72"/>
      <c r="G18" s="62"/>
      <c r="H18" s="62">
        <f>C18</f>
        <v>113766.03</v>
      </c>
      <c r="I18" s="62"/>
      <c r="J18" s="62"/>
      <c r="K18" s="62"/>
      <c r="L18" s="62"/>
      <c r="M18" s="62"/>
      <c r="N18" s="62"/>
      <c r="O18" s="62"/>
      <c r="P18" s="62"/>
    </row>
    <row r="19" spans="1:16" s="1" customFormat="1" ht="13.2" x14ac:dyDescent="0.2">
      <c r="A19" s="42" t="s">
        <v>140</v>
      </c>
      <c r="B19" s="61" t="str">
        <f>ORÇAMENTO!D58</f>
        <v xml:space="preserve">CHAPISCO, EMBOÇO E REBOCO </v>
      </c>
      <c r="C19" s="59">
        <f>ORÇAMENTO!I58</f>
        <v>61428.759999999995</v>
      </c>
      <c r="D19" s="11">
        <f>C19/C36*100</f>
        <v>5.3932187075192051</v>
      </c>
      <c r="E19" s="62"/>
      <c r="F19" s="95"/>
      <c r="G19" s="62"/>
      <c r="H19" s="62"/>
      <c r="I19" s="62">
        <f>C19</f>
        <v>61428.759999999995</v>
      </c>
      <c r="J19" s="62"/>
      <c r="K19" s="62"/>
      <c r="L19" s="62"/>
      <c r="M19" s="62"/>
      <c r="N19" s="62"/>
      <c r="O19" s="62"/>
      <c r="P19" s="62"/>
    </row>
    <row r="20" spans="1:16" s="1" customFormat="1" ht="13.2" x14ac:dyDescent="0.2">
      <c r="A20" s="42" t="s">
        <v>141</v>
      </c>
      <c r="B20" s="61" t="str">
        <f>ORÇAMENTO!D62</f>
        <v>ESQUADRIAS DE MADEIRA</v>
      </c>
      <c r="C20" s="59">
        <f>ORÇAMENTO!I62</f>
        <v>2841.03</v>
      </c>
      <c r="D20" s="11">
        <f>C20/C36*100</f>
        <v>0.2494319622376113</v>
      </c>
      <c r="E20" s="62"/>
      <c r="F20" s="62"/>
      <c r="G20" s="72"/>
      <c r="H20" s="62"/>
      <c r="I20" s="62"/>
      <c r="J20" s="62">
        <f>C20</f>
        <v>2841.03</v>
      </c>
      <c r="K20" s="62"/>
      <c r="L20" s="62"/>
      <c r="M20" s="62"/>
      <c r="N20" s="62"/>
      <c r="O20" s="62"/>
      <c r="P20" s="62"/>
    </row>
    <row r="21" spans="1:16" s="1" customFormat="1" ht="13.2" x14ac:dyDescent="0.2">
      <c r="A21" s="42" t="s">
        <v>145</v>
      </c>
      <c r="B21" s="61" t="str">
        <f>ORÇAMENTO!D64</f>
        <v>ESQUADRIAS METÁLICAS</v>
      </c>
      <c r="C21" s="59">
        <f>ORÇAMENTO!I64</f>
        <v>57779.959999999992</v>
      </c>
      <c r="D21" s="11">
        <f>C21/C36*100</f>
        <v>5.0728675166438535</v>
      </c>
      <c r="E21" s="62"/>
      <c r="F21" s="62"/>
      <c r="G21" s="72"/>
      <c r="H21" s="63"/>
      <c r="I21" s="62"/>
      <c r="J21" s="62"/>
      <c r="K21" s="62"/>
      <c r="L21" s="62"/>
      <c r="M21" s="62">
        <f>C21</f>
        <v>57779.959999999992</v>
      </c>
      <c r="N21" s="62"/>
      <c r="O21" s="62"/>
      <c r="P21" s="62"/>
    </row>
    <row r="22" spans="1:16" s="1" customFormat="1" ht="13.2" x14ac:dyDescent="0.2">
      <c r="A22" s="42" t="s">
        <v>150</v>
      </c>
      <c r="B22" s="61" t="str">
        <f>ORÇAMENTO!D72</f>
        <v xml:space="preserve">FORRO </v>
      </c>
      <c r="C22" s="59">
        <f>ORÇAMENTO!I72</f>
        <v>18624.61</v>
      </c>
      <c r="D22" s="11">
        <f>C22/C36*100</f>
        <v>1.6351721094850238</v>
      </c>
      <c r="E22" s="62"/>
      <c r="F22" s="72"/>
      <c r="G22" s="72"/>
      <c r="H22" s="62"/>
      <c r="I22" s="62"/>
      <c r="J22" s="62"/>
      <c r="K22" s="62"/>
      <c r="L22" s="62">
        <f>C22</f>
        <v>18624.61</v>
      </c>
      <c r="M22" s="62"/>
      <c r="N22" s="62"/>
      <c r="O22" s="62"/>
      <c r="P22" s="62"/>
    </row>
    <row r="23" spans="1:16" s="1" customFormat="1" ht="13.2" x14ac:dyDescent="0.2">
      <c r="A23" s="42" t="s">
        <v>154</v>
      </c>
      <c r="B23" s="61" t="str">
        <f>ORÇAMENTO!D75</f>
        <v xml:space="preserve">PISOS, REVESTIMENTOS DE PAREDE </v>
      </c>
      <c r="C23" s="59">
        <f>ORÇAMENTO!I75</f>
        <v>82872.710000000006</v>
      </c>
      <c r="D23" s="11">
        <f>C23/C36*100</f>
        <v>7.2759184771890872</v>
      </c>
      <c r="E23" s="62"/>
      <c r="F23" s="62"/>
      <c r="G23" s="72"/>
      <c r="H23" s="62"/>
      <c r="I23" s="62"/>
      <c r="J23" s="62">
        <f>C23</f>
        <v>82872.710000000006</v>
      </c>
      <c r="K23" s="62"/>
      <c r="L23" s="62"/>
      <c r="M23" s="62"/>
      <c r="N23" s="62"/>
      <c r="O23" s="62"/>
      <c r="P23" s="62"/>
    </row>
    <row r="24" spans="1:16" s="1" customFormat="1" ht="13.2" x14ac:dyDescent="0.2">
      <c r="A24" s="42" t="s">
        <v>158</v>
      </c>
      <c r="B24" s="61" t="str">
        <f>ORÇAMENTO!D83</f>
        <v>BANCADAS, PRATELEIRAS E DIVISÓRIAS</v>
      </c>
      <c r="C24" s="59">
        <f>ORÇAMENTO!I83</f>
        <v>16519.57</v>
      </c>
      <c r="D24" s="11">
        <f>C24/C36*100</f>
        <v>1.450357356459304</v>
      </c>
      <c r="E24" s="62"/>
      <c r="F24" s="62"/>
      <c r="G24" s="72"/>
      <c r="H24" s="62"/>
      <c r="I24" s="62"/>
      <c r="J24" s="62">
        <f>C24</f>
        <v>16519.57</v>
      </c>
      <c r="K24" s="62"/>
      <c r="L24" s="62"/>
      <c r="M24" s="62"/>
      <c r="N24" s="62"/>
      <c r="O24" s="62"/>
      <c r="P24" s="62"/>
    </row>
    <row r="25" spans="1:16" s="1" customFormat="1" ht="13.2" x14ac:dyDescent="0.2">
      <c r="A25" s="42" t="s">
        <v>159</v>
      </c>
      <c r="B25" s="61" t="str">
        <f>ORÇAMENTO!D91</f>
        <v>INSTALAÇÕES HIDROSSANITÁRIAS</v>
      </c>
      <c r="C25" s="59">
        <f>ORÇAMENTO!I91</f>
        <v>23963.39</v>
      </c>
      <c r="D25" s="11">
        <f>C25/C36*100</f>
        <v>2.1038973152571963</v>
      </c>
      <c r="E25" s="62"/>
      <c r="F25" s="62"/>
      <c r="G25" s="62"/>
      <c r="H25" s="72"/>
      <c r="I25" s="62">
        <f>C25</f>
        <v>23963.39</v>
      </c>
      <c r="J25" s="62"/>
      <c r="K25" s="62"/>
      <c r="L25" s="62"/>
      <c r="M25" s="62"/>
      <c r="N25" s="62"/>
      <c r="O25" s="62"/>
      <c r="P25" s="62"/>
    </row>
    <row r="26" spans="1:16" s="1" customFormat="1" ht="13.2" x14ac:dyDescent="0.2">
      <c r="A26" s="42" t="s">
        <v>161</v>
      </c>
      <c r="B26" s="61" t="str">
        <f>ORÇAMENTO!D113</f>
        <v xml:space="preserve">APARELHOS  </v>
      </c>
      <c r="C26" s="59">
        <f>ORÇAMENTO!I113</f>
        <v>22581.89</v>
      </c>
      <c r="D26" s="11">
        <f>C26/C36*100</f>
        <v>1.9826067073328659</v>
      </c>
      <c r="E26" s="273"/>
      <c r="F26" s="273"/>
      <c r="G26" s="273"/>
      <c r="H26" s="274"/>
      <c r="I26" s="273"/>
      <c r="J26" s="273"/>
      <c r="K26" s="273"/>
      <c r="L26" s="273"/>
      <c r="M26" s="273">
        <f>C26</f>
        <v>22581.89</v>
      </c>
      <c r="N26" s="273"/>
      <c r="O26" s="273"/>
      <c r="P26" s="273"/>
    </row>
    <row r="27" spans="1:16" s="1" customFormat="1" ht="13.2" x14ac:dyDescent="0.2">
      <c r="A27" s="42" t="s">
        <v>251</v>
      </c>
      <c r="B27" s="61" t="str">
        <f>ORÇAMENTO!D128</f>
        <v>INSTALAÇÕES ELÉTRICAS</v>
      </c>
      <c r="C27" s="59">
        <f>ORÇAMENTO!I128</f>
        <v>85901.73000000001</v>
      </c>
      <c r="D27" s="11">
        <f>C27/C36*100</f>
        <v>7.5418552685137019</v>
      </c>
      <c r="E27" s="47"/>
      <c r="F27" s="47"/>
      <c r="G27" s="47"/>
      <c r="H27" s="47"/>
      <c r="I27" s="94"/>
      <c r="J27" s="47"/>
      <c r="K27" s="47">
        <f>C27</f>
        <v>85901.73000000001</v>
      </c>
      <c r="L27" s="47"/>
      <c r="M27" s="47"/>
      <c r="N27" s="47"/>
      <c r="O27" s="47"/>
      <c r="P27" s="47"/>
    </row>
    <row r="28" spans="1:16" s="1" customFormat="1" ht="13.2" x14ac:dyDescent="0.2">
      <c r="A28" s="42" t="s">
        <v>278</v>
      </c>
      <c r="B28" s="61" t="str">
        <f>ORÇAMENTO!D168</f>
        <v>INSTALAÇÕES DE LÓGICA</v>
      </c>
      <c r="C28" s="59">
        <f>ORÇAMENTO!I168</f>
        <v>2270.2200000000003</v>
      </c>
      <c r="D28" s="11">
        <f>C28/C36*100</f>
        <v>0.19931694818818174</v>
      </c>
      <c r="E28" s="47"/>
      <c r="F28" s="47"/>
      <c r="G28" s="47"/>
      <c r="H28" s="47"/>
      <c r="I28" s="47"/>
      <c r="J28" s="94"/>
      <c r="K28" s="94">
        <f>C28</f>
        <v>2270.2200000000003</v>
      </c>
      <c r="L28" s="94"/>
      <c r="M28" s="94"/>
      <c r="N28" s="94"/>
      <c r="O28" s="94"/>
      <c r="P28" s="94"/>
    </row>
    <row r="29" spans="1:16" s="1" customFormat="1" ht="13.2" x14ac:dyDescent="0.2">
      <c r="A29" s="42" t="s">
        <v>319</v>
      </c>
      <c r="B29" s="61" t="str">
        <f>ORÇAMENTO!D174</f>
        <v>PINTURA</v>
      </c>
      <c r="C29" s="59">
        <f>ORÇAMENTO!I174</f>
        <v>21166.35</v>
      </c>
      <c r="D29" s="11">
        <f>C29/C36*100</f>
        <v>1.8583275128766903</v>
      </c>
      <c r="E29" s="47"/>
      <c r="F29" s="47"/>
      <c r="G29" s="47"/>
      <c r="H29" s="47"/>
      <c r="I29" s="47"/>
      <c r="J29" s="94"/>
      <c r="K29" s="94"/>
      <c r="L29" s="94">
        <f>C29</f>
        <v>21166.35</v>
      </c>
      <c r="M29" s="94"/>
      <c r="N29" s="94"/>
      <c r="O29" s="94"/>
      <c r="P29" s="94"/>
    </row>
    <row r="30" spans="1:16" s="1" customFormat="1" ht="13.2" x14ac:dyDescent="0.2">
      <c r="A30" s="42" t="s">
        <v>447</v>
      </c>
      <c r="B30" s="61" t="str">
        <f>ORÇAMENTO!D177</f>
        <v xml:space="preserve">CERCAMENTO </v>
      </c>
      <c r="C30" s="59">
        <f>ORÇAMENTO!I177</f>
        <v>170310.02999999997</v>
      </c>
      <c r="D30" s="11">
        <f>C30/C36*100</f>
        <v>14.952592887666247</v>
      </c>
      <c r="E30" s="47"/>
      <c r="F30" s="47"/>
      <c r="G30" s="47"/>
      <c r="H30" s="47"/>
      <c r="I30" s="47"/>
      <c r="J30" s="94"/>
      <c r="K30" s="94"/>
      <c r="L30" s="94"/>
      <c r="M30" s="94"/>
      <c r="N30" s="94">
        <f>C30</f>
        <v>170310.02999999997</v>
      </c>
      <c r="O30" s="94"/>
      <c r="P30" s="94"/>
    </row>
    <row r="31" spans="1:16" s="1" customFormat="1" ht="13.2" x14ac:dyDescent="0.2">
      <c r="A31" s="42" t="s">
        <v>452</v>
      </c>
      <c r="B31" s="61" t="str">
        <f>ORÇAMENTO!D182</f>
        <v>SERVIÇOS EXTERNOS</v>
      </c>
      <c r="C31" s="59">
        <f>ORÇAMENTO!I182</f>
        <v>101048.31</v>
      </c>
      <c r="D31" s="11">
        <f>C31/C36*100</f>
        <v>8.8716691636816361</v>
      </c>
      <c r="E31" s="47"/>
      <c r="F31" s="47"/>
      <c r="G31" s="47"/>
      <c r="H31" s="47"/>
      <c r="I31" s="47"/>
      <c r="J31" s="94"/>
      <c r="K31" s="94"/>
      <c r="L31" s="94"/>
      <c r="M31" s="94"/>
      <c r="N31" s="94"/>
      <c r="O31" s="94">
        <f>C31</f>
        <v>101048.31</v>
      </c>
      <c r="P31" s="94"/>
    </row>
    <row r="32" spans="1:16" s="1" customFormat="1" ht="13.2" x14ac:dyDescent="0.2">
      <c r="A32" s="42" t="s">
        <v>456</v>
      </c>
      <c r="B32" s="61" t="str">
        <f>ORÇAMENTO!D190</f>
        <v>PREVENÇÃO E COMBATE A INCÊNDIO</v>
      </c>
      <c r="C32" s="59">
        <f>ORÇAMENTO!I190</f>
        <v>1426.3200000000002</v>
      </c>
      <c r="D32" s="11">
        <f>C32/C36*100</f>
        <v>0.12522563872213591</v>
      </c>
      <c r="E32" s="47"/>
      <c r="F32" s="47"/>
      <c r="G32" s="47"/>
      <c r="H32" s="47"/>
      <c r="I32" s="47"/>
      <c r="J32" s="94"/>
      <c r="K32" s="94"/>
      <c r="L32" s="94"/>
      <c r="M32" s="94"/>
      <c r="N32" s="94"/>
      <c r="O32" s="94"/>
      <c r="P32" s="94">
        <f>C32</f>
        <v>1426.3200000000002</v>
      </c>
    </row>
    <row r="33" spans="1:20" s="1" customFormat="1" ht="13.2" x14ac:dyDescent="0.2">
      <c r="A33" s="42" t="s">
        <v>462</v>
      </c>
      <c r="B33" s="61" t="str">
        <f>ORÇAMENTO!D194</f>
        <v>PAISAGISMO</v>
      </c>
      <c r="C33" s="59">
        <f>ORÇAMENTO!I194</f>
        <v>6026.329999999999</v>
      </c>
      <c r="D33" s="11">
        <f>C33/C36*100</f>
        <v>0.52908956152922837</v>
      </c>
      <c r="E33" s="47"/>
      <c r="F33" s="47"/>
      <c r="G33" s="47"/>
      <c r="H33" s="47"/>
      <c r="I33" s="47"/>
      <c r="J33" s="94"/>
      <c r="K33" s="94"/>
      <c r="L33" s="94"/>
      <c r="M33" s="94"/>
      <c r="N33" s="94"/>
      <c r="O33" s="94"/>
      <c r="P33" s="94">
        <f>C33</f>
        <v>6026.329999999999</v>
      </c>
    </row>
    <row r="34" spans="1:20" s="1" customFormat="1" ht="13.2" x14ac:dyDescent="0.2">
      <c r="A34" s="42" t="s">
        <v>646</v>
      </c>
      <c r="B34" s="61" t="str">
        <f>ORÇAMENTO!D203</f>
        <v>SERVIÇOS FINAIS</v>
      </c>
      <c r="C34" s="59">
        <f>ORÇAMENTO!I203</f>
        <v>54622.509999999995</v>
      </c>
      <c r="D34" s="11">
        <f>C34/C36*100</f>
        <v>4.7956550446998252</v>
      </c>
      <c r="E34" s="47"/>
      <c r="F34" s="47"/>
      <c r="G34" s="47"/>
      <c r="H34" s="47"/>
      <c r="I34" s="47"/>
      <c r="J34" s="94"/>
      <c r="K34" s="94"/>
      <c r="L34" s="94"/>
      <c r="M34" s="94"/>
      <c r="N34" s="94"/>
      <c r="O34" s="94"/>
      <c r="P34" s="94">
        <f>C34</f>
        <v>54622.509999999995</v>
      </c>
    </row>
    <row r="35" spans="1:20" s="18" customFormat="1" ht="15" customHeight="1" x14ac:dyDescent="0.25">
      <c r="A35" s="339" t="s">
        <v>19</v>
      </c>
      <c r="B35" s="340"/>
      <c r="C35" s="96"/>
      <c r="D35" s="96"/>
      <c r="E35" s="97">
        <f t="shared" ref="E35:I35" si="0">SUM(E13:E34)</f>
        <v>154009.12</v>
      </c>
      <c r="F35" s="97">
        <f t="shared" si="0"/>
        <v>82629.78</v>
      </c>
      <c r="G35" s="97">
        <f t="shared" si="0"/>
        <v>59211.33</v>
      </c>
      <c r="H35" s="97">
        <f t="shared" si="0"/>
        <v>113766.03</v>
      </c>
      <c r="I35" s="97">
        <f t="shared" si="0"/>
        <v>85392.15</v>
      </c>
      <c r="J35" s="97">
        <f>SUM(J13:J34)</f>
        <v>102233.31</v>
      </c>
      <c r="K35" s="97">
        <f t="shared" ref="K35:P35" si="1">SUM(K13:K34)</f>
        <v>88171.950000000012</v>
      </c>
      <c r="L35" s="97">
        <f t="shared" si="1"/>
        <v>39790.959999999999</v>
      </c>
      <c r="M35" s="97">
        <f t="shared" si="1"/>
        <v>80361.849999999991</v>
      </c>
      <c r="N35" s="97">
        <f t="shared" si="1"/>
        <v>170310.02999999997</v>
      </c>
      <c r="O35" s="97">
        <f t="shared" si="1"/>
        <v>101048.31</v>
      </c>
      <c r="P35" s="97">
        <f t="shared" si="1"/>
        <v>62075.159999999996</v>
      </c>
    </row>
    <row r="36" spans="1:20" s="1" customFormat="1" ht="15" customHeight="1" thickBot="1" x14ac:dyDescent="0.25">
      <c r="A36" s="337" t="s">
        <v>15</v>
      </c>
      <c r="B36" s="338"/>
      <c r="C36" s="44">
        <f>ROUND(SUM(C13:C35),2)</f>
        <v>1138999.98</v>
      </c>
      <c r="D36" s="45">
        <f>SUM(D13:D35)/100</f>
        <v>1</v>
      </c>
      <c r="E36" s="46">
        <f>E35</f>
        <v>154009.12</v>
      </c>
      <c r="F36" s="46">
        <f>E36+F35</f>
        <v>236638.9</v>
      </c>
      <c r="G36" s="46">
        <f t="shared" ref="G36:P36" si="2">F36+G35</f>
        <v>295850.23</v>
      </c>
      <c r="H36" s="46">
        <f t="shared" si="2"/>
        <v>409616.26</v>
      </c>
      <c r="I36" s="46">
        <f t="shared" si="2"/>
        <v>495008.41000000003</v>
      </c>
      <c r="J36" s="46">
        <f t="shared" si="2"/>
        <v>597241.72</v>
      </c>
      <c r="K36" s="46">
        <f t="shared" si="2"/>
        <v>685413.66999999993</v>
      </c>
      <c r="L36" s="46">
        <f t="shared" si="2"/>
        <v>725204.62999999989</v>
      </c>
      <c r="M36" s="46">
        <f t="shared" si="2"/>
        <v>805566.47999999986</v>
      </c>
      <c r="N36" s="46">
        <f t="shared" si="2"/>
        <v>975876.50999999978</v>
      </c>
      <c r="O36" s="46">
        <f>N36+O35</f>
        <v>1076924.8199999998</v>
      </c>
      <c r="P36" s="46">
        <f t="shared" si="2"/>
        <v>1138999.9799999997</v>
      </c>
    </row>
    <row r="37" spans="1:20" s="1" customFormat="1" ht="15" customHeight="1" x14ac:dyDescent="0.2">
      <c r="A37" s="3"/>
      <c r="B37" s="2"/>
      <c r="C37" s="5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0" s="1" customFormat="1" ht="15.6" x14ac:dyDescent="0.2">
      <c r="A38" s="324" t="s">
        <v>530</v>
      </c>
      <c r="B38" s="324"/>
      <c r="C38" s="324"/>
      <c r="D38" s="324"/>
      <c r="E38" s="16"/>
      <c r="F38" s="87"/>
      <c r="G38" s="82"/>
      <c r="H38" s="85"/>
      <c r="I38" s="17"/>
    </row>
    <row r="39" spans="1:20" s="1" customFormat="1" ht="15" customHeight="1" x14ac:dyDescent="0.2">
      <c r="A39" s="3"/>
      <c r="B39" s="2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20" s="1" customFormat="1" ht="15" customHeight="1" x14ac:dyDescent="0.2">
      <c r="A40" s="3"/>
      <c r="B40" s="2"/>
      <c r="C40" s="5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20" s="1" customFormat="1" ht="15" customHeight="1" x14ac:dyDescent="0.2">
      <c r="A41" s="3"/>
      <c r="B41" s="2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0" s="1" customFormat="1" ht="15" customHeight="1" x14ac:dyDescent="0.2">
      <c r="A42" s="3"/>
      <c r="B42" s="2"/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0" s="1" customFormat="1" ht="15" customHeight="1" x14ac:dyDescent="0.2"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0" s="1" customFormat="1" ht="15" customHeight="1" x14ac:dyDescent="0.2">
      <c r="A44" s="7"/>
      <c r="E44" s="48"/>
      <c r="H44" s="341"/>
      <c r="I44" s="341"/>
      <c r="J44" s="341"/>
      <c r="K44" s="5"/>
      <c r="L44" s="5"/>
      <c r="M44" s="5"/>
      <c r="N44" s="5"/>
      <c r="O44" s="5"/>
      <c r="P44" s="5"/>
    </row>
    <row r="45" spans="1:20" s="1" customFormat="1" ht="15" customHeight="1" x14ac:dyDescent="0.2">
      <c r="A45" s="3"/>
      <c r="B45" s="2"/>
      <c r="C45" s="14"/>
      <c r="D45" s="14"/>
      <c r="E45" s="14"/>
      <c r="F45" s="14"/>
      <c r="G45" s="14"/>
      <c r="H45" s="98"/>
      <c r="I45" s="98"/>
      <c r="J45" s="99"/>
      <c r="K45" s="272"/>
      <c r="L45" s="272"/>
      <c r="M45" s="272"/>
      <c r="N45" s="272"/>
      <c r="O45" s="272"/>
      <c r="P45" s="272"/>
      <c r="Q45" s="14"/>
      <c r="R45" s="14"/>
      <c r="S45" s="14"/>
      <c r="T45" s="14"/>
    </row>
    <row r="46" spans="1:20" s="1" customFormat="1" ht="15" customHeight="1" x14ac:dyDescent="0.3">
      <c r="A46" s="3"/>
      <c r="B46" s="2"/>
      <c r="C46" s="15"/>
      <c r="D46" s="15"/>
      <c r="E46" s="15"/>
      <c r="F46" s="15"/>
      <c r="G46" s="15"/>
      <c r="H46" s="342" t="s">
        <v>272</v>
      </c>
      <c r="I46" s="342"/>
      <c r="J46" s="319"/>
      <c r="K46" s="20"/>
      <c r="L46" s="20"/>
      <c r="M46" s="20"/>
      <c r="N46" s="20"/>
      <c r="O46" s="20"/>
      <c r="P46" s="20"/>
      <c r="Q46"/>
      <c r="R46"/>
    </row>
    <row r="47" spans="1:20" s="1" customFormat="1" ht="15" customHeight="1" x14ac:dyDescent="0.3">
      <c r="A47" s="3"/>
      <c r="B47" s="2"/>
      <c r="C47" s="14"/>
      <c r="D47" s="14"/>
      <c r="E47" s="14"/>
      <c r="F47" s="14"/>
      <c r="G47" s="14"/>
      <c r="H47" s="319" t="s">
        <v>271</v>
      </c>
      <c r="I47" s="319"/>
      <c r="J47" s="319"/>
      <c r="K47" s="20"/>
      <c r="L47" s="20"/>
      <c r="M47" s="20"/>
      <c r="N47" s="20"/>
      <c r="O47" s="20"/>
      <c r="P47" s="20"/>
      <c r="Q47"/>
      <c r="R47"/>
    </row>
    <row r="48" spans="1:20" s="1" customFormat="1" ht="15" customHeight="1" x14ac:dyDescent="0.2">
      <c r="A48" s="3"/>
      <c r="B48" s="2"/>
      <c r="C48" s="5"/>
      <c r="D48" s="5"/>
      <c r="E48" s="4"/>
      <c r="F48" s="4"/>
      <c r="G48" s="4"/>
      <c r="H48" s="328"/>
      <c r="I48" s="328"/>
      <c r="J48" s="328"/>
      <c r="K48" s="140"/>
      <c r="L48" s="140"/>
      <c r="M48" s="140"/>
      <c r="N48" s="140"/>
      <c r="O48" s="140"/>
      <c r="P48" s="140"/>
    </row>
  </sheetData>
  <mergeCells count="15">
    <mergeCell ref="A11:J11"/>
    <mergeCell ref="A1:B6"/>
    <mergeCell ref="A7:P7"/>
    <mergeCell ref="A8:P9"/>
    <mergeCell ref="A10:P10"/>
    <mergeCell ref="C5:P5"/>
    <mergeCell ref="C3:P3"/>
    <mergeCell ref="C1:P1"/>
    <mergeCell ref="H48:J48"/>
    <mergeCell ref="A36:B36"/>
    <mergeCell ref="A35:B35"/>
    <mergeCell ref="H44:J44"/>
    <mergeCell ref="H46:J46"/>
    <mergeCell ref="H47:J47"/>
    <mergeCell ref="A38:D38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43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5"/>
  <sheetViews>
    <sheetView topLeftCell="A10" workbookViewId="0">
      <selection activeCell="G25" sqref="G25"/>
    </sheetView>
  </sheetViews>
  <sheetFormatPr defaultRowHeight="14.4" x14ac:dyDescent="0.3"/>
  <cols>
    <col min="1" max="1" width="5.33203125" style="20" bestFit="1" customWidth="1"/>
    <col min="2" max="2" width="9.88671875" style="20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 x14ac:dyDescent="0.3">
      <c r="A1" s="367"/>
      <c r="B1" s="367"/>
      <c r="C1" s="367"/>
      <c r="D1" s="480" t="s">
        <v>5</v>
      </c>
      <c r="E1" s="481"/>
      <c r="F1" s="481"/>
      <c r="G1" s="481"/>
      <c r="H1" s="482"/>
      <c r="I1" s="374" t="s">
        <v>32</v>
      </c>
      <c r="J1" s="374"/>
      <c r="K1" s="19"/>
      <c r="L1" s="19"/>
      <c r="M1" s="19"/>
      <c r="N1" s="19"/>
      <c r="O1" s="19"/>
      <c r="P1" s="19"/>
    </row>
    <row r="2" spans="1:16" ht="15" customHeight="1" x14ac:dyDescent="0.3">
      <c r="A2" s="367"/>
      <c r="B2" s="367"/>
      <c r="C2" s="367"/>
      <c r="D2" s="454"/>
      <c r="E2" s="455"/>
      <c r="F2" s="455"/>
      <c r="G2" s="455"/>
      <c r="H2" s="483"/>
      <c r="I2" s="485"/>
      <c r="J2" s="485"/>
      <c r="K2" s="19"/>
      <c r="L2" s="19"/>
      <c r="M2" s="19"/>
      <c r="N2" s="19"/>
      <c r="O2" s="19"/>
      <c r="P2" s="19"/>
    </row>
    <row r="3" spans="1:16" ht="15" customHeight="1" x14ac:dyDescent="0.3">
      <c r="A3" s="367"/>
      <c r="B3" s="367"/>
      <c r="C3" s="367"/>
      <c r="D3" s="376" t="s">
        <v>8</v>
      </c>
      <c r="E3" s="376"/>
      <c r="F3" s="376"/>
      <c r="G3" s="376"/>
      <c r="H3" s="376"/>
      <c r="I3" s="486" t="s">
        <v>55</v>
      </c>
      <c r="J3" s="486"/>
      <c r="K3" s="19"/>
      <c r="L3" s="19"/>
      <c r="M3" s="19"/>
      <c r="N3" s="19"/>
      <c r="O3" s="19"/>
      <c r="P3" s="19"/>
    </row>
    <row r="4" spans="1:16" ht="15" customHeight="1" x14ac:dyDescent="0.3">
      <c r="A4" s="367"/>
      <c r="B4" s="367"/>
      <c r="C4" s="367"/>
      <c r="D4" s="376" t="s">
        <v>9</v>
      </c>
      <c r="E4" s="376"/>
      <c r="F4" s="376"/>
      <c r="G4" s="376"/>
      <c r="H4" s="376"/>
      <c r="I4" s="487"/>
      <c r="J4" s="487"/>
      <c r="K4" s="19"/>
      <c r="L4" s="19"/>
      <c r="M4" s="19"/>
      <c r="N4" s="19"/>
      <c r="O4" s="19"/>
      <c r="P4" s="19"/>
    </row>
    <row r="5" spans="1:16" ht="17.399999999999999" x14ac:dyDescent="0.3">
      <c r="A5" s="367"/>
      <c r="B5" s="367"/>
      <c r="C5" s="367"/>
      <c r="D5" s="367"/>
      <c r="E5" s="367"/>
      <c r="F5" s="367"/>
      <c r="G5" s="367"/>
      <c r="H5" s="367"/>
      <c r="I5" s="471" t="s">
        <v>33</v>
      </c>
      <c r="J5" s="471"/>
      <c r="K5" s="19"/>
      <c r="L5" s="19"/>
      <c r="M5" s="19"/>
      <c r="N5" s="19"/>
      <c r="O5" s="19"/>
      <c r="P5" s="19"/>
    </row>
    <row r="6" spans="1:16" ht="17.399999999999999" x14ac:dyDescent="0.3">
      <c r="A6" s="369"/>
      <c r="B6" s="489"/>
      <c r="C6" s="489"/>
      <c r="D6" s="489"/>
      <c r="E6" s="489"/>
      <c r="F6" s="489"/>
      <c r="G6" s="489"/>
      <c r="H6" s="489"/>
      <c r="I6" s="489"/>
      <c r="J6" s="490"/>
      <c r="K6" s="19"/>
      <c r="L6" s="19"/>
      <c r="M6" s="19"/>
      <c r="N6" s="19"/>
      <c r="O6" s="19"/>
      <c r="P6" s="19"/>
    </row>
    <row r="7" spans="1:16" x14ac:dyDescent="0.3">
      <c r="A7" s="374" t="s">
        <v>54</v>
      </c>
      <c r="B7" s="374"/>
      <c r="C7" s="374"/>
      <c r="D7" s="374"/>
      <c r="E7" s="374"/>
      <c r="F7" s="374"/>
      <c r="G7" s="22" t="s">
        <v>41</v>
      </c>
      <c r="H7" s="22" t="s">
        <v>45</v>
      </c>
      <c r="I7" s="22" t="s">
        <v>48</v>
      </c>
      <c r="J7" s="488"/>
      <c r="K7" s="19"/>
      <c r="L7" s="19"/>
      <c r="M7" s="19"/>
      <c r="N7" s="19"/>
      <c r="O7" s="19"/>
      <c r="P7" s="19"/>
    </row>
    <row r="8" spans="1:16" x14ac:dyDescent="0.3">
      <c r="A8" s="374"/>
      <c r="B8" s="374"/>
      <c r="C8" s="374"/>
      <c r="D8" s="374"/>
      <c r="E8" s="374"/>
      <c r="F8" s="374"/>
      <c r="G8" s="23" t="s">
        <v>42</v>
      </c>
      <c r="H8" s="23" t="s">
        <v>46</v>
      </c>
      <c r="I8" s="23" t="s">
        <v>49</v>
      </c>
      <c r="J8" s="488"/>
      <c r="K8" s="19"/>
      <c r="L8" s="19"/>
      <c r="M8" s="19"/>
      <c r="N8" s="19"/>
      <c r="O8" s="19"/>
      <c r="P8" s="19"/>
    </row>
    <row r="9" spans="1:16" x14ac:dyDescent="0.3">
      <c r="A9" s="374"/>
      <c r="B9" s="374"/>
      <c r="C9" s="374"/>
      <c r="D9" s="374"/>
      <c r="E9" s="374"/>
      <c r="F9" s="374"/>
      <c r="G9" s="23" t="s">
        <v>43</v>
      </c>
      <c r="H9" s="23" t="s">
        <v>47</v>
      </c>
      <c r="I9" s="23" t="s">
        <v>50</v>
      </c>
      <c r="J9" s="488"/>
      <c r="K9" s="19"/>
      <c r="L9" s="19"/>
      <c r="M9" s="19"/>
      <c r="N9" s="19"/>
      <c r="O9" s="19"/>
      <c r="P9" s="19"/>
    </row>
    <row r="10" spans="1:16" x14ac:dyDescent="0.3">
      <c r="A10" s="22" t="s">
        <v>0</v>
      </c>
      <c r="B10" s="22" t="s">
        <v>53</v>
      </c>
      <c r="C10" s="477" t="s">
        <v>34</v>
      </c>
      <c r="D10" s="477"/>
      <c r="E10" s="477"/>
      <c r="F10" s="477"/>
      <c r="G10" s="22" t="s">
        <v>44</v>
      </c>
      <c r="H10" s="22" t="s">
        <v>44</v>
      </c>
      <c r="I10" s="22" t="s">
        <v>44</v>
      </c>
      <c r="J10" s="22" t="s">
        <v>52</v>
      </c>
      <c r="K10" s="19"/>
      <c r="L10" s="19"/>
      <c r="M10" s="19"/>
      <c r="N10" s="19"/>
      <c r="O10" s="19"/>
      <c r="P10" s="19"/>
    </row>
    <row r="11" spans="1:16" ht="28.5" customHeight="1" x14ac:dyDescent="0.3">
      <c r="A11" s="13">
        <v>1</v>
      </c>
      <c r="B11" s="13" t="s">
        <v>27</v>
      </c>
      <c r="C11" s="478" t="s">
        <v>35</v>
      </c>
      <c r="D11" s="479"/>
      <c r="E11" s="479"/>
      <c r="F11" s="479"/>
      <c r="G11" s="24">
        <v>2300</v>
      </c>
      <c r="H11" s="24">
        <v>2450</v>
      </c>
      <c r="I11" s="24">
        <v>2500</v>
      </c>
      <c r="J11" s="26">
        <f t="shared" ref="J11:J16" si="0">((G11+H11+I11)/3)</f>
        <v>2416.6666666666665</v>
      </c>
      <c r="K11" s="19"/>
      <c r="L11" s="19"/>
      <c r="M11" s="19"/>
      <c r="N11" s="19"/>
      <c r="O11" s="19"/>
      <c r="P11" s="19"/>
    </row>
    <row r="12" spans="1:16" ht="38.25" customHeight="1" x14ac:dyDescent="0.3">
      <c r="A12" s="13">
        <v>2</v>
      </c>
      <c r="B12" s="13" t="s">
        <v>28</v>
      </c>
      <c r="C12" s="478" t="s">
        <v>36</v>
      </c>
      <c r="D12" s="478"/>
      <c r="E12" s="478"/>
      <c r="F12" s="478"/>
      <c r="G12" s="24">
        <v>680</v>
      </c>
      <c r="H12" s="24">
        <v>690</v>
      </c>
      <c r="I12" s="24">
        <v>700</v>
      </c>
      <c r="J12" s="26">
        <f t="shared" si="0"/>
        <v>690</v>
      </c>
      <c r="K12" s="19"/>
      <c r="L12" s="19"/>
      <c r="M12" s="19"/>
      <c r="N12" s="19"/>
      <c r="O12" s="19"/>
      <c r="P12" s="19"/>
    </row>
    <row r="13" spans="1:16" ht="27" customHeight="1" x14ac:dyDescent="0.3">
      <c r="A13" s="13">
        <v>3</v>
      </c>
      <c r="B13" s="13" t="s">
        <v>29</v>
      </c>
      <c r="C13" s="478" t="s">
        <v>37</v>
      </c>
      <c r="D13" s="478"/>
      <c r="E13" s="478"/>
      <c r="F13" s="478"/>
      <c r="G13" s="24">
        <v>800</v>
      </c>
      <c r="H13" s="24">
        <v>820</v>
      </c>
      <c r="I13" s="24">
        <v>790</v>
      </c>
      <c r="J13" s="26">
        <f t="shared" si="0"/>
        <v>803.33333333333337</v>
      </c>
      <c r="K13" s="19"/>
      <c r="L13" s="19"/>
      <c r="M13" s="19"/>
      <c r="N13" s="19"/>
      <c r="O13" s="19"/>
      <c r="P13" s="19"/>
    </row>
    <row r="14" spans="1:16" ht="27.75" customHeight="1" x14ac:dyDescent="0.3">
      <c r="A14" s="13">
        <v>4</v>
      </c>
      <c r="B14" s="13" t="s">
        <v>30</v>
      </c>
      <c r="C14" s="478" t="s">
        <v>38</v>
      </c>
      <c r="D14" s="478"/>
      <c r="E14" s="478"/>
      <c r="F14" s="478"/>
      <c r="G14" s="24">
        <v>320</v>
      </c>
      <c r="H14" s="24">
        <v>350</v>
      </c>
      <c r="I14" s="24">
        <v>360</v>
      </c>
      <c r="J14" s="26">
        <f t="shared" si="0"/>
        <v>343.33333333333331</v>
      </c>
      <c r="K14" s="19"/>
      <c r="L14" s="19"/>
      <c r="M14" s="19"/>
      <c r="N14" s="19"/>
      <c r="O14" s="19"/>
      <c r="P14" s="19"/>
    </row>
    <row r="15" spans="1:16" ht="42" customHeight="1" x14ac:dyDescent="0.3">
      <c r="A15" s="13">
        <v>5</v>
      </c>
      <c r="B15" s="13" t="s">
        <v>31</v>
      </c>
      <c r="C15" s="478" t="s">
        <v>39</v>
      </c>
      <c r="D15" s="478"/>
      <c r="E15" s="478"/>
      <c r="F15" s="478"/>
      <c r="G15" s="24">
        <v>7000</v>
      </c>
      <c r="H15" s="24">
        <v>7100</v>
      </c>
      <c r="I15" s="24">
        <v>6800</v>
      </c>
      <c r="J15" s="26">
        <f t="shared" si="0"/>
        <v>6966.666666666667</v>
      </c>
      <c r="K15" s="19"/>
      <c r="L15" s="19"/>
      <c r="M15" s="19"/>
      <c r="N15" s="19"/>
      <c r="O15" s="19"/>
      <c r="P15" s="19"/>
    </row>
    <row r="16" spans="1:16" ht="28.5" customHeight="1" x14ac:dyDescent="0.3">
      <c r="A16" s="13">
        <v>6</v>
      </c>
      <c r="B16" s="13" t="s">
        <v>51</v>
      </c>
      <c r="C16" s="478" t="s">
        <v>40</v>
      </c>
      <c r="D16" s="478"/>
      <c r="E16" s="478"/>
      <c r="F16" s="478"/>
      <c r="G16" s="24">
        <v>170</v>
      </c>
      <c r="H16" s="24">
        <v>200</v>
      </c>
      <c r="I16" s="24">
        <v>190</v>
      </c>
      <c r="J16" s="26">
        <f t="shared" si="0"/>
        <v>186.66666666666666</v>
      </c>
      <c r="K16" s="19"/>
      <c r="L16" s="19"/>
      <c r="M16" s="19"/>
      <c r="N16" s="19"/>
      <c r="O16" s="19"/>
      <c r="P16" s="19"/>
    </row>
    <row r="17" spans="1:16" x14ac:dyDescent="0.3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3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3">
      <c r="A19" s="484" t="s">
        <v>57</v>
      </c>
      <c r="B19" s="484"/>
      <c r="C19" s="484"/>
      <c r="D19" s="484"/>
      <c r="E19" s="484"/>
      <c r="F19" s="484"/>
      <c r="G19" s="19"/>
      <c r="H19" s="25"/>
      <c r="I19" s="25"/>
      <c r="J19" s="19"/>
      <c r="K19" s="19"/>
      <c r="L19" s="19"/>
      <c r="M19" s="19"/>
      <c r="N19" s="19"/>
      <c r="O19" s="19"/>
      <c r="P19" s="19"/>
    </row>
    <row r="20" spans="1:16" x14ac:dyDescent="0.3">
      <c r="A20" s="21"/>
      <c r="B20" s="21"/>
      <c r="C20" s="19"/>
      <c r="D20" s="19"/>
      <c r="E20" s="19"/>
      <c r="F20" s="19"/>
      <c r="G20" s="19"/>
      <c r="H20" s="383" t="s">
        <v>32</v>
      </c>
      <c r="I20" s="383"/>
      <c r="J20" s="19"/>
      <c r="K20" s="19"/>
      <c r="L20" s="19"/>
      <c r="M20" s="19"/>
      <c r="N20" s="19"/>
      <c r="O20" s="19"/>
      <c r="P20" s="19"/>
    </row>
    <row r="21" spans="1:16" x14ac:dyDescent="0.3">
      <c r="A21" s="21"/>
      <c r="B21" s="21"/>
      <c r="C21" s="19"/>
      <c r="D21" s="19"/>
      <c r="E21" s="19"/>
      <c r="F21" s="19"/>
      <c r="G21" s="19"/>
      <c r="H21" s="383" t="s">
        <v>23</v>
      </c>
      <c r="I21" s="383"/>
      <c r="J21" s="19"/>
      <c r="K21" s="19"/>
      <c r="L21" s="19"/>
      <c r="M21" s="19"/>
      <c r="N21" s="19"/>
      <c r="O21" s="19"/>
      <c r="P21" s="19"/>
    </row>
    <row r="22" spans="1:16" x14ac:dyDescent="0.3">
      <c r="A22" s="21"/>
      <c r="B22" s="21"/>
      <c r="C22" s="19"/>
      <c r="D22" s="19"/>
      <c r="E22" s="19"/>
      <c r="F22" s="19"/>
      <c r="G22" s="19"/>
      <c r="H22" s="383" t="s">
        <v>56</v>
      </c>
      <c r="I22" s="383"/>
      <c r="J22" s="19"/>
      <c r="K22" s="19"/>
      <c r="L22" s="19"/>
      <c r="M22" s="19"/>
      <c r="N22" s="19"/>
      <c r="O22" s="19"/>
      <c r="P22" s="19"/>
    </row>
    <row r="23" spans="1:16" x14ac:dyDescent="0.3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3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3">
      <c r="A25" s="21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3">
      <c r="A26" s="21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3">
      <c r="A27" s="21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3">
      <c r="A28" s="21"/>
      <c r="B28" s="2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3">
      <c r="A29" s="21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3">
      <c r="A30" s="21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3">
      <c r="A31" s="21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3">
      <c r="A32" s="21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3">
      <c r="A33" s="21"/>
      <c r="B33" s="2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3">
      <c r="A34" s="21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x14ac:dyDescent="0.3">
      <c r="A35" s="21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x14ac:dyDescent="0.3">
      <c r="A36" s="21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x14ac:dyDescent="0.3">
      <c r="A37" s="21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x14ac:dyDescent="0.3">
      <c r="A38" s="21"/>
      <c r="B38" s="2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3">
      <c r="A39" s="21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x14ac:dyDescent="0.3">
      <c r="A40" s="21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3">
      <c r="A41" s="21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x14ac:dyDescent="0.3">
      <c r="A42" s="21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3">
      <c r="A43" s="21"/>
      <c r="B43" s="2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x14ac:dyDescent="0.3">
      <c r="A44" s="21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3">
      <c r="A45" s="21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x14ac:dyDescent="0.3">
      <c r="A46" s="21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3">
      <c r="A47" s="2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x14ac:dyDescent="0.3">
      <c r="A48" s="21"/>
      <c r="B48" s="2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x14ac:dyDescent="0.3">
      <c r="A49" s="21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x14ac:dyDescent="0.3">
      <c r="A50" s="21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x14ac:dyDescent="0.3">
      <c r="A51" s="21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x14ac:dyDescent="0.3">
      <c r="A52" s="21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x14ac:dyDescent="0.3">
      <c r="A53" s="21"/>
      <c r="B53" s="2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x14ac:dyDescent="0.3">
      <c r="A54" s="21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x14ac:dyDescent="0.3">
      <c r="A55" s="21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x14ac:dyDescent="0.3">
      <c r="A56" s="21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x14ac:dyDescent="0.3">
      <c r="A57" s="21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x14ac:dyDescent="0.3">
      <c r="A58" s="21"/>
      <c r="B58" s="2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x14ac:dyDescent="0.3">
      <c r="A59" s="21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x14ac:dyDescent="0.3">
      <c r="A60" s="21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x14ac:dyDescent="0.3">
      <c r="A61" s="21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x14ac:dyDescent="0.3">
      <c r="A62" s="21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x14ac:dyDescent="0.3">
      <c r="A63" s="21"/>
      <c r="B63" s="21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x14ac:dyDescent="0.3">
      <c r="A64" s="21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x14ac:dyDescent="0.3">
      <c r="A65" s="21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</sheetData>
  <mergeCells count="22"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  <mergeCell ref="C10:F10"/>
    <mergeCell ref="C11:F11"/>
    <mergeCell ref="C12:F12"/>
    <mergeCell ref="C13:F13"/>
    <mergeCell ref="A1:C5"/>
    <mergeCell ref="D1:H2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5"/>
  <sheetViews>
    <sheetView topLeftCell="A7" workbookViewId="0">
      <selection activeCell="D13" sqref="D13"/>
    </sheetView>
  </sheetViews>
  <sheetFormatPr defaultRowHeight="14.4" x14ac:dyDescent="0.3"/>
  <cols>
    <col min="4" max="4" width="34.33203125" customWidth="1"/>
    <col min="7" max="7" width="13.109375" customWidth="1"/>
    <col min="8" max="8" width="39.109375" customWidth="1"/>
    <col min="10" max="10" width="12.33203125" customWidth="1"/>
    <col min="11" max="11" width="9.10937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203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4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194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384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280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39" customHeight="1" x14ac:dyDescent="0.3">
      <c r="A11" s="124" t="s">
        <v>296</v>
      </c>
      <c r="B11" s="13" t="s">
        <v>182</v>
      </c>
      <c r="C11" s="360" t="s">
        <v>613</v>
      </c>
      <c r="D11" s="360"/>
      <c r="E11" s="360"/>
      <c r="F11" s="13" t="s">
        <v>14</v>
      </c>
      <c r="G11" s="13">
        <v>3</v>
      </c>
      <c r="H11" s="361">
        <f>ROUND((I16+I17+I18)/3,2)</f>
        <v>23253.33</v>
      </c>
      <c r="I11" s="362"/>
      <c r="J11" s="362"/>
      <c r="K11" s="363"/>
    </row>
    <row r="12" spans="1:11" ht="39" customHeight="1" x14ac:dyDescent="0.3">
      <c r="A12" s="281"/>
      <c r="B12" s="140"/>
      <c r="C12" s="399"/>
      <c r="D12" s="399"/>
      <c r="E12" s="399"/>
      <c r="F12" s="140"/>
      <c r="G12" s="140"/>
      <c r="H12" s="400" t="s">
        <v>636</v>
      </c>
      <c r="I12" s="401"/>
      <c r="J12" s="401"/>
      <c r="K12" s="402"/>
    </row>
    <row r="13" spans="1:11" x14ac:dyDescent="0.3">
      <c r="A13" s="198"/>
      <c r="B13" s="21"/>
      <c r="C13" s="19"/>
      <c r="D13" s="19"/>
      <c r="E13" s="19"/>
      <c r="F13" s="19"/>
      <c r="G13" s="19"/>
      <c r="H13" s="19"/>
      <c r="I13" s="19"/>
      <c r="J13" s="19"/>
      <c r="K13" s="197"/>
    </row>
    <row r="14" spans="1:11" x14ac:dyDescent="0.3">
      <c r="A14" s="280"/>
      <c r="B14" s="21"/>
      <c r="C14" s="19"/>
      <c r="D14" s="19"/>
      <c r="E14" s="19"/>
      <c r="F14" s="19"/>
      <c r="G14" s="19"/>
      <c r="H14" s="19"/>
      <c r="I14" s="19"/>
      <c r="J14" s="19"/>
      <c r="K14" s="197"/>
    </row>
    <row r="15" spans="1:11" x14ac:dyDescent="0.3">
      <c r="A15" s="394" t="s">
        <v>183</v>
      </c>
      <c r="B15" s="395"/>
      <c r="C15" s="395"/>
      <c r="D15" s="395"/>
      <c r="E15" s="395" t="s">
        <v>184</v>
      </c>
      <c r="F15" s="395"/>
      <c r="G15" s="395" t="s">
        <v>185</v>
      </c>
      <c r="H15" s="395"/>
      <c r="I15" s="144" t="s">
        <v>186</v>
      </c>
      <c r="J15" s="144" t="s">
        <v>187</v>
      </c>
      <c r="K15" s="199" t="s">
        <v>188</v>
      </c>
    </row>
    <row r="16" spans="1:11" ht="30" customHeight="1" x14ac:dyDescent="0.3">
      <c r="A16" s="396" t="s">
        <v>634</v>
      </c>
      <c r="B16" s="397"/>
      <c r="C16" s="397"/>
      <c r="D16" s="397"/>
      <c r="E16" s="379" t="s">
        <v>630</v>
      </c>
      <c r="F16" s="379"/>
      <c r="G16" s="398" t="s">
        <v>627</v>
      </c>
      <c r="H16" s="378"/>
      <c r="I16" s="24">
        <v>24260</v>
      </c>
      <c r="J16" s="13" t="s">
        <v>189</v>
      </c>
      <c r="K16" s="200"/>
    </row>
    <row r="17" spans="1:11" ht="28.5" customHeight="1" x14ac:dyDescent="0.3">
      <c r="A17" s="396" t="s">
        <v>633</v>
      </c>
      <c r="B17" s="397"/>
      <c r="C17" s="397"/>
      <c r="D17" s="397"/>
      <c r="E17" s="379" t="s">
        <v>631</v>
      </c>
      <c r="F17" s="379"/>
      <c r="G17" s="403" t="s">
        <v>628</v>
      </c>
      <c r="H17" s="328"/>
      <c r="I17" s="24">
        <v>28000</v>
      </c>
      <c r="J17" s="13" t="s">
        <v>189</v>
      </c>
      <c r="K17" s="207"/>
    </row>
    <row r="18" spans="1:11" ht="29.25" customHeight="1" thickBot="1" x14ac:dyDescent="0.35">
      <c r="A18" s="390" t="s">
        <v>635</v>
      </c>
      <c r="B18" s="391"/>
      <c r="C18" s="391"/>
      <c r="D18" s="391"/>
      <c r="E18" s="392" t="s">
        <v>632</v>
      </c>
      <c r="F18" s="392"/>
      <c r="G18" s="393" t="s">
        <v>629</v>
      </c>
      <c r="H18" s="393"/>
      <c r="I18" s="201">
        <v>17500</v>
      </c>
      <c r="J18" s="229" t="s">
        <v>189</v>
      </c>
      <c r="K18" s="202"/>
    </row>
    <row r="19" spans="1:11" x14ac:dyDescent="0.3">
      <c r="A19" s="51"/>
      <c r="B19" s="51"/>
      <c r="C19" s="51"/>
      <c r="D19" s="51"/>
      <c r="E19" s="140"/>
      <c r="F19" s="140"/>
      <c r="G19" s="117"/>
      <c r="H19" s="117"/>
      <c r="I19" s="118"/>
      <c r="J19" s="140"/>
      <c r="K19" s="140"/>
    </row>
    <row r="21" spans="1:11" x14ac:dyDescent="0.3">
      <c r="A21" s="404" t="s">
        <v>530</v>
      </c>
      <c r="B21" s="404"/>
      <c r="C21" s="404"/>
      <c r="D21" s="404"/>
      <c r="G21" s="405" t="s">
        <v>295</v>
      </c>
      <c r="H21" s="405"/>
      <c r="I21" s="405"/>
      <c r="J21" s="405"/>
      <c r="K21" s="102"/>
    </row>
    <row r="22" spans="1:11" x14ac:dyDescent="0.3">
      <c r="A22" s="3"/>
      <c r="B22" s="3"/>
      <c r="C22" s="3"/>
      <c r="D22" s="2"/>
      <c r="E22" s="14"/>
      <c r="F22" s="14"/>
      <c r="G22" s="406" t="s">
        <v>272</v>
      </c>
      <c r="H22" s="406"/>
      <c r="I22" s="406"/>
      <c r="J22" s="406"/>
      <c r="K22" s="406"/>
    </row>
    <row r="23" spans="1:11" x14ac:dyDescent="0.3">
      <c r="A23" s="3"/>
      <c r="B23" s="3"/>
      <c r="C23" s="3"/>
      <c r="D23" s="2"/>
      <c r="G23" s="319" t="s">
        <v>284</v>
      </c>
      <c r="H23" s="319"/>
      <c r="I23" s="319"/>
      <c r="J23" s="319"/>
      <c r="K23" s="319"/>
    </row>
    <row r="24" spans="1:11" x14ac:dyDescent="0.3">
      <c r="A24" s="3"/>
      <c r="B24" s="3"/>
      <c r="C24" s="3"/>
      <c r="D24" s="2"/>
      <c r="G24" s="319" t="s">
        <v>285</v>
      </c>
      <c r="H24" s="319"/>
      <c r="I24" s="319"/>
      <c r="J24" s="319"/>
      <c r="K24" s="319"/>
    </row>
    <row r="25" spans="1:11" x14ac:dyDescent="0.3">
      <c r="E25" s="27"/>
      <c r="F25" s="27"/>
      <c r="G25" s="27"/>
      <c r="H25" s="27"/>
      <c r="I25" s="27"/>
    </row>
  </sheetData>
  <mergeCells count="33">
    <mergeCell ref="A21:D21"/>
    <mergeCell ref="G21:J21"/>
    <mergeCell ref="G22:K22"/>
    <mergeCell ref="G23:K23"/>
    <mergeCell ref="G24:K24"/>
    <mergeCell ref="C12:E12"/>
    <mergeCell ref="H12:K12"/>
    <mergeCell ref="A17:D17"/>
    <mergeCell ref="E17:F17"/>
    <mergeCell ref="G17:H17"/>
    <mergeCell ref="A18:D18"/>
    <mergeCell ref="E18:F18"/>
    <mergeCell ref="G18:H18"/>
    <mergeCell ref="A15:D15"/>
    <mergeCell ref="E15:F15"/>
    <mergeCell ref="G15:H15"/>
    <mergeCell ref="A16:D16"/>
    <mergeCell ref="E16:F16"/>
    <mergeCell ref="G16:H16"/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workbookViewId="0">
      <selection activeCell="F19" sqref="F19"/>
    </sheetView>
  </sheetViews>
  <sheetFormatPr defaultRowHeight="14.4" x14ac:dyDescent="0.3"/>
  <cols>
    <col min="4" max="4" width="34.33203125" customWidth="1"/>
    <col min="7" max="7" width="13.109375" customWidth="1"/>
    <col min="8" max="8" width="39.109375" customWidth="1"/>
    <col min="10" max="10" width="12.33203125" customWidth="1"/>
    <col min="11" max="11" width="9.10937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203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4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195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286</v>
      </c>
      <c r="B11" s="13" t="s">
        <v>182</v>
      </c>
      <c r="C11" s="410" t="s">
        <v>378</v>
      </c>
      <c r="D11" s="411"/>
      <c r="E11" s="412"/>
      <c r="F11" s="13" t="s">
        <v>63</v>
      </c>
      <c r="G11" s="13">
        <v>3</v>
      </c>
      <c r="H11" s="361">
        <f>ROUND((I14+I15+I16)/3,2)</f>
        <v>1763.33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532</v>
      </c>
      <c r="B14" s="397"/>
      <c r="C14" s="397"/>
      <c r="D14" s="397"/>
      <c r="E14" s="379" t="s">
        <v>528</v>
      </c>
      <c r="F14" s="379"/>
      <c r="G14" s="408" t="s">
        <v>529</v>
      </c>
      <c r="H14" s="409"/>
      <c r="I14" s="24">
        <v>1650</v>
      </c>
      <c r="J14" s="13" t="s">
        <v>189</v>
      </c>
      <c r="K14" s="200"/>
    </row>
    <row r="15" spans="1:11" ht="24" customHeight="1" x14ac:dyDescent="0.3">
      <c r="A15" s="396" t="s">
        <v>578</v>
      </c>
      <c r="B15" s="397"/>
      <c r="C15" s="397"/>
      <c r="D15" s="397"/>
      <c r="E15" s="379" t="s">
        <v>579</v>
      </c>
      <c r="F15" s="379"/>
      <c r="G15" s="407" t="s">
        <v>580</v>
      </c>
      <c r="H15" s="407"/>
      <c r="I15" s="24">
        <v>1840</v>
      </c>
      <c r="J15" s="13" t="s">
        <v>189</v>
      </c>
      <c r="K15" s="207"/>
    </row>
    <row r="16" spans="1:11" ht="15" thickBot="1" x14ac:dyDescent="0.35">
      <c r="A16" s="390" t="s">
        <v>547</v>
      </c>
      <c r="B16" s="391"/>
      <c r="C16" s="391"/>
      <c r="D16" s="391"/>
      <c r="E16" s="392" t="s">
        <v>582</v>
      </c>
      <c r="F16" s="392"/>
      <c r="G16" s="393" t="s">
        <v>583</v>
      </c>
      <c r="H16" s="393"/>
      <c r="I16" s="201">
        <v>1800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workbookViewId="0">
      <selection activeCell="E19" sqref="E19:E20"/>
    </sheetView>
  </sheetViews>
  <sheetFormatPr defaultRowHeight="14.4" x14ac:dyDescent="0.3"/>
  <cols>
    <col min="4" max="4" width="34.33203125" customWidth="1"/>
    <col min="7" max="7" width="13.109375" customWidth="1"/>
    <col min="8" max="8" width="39.109375" customWidth="1"/>
    <col min="10" max="10" width="12.33203125" customWidth="1"/>
    <col min="11" max="11" width="9.10937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203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4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534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535</v>
      </c>
      <c r="B11" s="13" t="s">
        <v>182</v>
      </c>
      <c r="C11" s="410" t="s">
        <v>376</v>
      </c>
      <c r="D11" s="411"/>
      <c r="E11" s="412"/>
      <c r="F11" s="13" t="s">
        <v>63</v>
      </c>
      <c r="G11" s="13">
        <v>3</v>
      </c>
      <c r="H11" s="361">
        <f>ROUND((I14+I15+I16)/3,2)</f>
        <v>2896.67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532</v>
      </c>
      <c r="B14" s="397"/>
      <c r="C14" s="397"/>
      <c r="D14" s="397"/>
      <c r="E14" s="379" t="s">
        <v>528</v>
      </c>
      <c r="F14" s="379"/>
      <c r="G14" s="408" t="s">
        <v>529</v>
      </c>
      <c r="H14" s="409"/>
      <c r="I14" s="24">
        <v>2390</v>
      </c>
      <c r="J14" s="13" t="s">
        <v>189</v>
      </c>
      <c r="K14" s="200"/>
    </row>
    <row r="15" spans="1:11" ht="24" customHeight="1" x14ac:dyDescent="0.3">
      <c r="A15" s="396" t="s">
        <v>578</v>
      </c>
      <c r="B15" s="397"/>
      <c r="C15" s="397"/>
      <c r="D15" s="397"/>
      <c r="E15" s="379" t="s">
        <v>579</v>
      </c>
      <c r="F15" s="379"/>
      <c r="G15" s="407" t="s">
        <v>580</v>
      </c>
      <c r="H15" s="407"/>
      <c r="I15" s="24">
        <v>2800</v>
      </c>
      <c r="J15" s="13" t="s">
        <v>189</v>
      </c>
      <c r="K15" s="207"/>
    </row>
    <row r="16" spans="1:11" ht="15" thickBot="1" x14ac:dyDescent="0.35">
      <c r="A16" s="390" t="s">
        <v>547</v>
      </c>
      <c r="B16" s="391"/>
      <c r="C16" s="391"/>
      <c r="D16" s="391"/>
      <c r="E16" s="392" t="s">
        <v>582</v>
      </c>
      <c r="F16" s="392"/>
      <c r="G16" s="393" t="s">
        <v>583</v>
      </c>
      <c r="H16" s="393"/>
      <c r="I16" s="201">
        <v>3500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3"/>
  <sheetViews>
    <sheetView workbookViewId="0">
      <selection activeCell="D17" sqref="D17"/>
    </sheetView>
  </sheetViews>
  <sheetFormatPr defaultRowHeight="14.4" x14ac:dyDescent="0.3"/>
  <cols>
    <col min="4" max="4" width="34.33203125" customWidth="1"/>
    <col min="7" max="7" width="13.109375" customWidth="1"/>
    <col min="8" max="8" width="39.109375" customWidth="1"/>
    <col min="10" max="10" width="12.33203125" customWidth="1"/>
    <col min="11" max="11" width="9.109375" customWidth="1"/>
  </cols>
  <sheetData>
    <row r="1" spans="1:11" x14ac:dyDescent="0.3">
      <c r="A1" s="364"/>
      <c r="B1" s="365"/>
      <c r="C1" s="365"/>
      <c r="D1" s="365" t="s">
        <v>5</v>
      </c>
      <c r="E1" s="365"/>
      <c r="F1" s="365"/>
      <c r="G1" s="365"/>
      <c r="H1" s="368"/>
      <c r="I1" s="370"/>
      <c r="J1" s="371"/>
      <c r="K1" s="372"/>
    </row>
    <row r="2" spans="1:11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</row>
    <row r="3" spans="1:11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203"/>
    </row>
    <row r="4" spans="1:11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41"/>
      <c r="J4" s="141"/>
      <c r="K4" s="204"/>
    </row>
    <row r="5" spans="1:11" ht="17.399999999999999" x14ac:dyDescent="0.3">
      <c r="A5" s="366"/>
      <c r="B5" s="367"/>
      <c r="C5" s="367"/>
      <c r="D5" s="367"/>
      <c r="E5" s="367"/>
      <c r="F5" s="367"/>
      <c r="G5" s="367"/>
      <c r="H5" s="369"/>
      <c r="I5" s="378"/>
      <c r="J5" s="379"/>
      <c r="K5" s="380"/>
    </row>
    <row r="6" spans="1:11" ht="17.399999999999999" x14ac:dyDescent="0.3">
      <c r="A6" s="366" t="s">
        <v>302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1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1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1" x14ac:dyDescent="0.3">
      <c r="A9" s="198"/>
      <c r="B9" s="21"/>
      <c r="C9" s="19"/>
      <c r="D9" s="19"/>
      <c r="E9" s="19"/>
      <c r="I9" s="19"/>
      <c r="J9" s="19"/>
      <c r="K9" s="197"/>
    </row>
    <row r="10" spans="1:11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1" ht="27.75" customHeight="1" x14ac:dyDescent="0.3">
      <c r="A11" s="124" t="s">
        <v>301</v>
      </c>
      <c r="B11" s="13" t="s">
        <v>182</v>
      </c>
      <c r="C11" s="410" t="s">
        <v>297</v>
      </c>
      <c r="D11" s="411"/>
      <c r="E11" s="412"/>
      <c r="F11" s="13" t="s">
        <v>63</v>
      </c>
      <c r="G11" s="13">
        <v>3</v>
      </c>
      <c r="H11" s="361">
        <f>ROUND((I14+I15+I16)/3,2)</f>
        <v>36.700000000000003</v>
      </c>
      <c r="I11" s="362"/>
      <c r="J11" s="362"/>
      <c r="K11" s="363"/>
    </row>
    <row r="12" spans="1:11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1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1" ht="24" customHeight="1" x14ac:dyDescent="0.3">
      <c r="A14" s="396" t="s">
        <v>493</v>
      </c>
      <c r="B14" s="397"/>
      <c r="C14" s="397"/>
      <c r="D14" s="397"/>
      <c r="E14" s="379" t="s">
        <v>288</v>
      </c>
      <c r="F14" s="379"/>
      <c r="G14" s="408" t="s">
        <v>289</v>
      </c>
      <c r="H14" s="409"/>
      <c r="I14" s="24">
        <v>35.299999999999997</v>
      </c>
      <c r="J14" s="13" t="s">
        <v>189</v>
      </c>
      <c r="K14" s="200"/>
    </row>
    <row r="15" spans="1:11" ht="24" customHeight="1" x14ac:dyDescent="0.3">
      <c r="A15" s="396" t="s">
        <v>299</v>
      </c>
      <c r="B15" s="397"/>
      <c r="C15" s="397"/>
      <c r="D15" s="397"/>
      <c r="E15" s="379" t="s">
        <v>291</v>
      </c>
      <c r="F15" s="379"/>
      <c r="G15" s="407" t="s">
        <v>292</v>
      </c>
      <c r="H15" s="407"/>
      <c r="I15" s="24">
        <v>39.9</v>
      </c>
      <c r="J15" s="13" t="s">
        <v>189</v>
      </c>
      <c r="K15" s="207"/>
    </row>
    <row r="16" spans="1:11" ht="15" thickBot="1" x14ac:dyDescent="0.35">
      <c r="A16" s="390" t="s">
        <v>293</v>
      </c>
      <c r="B16" s="391"/>
      <c r="C16" s="391"/>
      <c r="D16" s="391"/>
      <c r="E16" s="392" t="s">
        <v>190</v>
      </c>
      <c r="F16" s="392"/>
      <c r="G16" s="393" t="s">
        <v>294</v>
      </c>
      <c r="H16" s="393"/>
      <c r="I16" s="201">
        <v>34.9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  <row r="23" spans="1:11" x14ac:dyDescent="0.3">
      <c r="E23" s="27"/>
      <c r="F23" s="27"/>
      <c r="G23" s="27"/>
      <c r="H23" s="27"/>
      <c r="I23" s="27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workbookViewId="0">
      <selection activeCell="A25" sqref="A25:H25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10"/>
      <c r="B1" s="311"/>
      <c r="C1" s="453" t="s">
        <v>5</v>
      </c>
      <c r="D1" s="358"/>
      <c r="E1" s="358"/>
      <c r="F1" s="358"/>
      <c r="G1" s="456"/>
      <c r="H1" s="457"/>
    </row>
    <row r="2" spans="1:8" x14ac:dyDescent="0.3">
      <c r="A2" s="312"/>
      <c r="B2" s="313"/>
      <c r="C2" s="454"/>
      <c r="D2" s="455"/>
      <c r="E2" s="455"/>
      <c r="F2" s="455"/>
      <c r="G2" s="458"/>
      <c r="H2" s="459"/>
    </row>
    <row r="3" spans="1:8" x14ac:dyDescent="0.3">
      <c r="A3" s="312"/>
      <c r="B3" s="313"/>
      <c r="C3" s="460" t="s">
        <v>8</v>
      </c>
      <c r="D3" s="461"/>
      <c r="E3" s="461"/>
      <c r="F3" s="461"/>
      <c r="G3" s="464"/>
      <c r="H3" s="465"/>
    </row>
    <row r="4" spans="1:8" x14ac:dyDescent="0.3">
      <c r="A4" s="312"/>
      <c r="B4" s="313"/>
      <c r="C4" s="462"/>
      <c r="D4" s="463"/>
      <c r="E4" s="463"/>
      <c r="F4" s="463"/>
      <c r="G4" s="466"/>
      <c r="H4" s="467"/>
    </row>
    <row r="5" spans="1:8" x14ac:dyDescent="0.3">
      <c r="A5" s="312"/>
      <c r="B5" s="313"/>
      <c r="C5" s="377" t="s">
        <v>9</v>
      </c>
      <c r="D5" s="468"/>
      <c r="E5" s="468"/>
      <c r="F5" s="468"/>
      <c r="G5" s="466"/>
      <c r="H5" s="467"/>
    </row>
    <row r="6" spans="1:8" x14ac:dyDescent="0.3">
      <c r="A6" s="432"/>
      <c r="B6" s="433"/>
      <c r="C6" s="433"/>
      <c r="D6" s="433"/>
      <c r="E6" s="433"/>
      <c r="F6" s="433"/>
      <c r="G6" s="433"/>
      <c r="H6" s="434"/>
    </row>
    <row r="7" spans="1:8" x14ac:dyDescent="0.3">
      <c r="A7" s="435" t="s">
        <v>64</v>
      </c>
      <c r="B7" s="436"/>
      <c r="C7" s="436"/>
      <c r="D7" s="436"/>
      <c r="E7" s="436"/>
      <c r="F7" s="436"/>
      <c r="G7" s="436"/>
      <c r="H7" s="437"/>
    </row>
    <row r="8" spans="1:8" x14ac:dyDescent="0.3">
      <c r="A8" s="438" t="s">
        <v>103</v>
      </c>
      <c r="B8" s="439"/>
      <c r="C8" s="439"/>
      <c r="D8" s="439"/>
      <c r="E8" s="439"/>
      <c r="F8" s="439"/>
      <c r="G8" s="439"/>
      <c r="H8" s="440"/>
    </row>
    <row r="9" spans="1:8" x14ac:dyDescent="0.3">
      <c r="A9" s="441" t="s">
        <v>536</v>
      </c>
      <c r="B9" s="442"/>
      <c r="C9" s="442"/>
      <c r="D9" s="442"/>
      <c r="E9" s="442"/>
      <c r="F9" s="442"/>
      <c r="G9" s="442"/>
      <c r="H9" s="443"/>
    </row>
    <row r="10" spans="1:8" x14ac:dyDescent="0.3">
      <c r="A10" s="444" t="s">
        <v>65</v>
      </c>
      <c r="B10" s="445"/>
      <c r="C10" s="171" t="s">
        <v>329</v>
      </c>
      <c r="D10" s="172">
        <v>150934</v>
      </c>
      <c r="E10" s="446" t="s">
        <v>107</v>
      </c>
      <c r="F10" s="447"/>
      <c r="G10" s="448"/>
      <c r="H10" s="173">
        <v>1.5727</v>
      </c>
    </row>
    <row r="11" spans="1:8" x14ac:dyDescent="0.3">
      <c r="A11" s="12" t="s">
        <v>66</v>
      </c>
      <c r="B11" s="449" t="s">
        <v>282</v>
      </c>
      <c r="C11" s="449"/>
      <c r="D11" s="449"/>
      <c r="E11" s="449"/>
      <c r="F11" s="449"/>
      <c r="G11" s="35" t="s">
        <v>67</v>
      </c>
      <c r="H11" s="174" t="s">
        <v>105</v>
      </c>
    </row>
    <row r="12" spans="1:8" x14ac:dyDescent="0.3">
      <c r="A12" s="450" t="s">
        <v>68</v>
      </c>
      <c r="B12" s="451"/>
      <c r="C12" s="451"/>
      <c r="D12" s="451"/>
      <c r="E12" s="451"/>
      <c r="F12" s="451"/>
      <c r="G12" s="451"/>
      <c r="H12" s="452"/>
    </row>
    <row r="13" spans="1:8" x14ac:dyDescent="0.3">
      <c r="A13" s="175" t="s">
        <v>59</v>
      </c>
      <c r="B13" s="36" t="s">
        <v>69</v>
      </c>
      <c r="C13" s="36" t="s">
        <v>70</v>
      </c>
      <c r="D13" s="36" t="s">
        <v>71</v>
      </c>
      <c r="E13" s="36" t="s">
        <v>72</v>
      </c>
      <c r="F13" s="36" t="s">
        <v>73</v>
      </c>
      <c r="G13" s="36" t="s">
        <v>74</v>
      </c>
      <c r="H13" s="176" t="s">
        <v>75</v>
      </c>
    </row>
    <row r="14" spans="1:8" x14ac:dyDescent="0.3">
      <c r="A14" s="177" t="s">
        <v>76</v>
      </c>
      <c r="B14" s="178">
        <v>10115</v>
      </c>
      <c r="C14" s="179" t="s">
        <v>329</v>
      </c>
      <c r="D14" s="180" t="s">
        <v>328</v>
      </c>
      <c r="E14" s="181" t="s">
        <v>77</v>
      </c>
      <c r="F14" s="182">
        <v>8.84</v>
      </c>
      <c r="G14" s="181">
        <v>0.25</v>
      </c>
      <c r="H14" s="145">
        <f>F14*G14</f>
        <v>2.21</v>
      </c>
    </row>
    <row r="15" spans="1:8" x14ac:dyDescent="0.3">
      <c r="A15" s="425" t="s">
        <v>78</v>
      </c>
      <c r="B15" s="426"/>
      <c r="C15" s="426"/>
      <c r="D15" s="426"/>
      <c r="E15" s="426"/>
      <c r="F15" s="414">
        <f>SUM(H14:H14)</f>
        <v>2.21</v>
      </c>
      <c r="G15" s="414"/>
      <c r="H15" s="427"/>
    </row>
    <row r="16" spans="1:8" x14ac:dyDescent="0.3">
      <c r="A16" s="423" t="s">
        <v>79</v>
      </c>
      <c r="B16" s="415"/>
      <c r="C16" s="415"/>
      <c r="D16" s="415"/>
      <c r="E16" s="415"/>
      <c r="F16" s="415"/>
      <c r="G16" s="415"/>
      <c r="H16" s="424"/>
    </row>
    <row r="17" spans="1:8" x14ac:dyDescent="0.3">
      <c r="A17" s="38" t="s">
        <v>59</v>
      </c>
      <c r="B17" s="36" t="s">
        <v>69</v>
      </c>
      <c r="C17" s="36" t="s">
        <v>70</v>
      </c>
      <c r="D17" s="142" t="s">
        <v>71</v>
      </c>
      <c r="E17" s="142" t="s">
        <v>72</v>
      </c>
      <c r="F17" s="142" t="s">
        <v>73</v>
      </c>
      <c r="G17" s="142" t="s">
        <v>74</v>
      </c>
      <c r="H17" s="143" t="s">
        <v>75</v>
      </c>
    </row>
    <row r="18" spans="1:8" x14ac:dyDescent="0.3">
      <c r="A18" s="183"/>
      <c r="B18" s="184"/>
      <c r="C18" s="179"/>
      <c r="D18" s="185"/>
      <c r="E18" s="37"/>
      <c r="F18" s="186"/>
      <c r="G18" s="187"/>
      <c r="H18" s="143">
        <f>F18*G18</f>
        <v>0</v>
      </c>
    </row>
    <row r="19" spans="1:8" x14ac:dyDescent="0.3">
      <c r="A19" s="38"/>
      <c r="B19" s="37"/>
      <c r="C19" s="37"/>
      <c r="D19" s="37"/>
      <c r="E19" s="37"/>
      <c r="F19" s="37"/>
      <c r="G19" s="37"/>
      <c r="H19" s="143">
        <f>F19*G19</f>
        <v>0</v>
      </c>
    </row>
    <row r="20" spans="1:8" x14ac:dyDescent="0.3">
      <c r="A20" s="425" t="s">
        <v>80</v>
      </c>
      <c r="B20" s="426"/>
      <c r="C20" s="426"/>
      <c r="D20" s="426"/>
      <c r="E20" s="426"/>
      <c r="F20" s="414">
        <f>SUM(H18:H19)</f>
        <v>0</v>
      </c>
      <c r="G20" s="414"/>
      <c r="H20" s="427"/>
    </row>
    <row r="21" spans="1:8" x14ac:dyDescent="0.3">
      <c r="A21" s="423" t="s">
        <v>81</v>
      </c>
      <c r="B21" s="415"/>
      <c r="C21" s="415"/>
      <c r="D21" s="415"/>
      <c r="E21" s="415"/>
      <c r="F21" s="415"/>
      <c r="G21" s="415"/>
      <c r="H21" s="424"/>
    </row>
    <row r="22" spans="1:8" x14ac:dyDescent="0.3">
      <c r="A22" s="38" t="s">
        <v>59</v>
      </c>
      <c r="B22" s="36" t="s">
        <v>69</v>
      </c>
      <c r="C22" s="36" t="s">
        <v>70</v>
      </c>
      <c r="D22" s="142" t="s">
        <v>71</v>
      </c>
      <c r="E22" s="142" t="s">
        <v>72</v>
      </c>
      <c r="F22" s="142" t="s">
        <v>73</v>
      </c>
      <c r="G22" s="142" t="s">
        <v>74</v>
      </c>
      <c r="H22" s="143" t="s">
        <v>75</v>
      </c>
    </row>
    <row r="23" spans="1:8" x14ac:dyDescent="0.3">
      <c r="A23" s="183" t="s">
        <v>76</v>
      </c>
      <c r="B23" s="188" t="s">
        <v>30</v>
      </c>
      <c r="C23" s="37" t="s">
        <v>106</v>
      </c>
      <c r="D23" s="189" t="s">
        <v>283</v>
      </c>
      <c r="E23" s="37" t="s">
        <v>105</v>
      </c>
      <c r="F23" s="37">
        <v>36.700000000000003</v>
      </c>
      <c r="G23" s="190">
        <v>1</v>
      </c>
      <c r="H23" s="145">
        <f>F23*G23</f>
        <v>36.700000000000003</v>
      </c>
    </row>
    <row r="24" spans="1:8" x14ac:dyDescent="0.3">
      <c r="A24" s="425" t="s">
        <v>82</v>
      </c>
      <c r="B24" s="426"/>
      <c r="C24" s="426"/>
      <c r="D24" s="426"/>
      <c r="E24" s="426"/>
      <c r="F24" s="414">
        <f>SUM(H23:H23)</f>
        <v>36.700000000000003</v>
      </c>
      <c r="G24" s="414"/>
      <c r="H24" s="427"/>
    </row>
    <row r="25" spans="1:8" x14ac:dyDescent="0.3">
      <c r="A25" s="428" t="s">
        <v>83</v>
      </c>
      <c r="B25" s="429"/>
      <c r="C25" s="429"/>
      <c r="D25" s="429"/>
      <c r="E25" s="429"/>
      <c r="F25" s="429"/>
      <c r="G25" s="429"/>
      <c r="H25" s="430"/>
    </row>
    <row r="26" spans="1:8" x14ac:dyDescent="0.3">
      <c r="A26" s="38" t="s">
        <v>59</v>
      </c>
      <c r="B26" s="36" t="s">
        <v>69</v>
      </c>
      <c r="C26" s="36" t="s">
        <v>70</v>
      </c>
      <c r="D26" s="142" t="s">
        <v>71</v>
      </c>
      <c r="E26" s="142" t="s">
        <v>72</v>
      </c>
      <c r="F26" s="142" t="s">
        <v>73</v>
      </c>
      <c r="G26" s="142" t="s">
        <v>74</v>
      </c>
      <c r="H26" s="143" t="s">
        <v>75</v>
      </c>
    </row>
    <row r="27" spans="1:8" x14ac:dyDescent="0.3">
      <c r="A27" s="38"/>
      <c r="B27" s="37"/>
      <c r="C27" s="37"/>
      <c r="D27" s="37"/>
      <c r="E27" s="37"/>
      <c r="F27" s="37"/>
      <c r="G27" s="37"/>
      <c r="H27" s="143">
        <f>F27*G27</f>
        <v>0</v>
      </c>
    </row>
    <row r="28" spans="1:8" x14ac:dyDescent="0.3">
      <c r="A28" s="38"/>
      <c r="B28" s="37"/>
      <c r="C28" s="37"/>
      <c r="D28" s="37"/>
      <c r="E28" s="37"/>
      <c r="F28" s="37"/>
      <c r="G28" s="37"/>
      <c r="H28" s="143">
        <f>F28*G28</f>
        <v>0</v>
      </c>
    </row>
    <row r="29" spans="1:8" x14ac:dyDescent="0.3">
      <c r="A29" s="425" t="s">
        <v>84</v>
      </c>
      <c r="B29" s="426"/>
      <c r="C29" s="426"/>
      <c r="D29" s="426"/>
      <c r="E29" s="426"/>
      <c r="F29" s="414">
        <f>SUM(H27:H28)</f>
        <v>0</v>
      </c>
      <c r="G29" s="414"/>
      <c r="H29" s="427"/>
    </row>
    <row r="30" spans="1:8" x14ac:dyDescent="0.3">
      <c r="A30" s="428" t="s">
        <v>85</v>
      </c>
      <c r="B30" s="429"/>
      <c r="C30" s="429"/>
      <c r="D30" s="429"/>
      <c r="E30" s="429"/>
      <c r="F30" s="429"/>
      <c r="G30" s="429"/>
      <c r="H30" s="430"/>
    </row>
    <row r="31" spans="1:8" x14ac:dyDescent="0.3">
      <c r="A31" s="38" t="s">
        <v>59</v>
      </c>
      <c r="B31" s="414" t="s">
        <v>86</v>
      </c>
      <c r="C31" s="414"/>
      <c r="D31" s="414"/>
      <c r="E31" s="431" t="s">
        <v>75</v>
      </c>
      <c r="F31" s="431"/>
      <c r="G31" s="431"/>
      <c r="H31" s="143"/>
    </row>
    <row r="32" spans="1:8" x14ac:dyDescent="0.3">
      <c r="A32" s="38" t="s">
        <v>87</v>
      </c>
      <c r="B32" s="414" t="s">
        <v>88</v>
      </c>
      <c r="C32" s="414"/>
      <c r="D32" s="414"/>
      <c r="E32" s="431" t="s">
        <v>89</v>
      </c>
      <c r="F32" s="431"/>
      <c r="G32" s="431"/>
      <c r="H32" s="143">
        <f>F15</f>
        <v>2.21</v>
      </c>
    </row>
    <row r="33" spans="1:9" x14ac:dyDescent="0.3">
      <c r="A33" s="38" t="s">
        <v>90</v>
      </c>
      <c r="B33" s="414" t="s">
        <v>91</v>
      </c>
      <c r="C33" s="414"/>
      <c r="D33" s="414"/>
      <c r="E33" s="422">
        <f>H10</f>
        <v>1.5727</v>
      </c>
      <c r="F33" s="422"/>
      <c r="G33" s="422"/>
      <c r="H33" s="143"/>
    </row>
    <row r="34" spans="1:9" x14ac:dyDescent="0.3">
      <c r="A34" s="38" t="s">
        <v>92</v>
      </c>
      <c r="B34" s="414" t="s">
        <v>93</v>
      </c>
      <c r="C34" s="414"/>
      <c r="D34" s="414"/>
      <c r="E34" s="421" t="s">
        <v>94</v>
      </c>
      <c r="F34" s="421"/>
      <c r="G34" s="421"/>
      <c r="H34" s="143">
        <f>F20</f>
        <v>0</v>
      </c>
    </row>
    <row r="35" spans="1:9" x14ac:dyDescent="0.3">
      <c r="A35" s="38" t="s">
        <v>95</v>
      </c>
      <c r="B35" s="414" t="s">
        <v>96</v>
      </c>
      <c r="C35" s="414"/>
      <c r="D35" s="414"/>
      <c r="E35" s="421" t="s">
        <v>97</v>
      </c>
      <c r="F35" s="421"/>
      <c r="G35" s="421"/>
      <c r="H35" s="143">
        <f>F24</f>
        <v>36.700000000000003</v>
      </c>
    </row>
    <row r="36" spans="1:9" x14ac:dyDescent="0.3">
      <c r="A36" s="38" t="s">
        <v>98</v>
      </c>
      <c r="B36" s="414" t="s">
        <v>99</v>
      </c>
      <c r="C36" s="414"/>
      <c r="D36" s="414"/>
      <c r="E36" s="421" t="s">
        <v>100</v>
      </c>
      <c r="F36" s="421"/>
      <c r="G36" s="421"/>
      <c r="H36" s="143">
        <f>F29</f>
        <v>0</v>
      </c>
    </row>
    <row r="37" spans="1:9" x14ac:dyDescent="0.3">
      <c r="A37" s="38"/>
      <c r="B37" s="414"/>
      <c r="C37" s="414"/>
      <c r="D37" s="414"/>
      <c r="E37" s="415" t="s">
        <v>101</v>
      </c>
      <c r="F37" s="415"/>
      <c r="G37" s="415"/>
      <c r="H37" s="39">
        <f>ROUND(SUM(H34+H32+H35+H36),2)</f>
        <v>38.909999999999997</v>
      </c>
    </row>
    <row r="38" spans="1:9" x14ac:dyDescent="0.3">
      <c r="A38" s="40"/>
      <c r="B38" s="416"/>
      <c r="C38" s="416"/>
      <c r="D38" s="416"/>
      <c r="E38" s="417" t="s">
        <v>102</v>
      </c>
      <c r="F38" s="417"/>
      <c r="G38" s="417"/>
      <c r="H38" s="41">
        <f>H37</f>
        <v>38.909999999999997</v>
      </c>
    </row>
    <row r="39" spans="1:9" ht="15" thickBot="1" x14ac:dyDescent="0.35">
      <c r="A39" s="418"/>
      <c r="B39" s="419"/>
      <c r="C39" s="419"/>
      <c r="D39" s="419"/>
      <c r="E39" s="419"/>
      <c r="F39" s="419"/>
      <c r="G39" s="419"/>
      <c r="H39" s="420"/>
    </row>
    <row r="42" spans="1:9" x14ac:dyDescent="0.3">
      <c r="A42" s="404" t="s">
        <v>530</v>
      </c>
      <c r="B42" s="404"/>
      <c r="C42" s="404"/>
      <c r="D42" s="404"/>
      <c r="E42" s="191"/>
      <c r="F42" s="191"/>
      <c r="G42" s="191"/>
      <c r="H42" s="191"/>
    </row>
    <row r="43" spans="1:9" x14ac:dyDescent="0.3">
      <c r="A43" s="3"/>
      <c r="B43" s="3"/>
      <c r="C43" s="3"/>
      <c r="D43" s="2"/>
      <c r="E43" s="406" t="s">
        <v>272</v>
      </c>
      <c r="F43" s="406"/>
      <c r="G43" s="406"/>
      <c r="H43" s="406"/>
      <c r="I43" s="406"/>
    </row>
    <row r="44" spans="1:9" x14ac:dyDescent="0.3">
      <c r="A44" s="3"/>
      <c r="B44" s="3"/>
      <c r="C44" s="3"/>
      <c r="D44" s="2"/>
      <c r="E44" s="319" t="s">
        <v>284</v>
      </c>
      <c r="F44" s="319"/>
      <c r="G44" s="319"/>
      <c r="H44" s="319"/>
      <c r="I44" s="319"/>
    </row>
    <row r="45" spans="1:9" x14ac:dyDescent="0.3">
      <c r="A45" s="3"/>
      <c r="B45" s="3"/>
      <c r="C45" s="3"/>
      <c r="D45" s="2"/>
      <c r="E45" s="319" t="s">
        <v>285</v>
      </c>
      <c r="F45" s="319"/>
      <c r="G45" s="319"/>
      <c r="H45" s="319"/>
      <c r="I45" s="319"/>
    </row>
  </sheetData>
  <mergeCells count="48">
    <mergeCell ref="A1:B5"/>
    <mergeCell ref="C1:F2"/>
    <mergeCell ref="G1:H2"/>
    <mergeCell ref="C3:F4"/>
    <mergeCell ref="G3:H4"/>
    <mergeCell ref="C5:F5"/>
    <mergeCell ref="G5:H5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B33:D33"/>
    <mergeCell ref="E33:G33"/>
    <mergeCell ref="A21:H21"/>
    <mergeCell ref="A24:E24"/>
    <mergeCell ref="F24:H24"/>
    <mergeCell ref="A25:H25"/>
    <mergeCell ref="A29:E29"/>
    <mergeCell ref="F29:H29"/>
    <mergeCell ref="A30:H30"/>
    <mergeCell ref="B31:D31"/>
    <mergeCell ref="E31:G31"/>
    <mergeCell ref="B32:D32"/>
    <mergeCell ref="E32:G32"/>
    <mergeCell ref="B34:D34"/>
    <mergeCell ref="E34:G34"/>
    <mergeCell ref="B35:D35"/>
    <mergeCell ref="E35:G35"/>
    <mergeCell ref="B36:D36"/>
    <mergeCell ref="E36:G36"/>
    <mergeCell ref="E43:I43"/>
    <mergeCell ref="E44:I44"/>
    <mergeCell ref="E45:I45"/>
    <mergeCell ref="B37:D37"/>
    <mergeCell ref="E37:G37"/>
    <mergeCell ref="B38:D38"/>
    <mergeCell ref="E38:G38"/>
    <mergeCell ref="A39:H39"/>
    <mergeCell ref="A42:D42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topLeftCell="A4" workbookViewId="0">
      <selection activeCell="G20" sqref="G20:K20"/>
    </sheetView>
  </sheetViews>
  <sheetFormatPr defaultRowHeight="14.4" x14ac:dyDescent="0.3"/>
  <cols>
    <col min="3" max="3" width="7.44140625" customWidth="1"/>
    <col min="4" max="4" width="34.88671875" customWidth="1"/>
    <col min="7" max="7" width="30.33203125" customWidth="1"/>
    <col min="8" max="8" width="18.44140625" customWidth="1"/>
    <col min="10" max="10" width="11.88671875" customWidth="1"/>
  </cols>
  <sheetData>
    <row r="1" spans="1:12" x14ac:dyDescent="0.3">
      <c r="A1" s="364"/>
      <c r="B1" s="365"/>
      <c r="C1" s="365"/>
      <c r="D1" s="367" t="s">
        <v>5</v>
      </c>
      <c r="E1" s="367"/>
      <c r="F1" s="367"/>
      <c r="G1" s="367"/>
      <c r="H1" s="369"/>
      <c r="I1" s="373"/>
      <c r="J1" s="374"/>
      <c r="K1" s="375"/>
      <c r="L1" s="192"/>
    </row>
    <row r="2" spans="1:12" x14ac:dyDescent="0.3">
      <c r="A2" s="366"/>
      <c r="B2" s="367"/>
      <c r="C2" s="367"/>
      <c r="D2" s="367"/>
      <c r="E2" s="367"/>
      <c r="F2" s="367"/>
      <c r="G2" s="367"/>
      <c r="H2" s="369"/>
      <c r="I2" s="373"/>
      <c r="J2" s="374"/>
      <c r="K2" s="375"/>
      <c r="L2" s="193"/>
    </row>
    <row r="3" spans="1:12" x14ac:dyDescent="0.3">
      <c r="A3" s="366"/>
      <c r="B3" s="367"/>
      <c r="C3" s="367"/>
      <c r="D3" s="376" t="s">
        <v>8</v>
      </c>
      <c r="E3" s="376"/>
      <c r="F3" s="376"/>
      <c r="G3" s="376"/>
      <c r="H3" s="377"/>
      <c r="I3" s="194"/>
      <c r="J3" s="194"/>
      <c r="K3" s="195"/>
      <c r="L3" s="193"/>
    </row>
    <row r="4" spans="1:12" ht="23.25" customHeight="1" x14ac:dyDescent="0.3">
      <c r="A4" s="366"/>
      <c r="B4" s="367"/>
      <c r="C4" s="367"/>
      <c r="D4" s="376" t="s">
        <v>9</v>
      </c>
      <c r="E4" s="376"/>
      <c r="F4" s="376"/>
      <c r="G4" s="376"/>
      <c r="H4" s="377"/>
      <c r="I4" s="194"/>
      <c r="J4" s="194"/>
      <c r="K4" s="195"/>
      <c r="L4" s="196"/>
    </row>
    <row r="5" spans="1:12" ht="17.399999999999999" x14ac:dyDescent="0.3">
      <c r="A5" s="366"/>
      <c r="B5" s="367"/>
      <c r="C5" s="367"/>
      <c r="D5" s="469"/>
      <c r="E5" s="469"/>
      <c r="F5" s="469"/>
      <c r="G5" s="469"/>
      <c r="H5" s="454"/>
      <c r="I5" s="470"/>
      <c r="J5" s="471"/>
      <c r="K5" s="472"/>
    </row>
    <row r="6" spans="1:12" ht="17.399999999999999" x14ac:dyDescent="0.3">
      <c r="A6" s="366" t="s">
        <v>548</v>
      </c>
      <c r="B6" s="367"/>
      <c r="C6" s="367"/>
      <c r="D6" s="367"/>
      <c r="E6" s="367"/>
      <c r="F6" s="367"/>
      <c r="G6" s="367"/>
      <c r="H6" s="367"/>
      <c r="I6" s="367"/>
      <c r="J6" s="367"/>
      <c r="K6" s="381"/>
    </row>
    <row r="7" spans="1:12" x14ac:dyDescent="0.3">
      <c r="A7" s="382"/>
      <c r="B7" s="383"/>
      <c r="C7" s="383"/>
      <c r="D7" s="383"/>
      <c r="E7" s="383"/>
      <c r="F7" s="383"/>
      <c r="G7" s="383"/>
      <c r="H7" s="383"/>
      <c r="I7" s="383"/>
      <c r="J7" s="383"/>
      <c r="K7" s="197"/>
    </row>
    <row r="8" spans="1:12" x14ac:dyDescent="0.3">
      <c r="A8" s="413" t="s">
        <v>531</v>
      </c>
      <c r="B8" s="385"/>
      <c r="C8" s="385"/>
      <c r="D8" s="385"/>
      <c r="E8" s="385"/>
      <c r="F8" s="385"/>
      <c r="G8" s="385"/>
      <c r="H8" s="385"/>
      <c r="I8" s="385"/>
      <c r="J8" s="385"/>
      <c r="K8" s="197"/>
    </row>
    <row r="9" spans="1:12" x14ac:dyDescent="0.3">
      <c r="A9" s="198"/>
      <c r="B9" s="21"/>
      <c r="C9" s="19"/>
      <c r="D9" s="19"/>
      <c r="E9" s="19"/>
      <c r="I9" s="19"/>
      <c r="J9" s="19"/>
      <c r="K9" s="197"/>
    </row>
    <row r="10" spans="1:12" x14ac:dyDescent="0.3">
      <c r="A10" s="43" t="s">
        <v>69</v>
      </c>
      <c r="B10" s="52" t="s">
        <v>178</v>
      </c>
      <c r="C10" s="386" t="s">
        <v>179</v>
      </c>
      <c r="D10" s="386"/>
      <c r="E10" s="386"/>
      <c r="F10" s="52" t="s">
        <v>63</v>
      </c>
      <c r="G10" s="52" t="s">
        <v>180</v>
      </c>
      <c r="H10" s="387" t="s">
        <v>181</v>
      </c>
      <c r="I10" s="388"/>
      <c r="J10" s="388"/>
      <c r="K10" s="389"/>
    </row>
    <row r="11" spans="1:12" ht="27.75" customHeight="1" x14ac:dyDescent="0.3">
      <c r="A11" s="124" t="s">
        <v>549</v>
      </c>
      <c r="B11" s="13" t="s">
        <v>182</v>
      </c>
      <c r="C11" s="410" t="s">
        <v>287</v>
      </c>
      <c r="D11" s="411"/>
      <c r="E11" s="412"/>
      <c r="F11" s="13" t="s">
        <v>63</v>
      </c>
      <c r="G11" s="13">
        <v>3</v>
      </c>
      <c r="H11" s="361">
        <f>ROUND((I14+I15+I16)/3,2)</f>
        <v>23.93</v>
      </c>
      <c r="I11" s="362"/>
      <c r="J11" s="362"/>
      <c r="K11" s="363"/>
    </row>
    <row r="12" spans="1:12" x14ac:dyDescent="0.3">
      <c r="A12" s="198"/>
      <c r="B12" s="21"/>
      <c r="C12" s="19"/>
      <c r="D12" s="19"/>
      <c r="E12" s="19"/>
      <c r="F12" s="19"/>
      <c r="G12" s="19"/>
      <c r="H12" s="19"/>
      <c r="I12" s="19"/>
      <c r="J12" s="19"/>
      <c r="K12" s="197"/>
    </row>
    <row r="13" spans="1:12" x14ac:dyDescent="0.3">
      <c r="A13" s="394" t="s">
        <v>183</v>
      </c>
      <c r="B13" s="395"/>
      <c r="C13" s="395"/>
      <c r="D13" s="395"/>
      <c r="E13" s="395" t="s">
        <v>184</v>
      </c>
      <c r="F13" s="395"/>
      <c r="G13" s="395" t="s">
        <v>185</v>
      </c>
      <c r="H13" s="395"/>
      <c r="I13" s="144" t="s">
        <v>186</v>
      </c>
      <c r="J13" s="144" t="s">
        <v>187</v>
      </c>
      <c r="K13" s="199" t="s">
        <v>188</v>
      </c>
    </row>
    <row r="14" spans="1:12" ht="24" customHeight="1" x14ac:dyDescent="0.3">
      <c r="A14" s="396" t="s">
        <v>493</v>
      </c>
      <c r="B14" s="397"/>
      <c r="C14" s="397"/>
      <c r="D14" s="397"/>
      <c r="E14" s="379" t="s">
        <v>288</v>
      </c>
      <c r="F14" s="379"/>
      <c r="G14" s="408" t="s">
        <v>289</v>
      </c>
      <c r="H14" s="409"/>
      <c r="I14" s="24">
        <v>23</v>
      </c>
      <c r="J14" s="13" t="s">
        <v>189</v>
      </c>
      <c r="K14" s="200"/>
    </row>
    <row r="15" spans="1:12" ht="24" customHeight="1" x14ac:dyDescent="0.3">
      <c r="A15" s="396" t="s">
        <v>290</v>
      </c>
      <c r="B15" s="397"/>
      <c r="C15" s="397"/>
      <c r="D15" s="397"/>
      <c r="E15" s="379" t="s">
        <v>291</v>
      </c>
      <c r="F15" s="379"/>
      <c r="G15" s="407" t="s">
        <v>292</v>
      </c>
      <c r="H15" s="407"/>
      <c r="I15" s="24">
        <v>23.9</v>
      </c>
      <c r="J15" s="13" t="s">
        <v>189</v>
      </c>
      <c r="K15" s="207"/>
    </row>
    <row r="16" spans="1:12" ht="15" thickBot="1" x14ac:dyDescent="0.35">
      <c r="A16" s="390" t="s">
        <v>293</v>
      </c>
      <c r="B16" s="391"/>
      <c r="C16" s="391"/>
      <c r="D16" s="391"/>
      <c r="E16" s="392" t="s">
        <v>190</v>
      </c>
      <c r="F16" s="392"/>
      <c r="G16" s="393" t="s">
        <v>294</v>
      </c>
      <c r="H16" s="393"/>
      <c r="I16" s="201">
        <v>24.9</v>
      </c>
      <c r="J16" s="229" t="s">
        <v>189</v>
      </c>
      <c r="K16" s="202"/>
    </row>
    <row r="17" spans="1:11" x14ac:dyDescent="0.3">
      <c r="A17" s="51"/>
      <c r="B17" s="51"/>
      <c r="C17" s="51"/>
      <c r="D17" s="51"/>
      <c r="E17" s="140"/>
      <c r="F17" s="140"/>
      <c r="G17" s="117"/>
      <c r="H17" s="117"/>
      <c r="I17" s="118"/>
      <c r="J17" s="140"/>
      <c r="K17" s="140"/>
    </row>
    <row r="19" spans="1:11" x14ac:dyDescent="0.3">
      <c r="A19" s="404" t="s">
        <v>530</v>
      </c>
      <c r="B19" s="404"/>
      <c r="C19" s="404"/>
      <c r="D19" s="404"/>
      <c r="G19" s="405" t="s">
        <v>295</v>
      </c>
      <c r="H19" s="405"/>
      <c r="I19" s="405"/>
      <c r="J19" s="405"/>
      <c r="K19" s="102"/>
    </row>
    <row r="20" spans="1:11" x14ac:dyDescent="0.3">
      <c r="A20" s="3"/>
      <c r="B20" s="3"/>
      <c r="C20" s="3"/>
      <c r="D20" s="2"/>
      <c r="E20" s="14"/>
      <c r="F20" s="14"/>
      <c r="G20" s="406" t="s">
        <v>272</v>
      </c>
      <c r="H20" s="406"/>
      <c r="I20" s="406"/>
      <c r="J20" s="406"/>
      <c r="K20" s="406"/>
    </row>
    <row r="21" spans="1:11" x14ac:dyDescent="0.3">
      <c r="A21" s="3"/>
      <c r="B21" s="3"/>
      <c r="C21" s="3"/>
      <c r="D21" s="2"/>
      <c r="G21" s="319" t="s">
        <v>284</v>
      </c>
      <c r="H21" s="319"/>
      <c r="I21" s="319"/>
      <c r="J21" s="319"/>
      <c r="K21" s="319"/>
    </row>
    <row r="22" spans="1:11" x14ac:dyDescent="0.3">
      <c r="A22" s="3"/>
      <c r="B22" s="3"/>
      <c r="C22" s="3"/>
      <c r="D22" s="2"/>
      <c r="G22" s="319" t="s">
        <v>285</v>
      </c>
      <c r="H22" s="319"/>
      <c r="I22" s="319"/>
      <c r="J22" s="319"/>
      <c r="K22" s="319"/>
    </row>
  </sheetData>
  <mergeCells count="31">
    <mergeCell ref="C11:E11"/>
    <mergeCell ref="H11:K11"/>
    <mergeCell ref="A1:C5"/>
    <mergeCell ref="D1:H2"/>
    <mergeCell ref="I1:K2"/>
    <mergeCell ref="D3:H3"/>
    <mergeCell ref="D4:H4"/>
    <mergeCell ref="D5:H5"/>
    <mergeCell ref="I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D19"/>
    <mergeCell ref="G19:J19"/>
    <mergeCell ref="G20:K20"/>
    <mergeCell ref="G21:K21"/>
    <mergeCell ref="G22:K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5"/>
  <sheetViews>
    <sheetView workbookViewId="0">
      <selection activeCell="D18" sqref="D18"/>
    </sheetView>
  </sheetViews>
  <sheetFormatPr defaultRowHeight="14.4" x14ac:dyDescent="0.3"/>
  <cols>
    <col min="4" max="4" width="60.88671875" customWidth="1"/>
    <col min="5" max="5" width="13.109375" customWidth="1"/>
    <col min="6" max="6" width="16.6640625" customWidth="1"/>
    <col min="7" max="7" width="16.109375" customWidth="1"/>
    <col min="8" max="8" width="9.109375" customWidth="1"/>
  </cols>
  <sheetData>
    <row r="1" spans="1:8" x14ac:dyDescent="0.3">
      <c r="A1" s="310"/>
      <c r="B1" s="311"/>
      <c r="C1" s="453" t="s">
        <v>5</v>
      </c>
      <c r="D1" s="358"/>
      <c r="E1" s="358"/>
      <c r="F1" s="358"/>
      <c r="G1" s="456"/>
      <c r="H1" s="457"/>
    </row>
    <row r="2" spans="1:8" x14ac:dyDescent="0.3">
      <c r="A2" s="312"/>
      <c r="B2" s="313"/>
      <c r="C2" s="454"/>
      <c r="D2" s="455"/>
      <c r="E2" s="455"/>
      <c r="F2" s="455"/>
      <c r="G2" s="458"/>
      <c r="H2" s="459"/>
    </row>
    <row r="3" spans="1:8" x14ac:dyDescent="0.3">
      <c r="A3" s="312"/>
      <c r="B3" s="313"/>
      <c r="C3" s="460" t="s">
        <v>8</v>
      </c>
      <c r="D3" s="461"/>
      <c r="E3" s="461"/>
      <c r="F3" s="461"/>
      <c r="G3" s="464"/>
      <c r="H3" s="465"/>
    </row>
    <row r="4" spans="1:8" x14ac:dyDescent="0.3">
      <c r="A4" s="312"/>
      <c r="B4" s="313"/>
      <c r="C4" s="462"/>
      <c r="D4" s="463"/>
      <c r="E4" s="463"/>
      <c r="F4" s="463"/>
      <c r="G4" s="466"/>
      <c r="H4" s="467"/>
    </row>
    <row r="5" spans="1:8" x14ac:dyDescent="0.3">
      <c r="A5" s="312"/>
      <c r="B5" s="313"/>
      <c r="C5" s="377" t="s">
        <v>9</v>
      </c>
      <c r="D5" s="468"/>
      <c r="E5" s="468"/>
      <c r="F5" s="468"/>
      <c r="G5" s="466"/>
      <c r="H5" s="467"/>
    </row>
    <row r="6" spans="1:8" x14ac:dyDescent="0.3">
      <c r="A6" s="432"/>
      <c r="B6" s="433"/>
      <c r="C6" s="433"/>
      <c r="D6" s="433"/>
      <c r="E6" s="433"/>
      <c r="F6" s="433"/>
      <c r="G6" s="433"/>
      <c r="H6" s="434"/>
    </row>
    <row r="7" spans="1:8" x14ac:dyDescent="0.3">
      <c r="A7" s="435" t="s">
        <v>64</v>
      </c>
      <c r="B7" s="436"/>
      <c r="C7" s="436"/>
      <c r="D7" s="436"/>
      <c r="E7" s="436"/>
      <c r="F7" s="436"/>
      <c r="G7" s="436"/>
      <c r="H7" s="437"/>
    </row>
    <row r="8" spans="1:8" x14ac:dyDescent="0.3">
      <c r="A8" s="438" t="s">
        <v>191</v>
      </c>
      <c r="B8" s="439"/>
      <c r="C8" s="439"/>
      <c r="D8" s="439"/>
      <c r="E8" s="439"/>
      <c r="F8" s="439"/>
      <c r="G8" s="439"/>
      <c r="H8" s="440"/>
    </row>
    <row r="9" spans="1:8" x14ac:dyDescent="0.3">
      <c r="A9" s="441" t="s">
        <v>536</v>
      </c>
      <c r="B9" s="442"/>
      <c r="C9" s="442"/>
      <c r="D9" s="442"/>
      <c r="E9" s="442"/>
      <c r="F9" s="442"/>
      <c r="G9" s="442"/>
      <c r="H9" s="443"/>
    </row>
    <row r="10" spans="1:8" x14ac:dyDescent="0.3">
      <c r="A10" s="444" t="s">
        <v>65</v>
      </c>
      <c r="B10" s="445"/>
      <c r="C10" s="171" t="s">
        <v>329</v>
      </c>
      <c r="D10" s="172">
        <v>150934</v>
      </c>
      <c r="E10" s="446" t="s">
        <v>107</v>
      </c>
      <c r="F10" s="447"/>
      <c r="G10" s="448"/>
      <c r="H10" s="173">
        <v>1.5727</v>
      </c>
    </row>
    <row r="11" spans="1:8" x14ac:dyDescent="0.3">
      <c r="A11" s="12" t="s">
        <v>66</v>
      </c>
      <c r="B11" s="449" t="s">
        <v>298</v>
      </c>
      <c r="C11" s="449"/>
      <c r="D11" s="449"/>
      <c r="E11" s="449"/>
      <c r="F11" s="449"/>
      <c r="G11" s="35" t="s">
        <v>67</v>
      </c>
      <c r="H11" s="174" t="s">
        <v>105</v>
      </c>
    </row>
    <row r="12" spans="1:8" x14ac:dyDescent="0.3">
      <c r="A12" s="450" t="s">
        <v>68</v>
      </c>
      <c r="B12" s="451"/>
      <c r="C12" s="451"/>
      <c r="D12" s="451"/>
      <c r="E12" s="451"/>
      <c r="F12" s="451"/>
      <c r="G12" s="451"/>
      <c r="H12" s="452"/>
    </row>
    <row r="13" spans="1:8" x14ac:dyDescent="0.3">
      <c r="A13" s="175" t="s">
        <v>59</v>
      </c>
      <c r="B13" s="36" t="s">
        <v>69</v>
      </c>
      <c r="C13" s="36" t="s">
        <v>70</v>
      </c>
      <c r="D13" s="36" t="s">
        <v>71</v>
      </c>
      <c r="E13" s="36" t="s">
        <v>72</v>
      </c>
      <c r="F13" s="36" t="s">
        <v>73</v>
      </c>
      <c r="G13" s="36" t="s">
        <v>74</v>
      </c>
      <c r="H13" s="176" t="s">
        <v>75</v>
      </c>
    </row>
    <row r="14" spans="1:8" x14ac:dyDescent="0.3">
      <c r="A14" s="177" t="s">
        <v>76</v>
      </c>
      <c r="B14" s="178">
        <v>10115</v>
      </c>
      <c r="C14" s="179" t="s">
        <v>329</v>
      </c>
      <c r="D14" s="180" t="s">
        <v>328</v>
      </c>
      <c r="E14" s="181" t="s">
        <v>77</v>
      </c>
      <c r="F14" s="182">
        <v>8.84</v>
      </c>
      <c r="G14" s="181">
        <v>0.25</v>
      </c>
      <c r="H14" s="145">
        <f>F14*G14</f>
        <v>2.21</v>
      </c>
    </row>
    <row r="15" spans="1:8" x14ac:dyDescent="0.3">
      <c r="A15" s="425" t="s">
        <v>78</v>
      </c>
      <c r="B15" s="426"/>
      <c r="C15" s="426"/>
      <c r="D15" s="426"/>
      <c r="E15" s="426"/>
      <c r="F15" s="414">
        <f>SUM(H14:H14)</f>
        <v>2.21</v>
      </c>
      <c r="G15" s="414"/>
      <c r="H15" s="427"/>
    </row>
    <row r="16" spans="1:8" x14ac:dyDescent="0.3">
      <c r="A16" s="423" t="s">
        <v>79</v>
      </c>
      <c r="B16" s="415"/>
      <c r="C16" s="415"/>
      <c r="D16" s="415"/>
      <c r="E16" s="415"/>
      <c r="F16" s="415"/>
      <c r="G16" s="415"/>
      <c r="H16" s="424"/>
    </row>
    <row r="17" spans="1:8" x14ac:dyDescent="0.3">
      <c r="A17" s="38" t="s">
        <v>59</v>
      </c>
      <c r="B17" s="36" t="s">
        <v>69</v>
      </c>
      <c r="C17" s="36" t="s">
        <v>70</v>
      </c>
      <c r="D17" s="142" t="s">
        <v>71</v>
      </c>
      <c r="E17" s="142" t="s">
        <v>72</v>
      </c>
      <c r="F17" s="142" t="s">
        <v>73</v>
      </c>
      <c r="G17" s="142" t="s">
        <v>74</v>
      </c>
      <c r="H17" s="143" t="s">
        <v>75</v>
      </c>
    </row>
    <row r="18" spans="1:8" x14ac:dyDescent="0.3">
      <c r="A18" s="183"/>
      <c r="B18" s="184"/>
      <c r="C18" s="179"/>
      <c r="D18" s="185"/>
      <c r="E18" s="37"/>
      <c r="F18" s="186"/>
      <c r="G18" s="187"/>
      <c r="H18" s="143">
        <f>F18*G18</f>
        <v>0</v>
      </c>
    </row>
    <row r="19" spans="1:8" x14ac:dyDescent="0.3">
      <c r="A19" s="38"/>
      <c r="B19" s="37"/>
      <c r="C19" s="37"/>
      <c r="D19" s="37"/>
      <c r="E19" s="37"/>
      <c r="F19" s="37"/>
      <c r="G19" s="37"/>
      <c r="H19" s="143">
        <f>F19*G19</f>
        <v>0</v>
      </c>
    </row>
    <row r="20" spans="1:8" x14ac:dyDescent="0.3">
      <c r="A20" s="425" t="s">
        <v>80</v>
      </c>
      <c r="B20" s="426"/>
      <c r="C20" s="426"/>
      <c r="D20" s="426"/>
      <c r="E20" s="426"/>
      <c r="F20" s="414">
        <f>SUM(H18:H19)</f>
        <v>0</v>
      </c>
      <c r="G20" s="414"/>
      <c r="H20" s="427"/>
    </row>
    <row r="21" spans="1:8" x14ac:dyDescent="0.3">
      <c r="A21" s="423" t="s">
        <v>81</v>
      </c>
      <c r="B21" s="415"/>
      <c r="C21" s="415"/>
      <c r="D21" s="415"/>
      <c r="E21" s="415"/>
      <c r="F21" s="415"/>
      <c r="G21" s="415"/>
      <c r="H21" s="424"/>
    </row>
    <row r="22" spans="1:8" x14ac:dyDescent="0.3">
      <c r="A22" s="38" t="s">
        <v>59</v>
      </c>
      <c r="B22" s="36" t="s">
        <v>69</v>
      </c>
      <c r="C22" s="36" t="s">
        <v>70</v>
      </c>
      <c r="D22" s="142" t="s">
        <v>71</v>
      </c>
      <c r="E22" s="142" t="s">
        <v>72</v>
      </c>
      <c r="F22" s="142" t="s">
        <v>73</v>
      </c>
      <c r="G22" s="142" t="s">
        <v>74</v>
      </c>
      <c r="H22" s="143" t="s">
        <v>75</v>
      </c>
    </row>
    <row r="23" spans="1:8" x14ac:dyDescent="0.3">
      <c r="A23" s="183" t="s">
        <v>76</v>
      </c>
      <c r="B23" s="188" t="s">
        <v>31</v>
      </c>
      <c r="C23" s="37" t="s">
        <v>106</v>
      </c>
      <c r="D23" s="189" t="s">
        <v>287</v>
      </c>
      <c r="E23" s="37" t="s">
        <v>105</v>
      </c>
      <c r="F23" s="37">
        <v>23.93</v>
      </c>
      <c r="G23" s="190">
        <v>1</v>
      </c>
      <c r="H23" s="145">
        <f>F23*G23</f>
        <v>23.93</v>
      </c>
    </row>
    <row r="24" spans="1:8" x14ac:dyDescent="0.3">
      <c r="A24" s="425" t="s">
        <v>82</v>
      </c>
      <c r="B24" s="426"/>
      <c r="C24" s="426"/>
      <c r="D24" s="426"/>
      <c r="E24" s="426"/>
      <c r="F24" s="414">
        <f>SUM(H23:H23)</f>
        <v>23.93</v>
      </c>
      <c r="G24" s="414"/>
      <c r="H24" s="427"/>
    </row>
    <row r="25" spans="1:8" x14ac:dyDescent="0.3">
      <c r="A25" s="428" t="s">
        <v>83</v>
      </c>
      <c r="B25" s="429"/>
      <c r="C25" s="429"/>
      <c r="D25" s="429"/>
      <c r="E25" s="429"/>
      <c r="F25" s="429"/>
      <c r="G25" s="429"/>
      <c r="H25" s="430"/>
    </row>
    <row r="26" spans="1:8" x14ac:dyDescent="0.3">
      <c r="A26" s="38" t="s">
        <v>59</v>
      </c>
      <c r="B26" s="36" t="s">
        <v>69</v>
      </c>
      <c r="C26" s="36" t="s">
        <v>70</v>
      </c>
      <c r="D26" s="142" t="s">
        <v>71</v>
      </c>
      <c r="E26" s="142" t="s">
        <v>72</v>
      </c>
      <c r="F26" s="142" t="s">
        <v>73</v>
      </c>
      <c r="G26" s="142" t="s">
        <v>74</v>
      </c>
      <c r="H26" s="143" t="s">
        <v>75</v>
      </c>
    </row>
    <row r="27" spans="1:8" x14ac:dyDescent="0.3">
      <c r="A27" s="38"/>
      <c r="B27" s="37"/>
      <c r="C27" s="37"/>
      <c r="D27" s="37"/>
      <c r="E27" s="37"/>
      <c r="F27" s="37"/>
      <c r="G27" s="37"/>
      <c r="H27" s="143">
        <f>F27*G27</f>
        <v>0</v>
      </c>
    </row>
    <row r="28" spans="1:8" x14ac:dyDescent="0.3">
      <c r="A28" s="38"/>
      <c r="B28" s="37"/>
      <c r="C28" s="37"/>
      <c r="D28" s="37"/>
      <c r="E28" s="37"/>
      <c r="F28" s="37"/>
      <c r="G28" s="37"/>
      <c r="H28" s="143">
        <f>F28*G28</f>
        <v>0</v>
      </c>
    </row>
    <row r="29" spans="1:8" x14ac:dyDescent="0.3">
      <c r="A29" s="425" t="s">
        <v>84</v>
      </c>
      <c r="B29" s="426"/>
      <c r="C29" s="426"/>
      <c r="D29" s="426"/>
      <c r="E29" s="426"/>
      <c r="F29" s="414">
        <f>SUM(H27:H28)</f>
        <v>0</v>
      </c>
      <c r="G29" s="414"/>
      <c r="H29" s="427"/>
    </row>
    <row r="30" spans="1:8" x14ac:dyDescent="0.3">
      <c r="A30" s="428" t="s">
        <v>85</v>
      </c>
      <c r="B30" s="429"/>
      <c r="C30" s="429"/>
      <c r="D30" s="429"/>
      <c r="E30" s="429"/>
      <c r="F30" s="429"/>
      <c r="G30" s="429"/>
      <c r="H30" s="430"/>
    </row>
    <row r="31" spans="1:8" x14ac:dyDescent="0.3">
      <c r="A31" s="38" t="s">
        <v>59</v>
      </c>
      <c r="B31" s="414" t="s">
        <v>86</v>
      </c>
      <c r="C31" s="414"/>
      <c r="D31" s="414"/>
      <c r="E31" s="431" t="s">
        <v>75</v>
      </c>
      <c r="F31" s="431"/>
      <c r="G31" s="431"/>
      <c r="H31" s="143"/>
    </row>
    <row r="32" spans="1:8" x14ac:dyDescent="0.3">
      <c r="A32" s="38" t="s">
        <v>87</v>
      </c>
      <c r="B32" s="414" t="s">
        <v>88</v>
      </c>
      <c r="C32" s="414"/>
      <c r="D32" s="414"/>
      <c r="E32" s="431" t="s">
        <v>89</v>
      </c>
      <c r="F32" s="431"/>
      <c r="G32" s="431"/>
      <c r="H32" s="143">
        <f>F15</f>
        <v>2.21</v>
      </c>
    </row>
    <row r="33" spans="1:9" x14ac:dyDescent="0.3">
      <c r="A33" s="38" t="s">
        <v>90</v>
      </c>
      <c r="B33" s="414" t="s">
        <v>91</v>
      </c>
      <c r="C33" s="414"/>
      <c r="D33" s="414"/>
      <c r="E33" s="422">
        <f>H10</f>
        <v>1.5727</v>
      </c>
      <c r="F33" s="422"/>
      <c r="G33" s="422"/>
      <c r="H33" s="143"/>
    </row>
    <row r="34" spans="1:9" x14ac:dyDescent="0.3">
      <c r="A34" s="38" t="s">
        <v>92</v>
      </c>
      <c r="B34" s="414" t="s">
        <v>93</v>
      </c>
      <c r="C34" s="414"/>
      <c r="D34" s="414"/>
      <c r="E34" s="421" t="s">
        <v>94</v>
      </c>
      <c r="F34" s="421"/>
      <c r="G34" s="421"/>
      <c r="H34" s="143">
        <f>F20</f>
        <v>0</v>
      </c>
    </row>
    <row r="35" spans="1:9" x14ac:dyDescent="0.3">
      <c r="A35" s="38" t="s">
        <v>95</v>
      </c>
      <c r="B35" s="414" t="s">
        <v>96</v>
      </c>
      <c r="C35" s="414"/>
      <c r="D35" s="414"/>
      <c r="E35" s="421" t="s">
        <v>97</v>
      </c>
      <c r="F35" s="421"/>
      <c r="G35" s="421"/>
      <c r="H35" s="143">
        <f>F24</f>
        <v>23.93</v>
      </c>
    </row>
    <row r="36" spans="1:9" x14ac:dyDescent="0.3">
      <c r="A36" s="38" t="s">
        <v>98</v>
      </c>
      <c r="B36" s="414" t="s">
        <v>99</v>
      </c>
      <c r="C36" s="414"/>
      <c r="D36" s="414"/>
      <c r="E36" s="421" t="s">
        <v>100</v>
      </c>
      <c r="F36" s="421"/>
      <c r="G36" s="421"/>
      <c r="H36" s="143">
        <f>F29</f>
        <v>0</v>
      </c>
    </row>
    <row r="37" spans="1:9" x14ac:dyDescent="0.3">
      <c r="A37" s="38"/>
      <c r="B37" s="414"/>
      <c r="C37" s="414"/>
      <c r="D37" s="414"/>
      <c r="E37" s="415" t="s">
        <v>101</v>
      </c>
      <c r="F37" s="415"/>
      <c r="G37" s="415"/>
      <c r="H37" s="39">
        <f>ROUND(SUM(H34+H32+H35+H36),2)</f>
        <v>26.14</v>
      </c>
    </row>
    <row r="38" spans="1:9" x14ac:dyDescent="0.3">
      <c r="A38" s="40"/>
      <c r="B38" s="416"/>
      <c r="C38" s="416"/>
      <c r="D38" s="416"/>
      <c r="E38" s="417" t="s">
        <v>102</v>
      </c>
      <c r="F38" s="417"/>
      <c r="G38" s="417"/>
      <c r="H38" s="41">
        <f>H37</f>
        <v>26.14</v>
      </c>
    </row>
    <row r="39" spans="1:9" ht="15" thickBot="1" x14ac:dyDescent="0.35">
      <c r="A39" s="418"/>
      <c r="B39" s="419"/>
      <c r="C39" s="419"/>
      <c r="D39" s="419"/>
      <c r="E39" s="419"/>
      <c r="F39" s="419"/>
      <c r="G39" s="419"/>
      <c r="H39" s="420"/>
    </row>
    <row r="42" spans="1:9" x14ac:dyDescent="0.3">
      <c r="A42" s="404" t="s">
        <v>300</v>
      </c>
      <c r="B42" s="404"/>
      <c r="C42" s="404"/>
      <c r="D42" s="404"/>
      <c r="E42" s="191"/>
      <c r="F42" s="191"/>
      <c r="G42" s="191"/>
      <c r="H42" s="191"/>
    </row>
    <row r="43" spans="1:9" x14ac:dyDescent="0.3">
      <c r="A43" s="3"/>
      <c r="B43" s="3"/>
      <c r="C43" s="3"/>
      <c r="D43" s="2"/>
      <c r="E43" s="406" t="s">
        <v>272</v>
      </c>
      <c r="F43" s="406"/>
      <c r="G43" s="406"/>
      <c r="H43" s="406"/>
      <c r="I43" s="406"/>
    </row>
    <row r="44" spans="1:9" x14ac:dyDescent="0.3">
      <c r="A44" s="3"/>
      <c r="B44" s="3"/>
      <c r="C44" s="3"/>
      <c r="D44" s="2"/>
      <c r="E44" s="319" t="s">
        <v>284</v>
      </c>
      <c r="F44" s="319"/>
      <c r="G44" s="319"/>
      <c r="H44" s="319"/>
      <c r="I44" s="319"/>
    </row>
    <row r="45" spans="1:9" x14ac:dyDescent="0.3">
      <c r="A45" s="3"/>
      <c r="B45" s="3"/>
      <c r="C45" s="3"/>
      <c r="D45" s="2"/>
      <c r="E45" s="319" t="s">
        <v>285</v>
      </c>
      <c r="F45" s="319"/>
      <c r="G45" s="319"/>
      <c r="H45" s="319"/>
      <c r="I45" s="319"/>
    </row>
  </sheetData>
  <mergeCells count="48">
    <mergeCell ref="E43:I43"/>
    <mergeCell ref="E44:I44"/>
    <mergeCell ref="E45:I45"/>
    <mergeCell ref="B37:D37"/>
    <mergeCell ref="E37:G37"/>
    <mergeCell ref="B38:D38"/>
    <mergeCell ref="E38:G38"/>
    <mergeCell ref="A39:H39"/>
    <mergeCell ref="A42:D42"/>
    <mergeCell ref="B34:D34"/>
    <mergeCell ref="E34:G34"/>
    <mergeCell ref="B35:D35"/>
    <mergeCell ref="E35:G35"/>
    <mergeCell ref="B36:D36"/>
    <mergeCell ref="E36:G36"/>
    <mergeCell ref="B33:D33"/>
    <mergeCell ref="E33:G33"/>
    <mergeCell ref="A21:H21"/>
    <mergeCell ref="A24:E24"/>
    <mergeCell ref="F24:H24"/>
    <mergeCell ref="A25:H25"/>
    <mergeCell ref="A29:E29"/>
    <mergeCell ref="F29:H29"/>
    <mergeCell ref="A30:H30"/>
    <mergeCell ref="B31:D31"/>
    <mergeCell ref="E31:G31"/>
    <mergeCell ref="B32:D32"/>
    <mergeCell ref="E32:G32"/>
    <mergeCell ref="A20:E20"/>
    <mergeCell ref="F20:H20"/>
    <mergeCell ref="A6:H6"/>
    <mergeCell ref="A7:H7"/>
    <mergeCell ref="A8:H8"/>
    <mergeCell ref="A9:H9"/>
    <mergeCell ref="A10:B10"/>
    <mergeCell ref="E10:G10"/>
    <mergeCell ref="B11:F11"/>
    <mergeCell ref="A12:H12"/>
    <mergeCell ref="A15:E15"/>
    <mergeCell ref="F15:H15"/>
    <mergeCell ref="A16:H16"/>
    <mergeCell ref="A1:B5"/>
    <mergeCell ref="C1:F2"/>
    <mergeCell ref="G1:H2"/>
    <mergeCell ref="C3:F4"/>
    <mergeCell ref="G3:H4"/>
    <mergeCell ref="C5:F5"/>
    <mergeCell ref="G5:H5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3</vt:i4>
      </vt:variant>
    </vt:vector>
  </HeadingPairs>
  <TitlesOfParts>
    <vt:vector size="23" baseType="lpstr">
      <vt:lpstr>ORÇAMENTO</vt:lpstr>
      <vt:lpstr>CRONOG</vt:lpstr>
      <vt:lpstr>MAPA DE COTAÇÃO 01</vt:lpstr>
      <vt:lpstr>MAPA DE COTAÇÃO 02 </vt:lpstr>
      <vt:lpstr>MAPA DE COTAÇÃO 03</vt:lpstr>
      <vt:lpstr>MAPA DE COTAÇÃO 04</vt:lpstr>
      <vt:lpstr>COMP - 01</vt:lpstr>
      <vt:lpstr>MAPA DE COTAÇÃO 05</vt:lpstr>
      <vt:lpstr>COMP - 02</vt:lpstr>
      <vt:lpstr>MAPA DE COTAÇÃO 06</vt:lpstr>
      <vt:lpstr>MAPA DE COTAÇÃO 07</vt:lpstr>
      <vt:lpstr>MAPA DE COTAÇÃO 08</vt:lpstr>
      <vt:lpstr>MAPA DE COTAÇÃO 09</vt:lpstr>
      <vt:lpstr>MAPA DE COTAÇÃO 10</vt:lpstr>
      <vt:lpstr>MAPA DE COTAÇÃO 11</vt:lpstr>
      <vt:lpstr>MAPA DE COTAÇÃO 12</vt:lpstr>
      <vt:lpstr>MAPA DE COTAÇÃO 13</vt:lpstr>
      <vt:lpstr>COMP - 03</vt:lpstr>
      <vt:lpstr>MAPA DE COTAÇÃO 14</vt:lpstr>
      <vt:lpstr>Mercado</vt:lpstr>
      <vt:lpstr>CRONOG!Area_de_impressao</vt:lpstr>
      <vt:lpstr>Mercado!Area_de_impressao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2026-02-10T10:06:47Z</cp:lastPrinted>
  <dcterms:created xsi:type="dcterms:W3CDTF">2008-07-02T19:34:21Z</dcterms:created>
  <dcterms:modified xsi:type="dcterms:W3CDTF">2026-06-08T11:28:32Z</dcterms:modified>
</cp:coreProperties>
</file>