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JCN CAMPO VENDINHA\2 MEDIÇÃO\"/>
    </mc:Choice>
  </mc:AlternateContent>
  <xr:revisionPtr revIDLastSave="0" documentId="13_ncr:1_{866E2FA4-72FA-4822-8761-77A465138BCD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ORÇAMENTO" sheetId="1" r:id="rId1"/>
    <sheet name="CRONOGRAMA" sheetId="3" r:id="rId2"/>
    <sheet name="COMP-01" sheetId="14" r:id="rId3"/>
    <sheet name="COMP-02" sheetId="29" r:id="rId4"/>
    <sheet name="COMP-03" sheetId="30" r:id="rId5"/>
    <sheet name="COMP-04" sheetId="55" r:id="rId6"/>
    <sheet name="COMP-05" sheetId="58" r:id="rId7"/>
    <sheet name="MERCADO 01" sheetId="59" r:id="rId8"/>
    <sheet name="COMP-06" sheetId="60" r:id="rId9"/>
    <sheet name="COMP-07" sheetId="62" r:id="rId10"/>
    <sheet name="COMP-08" sheetId="64" r:id="rId11"/>
    <sheet name="Mercado" sheetId="4" state="hidden" r:id="rId12"/>
  </sheets>
  <definedNames>
    <definedName name="_xlnm.Print_Area" localSheetId="2">'COMP-01'!$A$1:$H$55</definedName>
    <definedName name="_xlnm.Print_Area" localSheetId="3">'COMP-02'!$A$1:$H$48</definedName>
    <definedName name="_xlnm.Print_Area" localSheetId="4">'COMP-03'!$A$1:$H$48</definedName>
    <definedName name="_xlnm.Print_Area" localSheetId="5">'COMP-04'!$A$1:$H$47</definedName>
    <definedName name="_xlnm.Print_Area" localSheetId="6">'COMP-05'!$A$1:$H$44</definedName>
    <definedName name="_xlnm.Print_Area" localSheetId="11">Mercado!$A$1:$J$23</definedName>
    <definedName name="_xlnm.Print_Area" localSheetId="0">ORÇAMENTO!$A$1:$M$194</definedName>
    <definedName name="_xlnm.Print_Titles" localSheetId="0">ORÇAMENTO!$1:$10</definedName>
  </definedNames>
  <calcPr calcId="181029"/>
</workbook>
</file>

<file path=xl/calcChain.xml><?xml version="1.0" encoding="utf-8"?>
<calcChain xmlns="http://schemas.openxmlformats.org/spreadsheetml/2006/main">
  <c r="M78" i="1" l="1"/>
  <c r="M90" i="1"/>
  <c r="M97" i="1"/>
  <c r="M105" i="1"/>
  <c r="M109" i="1"/>
  <c r="M115" i="1"/>
  <c r="M121" i="1"/>
  <c r="M182" i="1"/>
  <c r="M158" i="1"/>
  <c r="M149" i="1"/>
  <c r="M72" i="1"/>
  <c r="M76" i="1"/>
  <c r="M77" i="1"/>
  <c r="M58" i="1"/>
  <c r="M60" i="1"/>
  <c r="M61" i="1"/>
  <c r="M62" i="1"/>
  <c r="M63" i="1"/>
  <c r="M65" i="1"/>
  <c r="M66" i="1"/>
  <c r="M67" i="1"/>
  <c r="M70" i="1"/>
  <c r="M56" i="1"/>
  <c r="M46" i="1"/>
  <c r="M47" i="1"/>
  <c r="M48" i="1"/>
  <c r="M49" i="1"/>
  <c r="M50" i="1"/>
  <c r="M51" i="1"/>
  <c r="M52" i="1"/>
  <c r="M53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31" i="1"/>
  <c r="K31" i="1"/>
  <c r="M23" i="1"/>
  <c r="M19" i="1"/>
  <c r="M13" i="1"/>
  <c r="K14" i="1"/>
  <c r="K13" i="1" s="1"/>
  <c r="K15" i="1"/>
  <c r="K16" i="1"/>
  <c r="K17" i="1"/>
  <c r="K18" i="1"/>
  <c r="K20" i="1"/>
  <c r="K19" i="1" s="1"/>
  <c r="K21" i="1"/>
  <c r="K66" i="1"/>
  <c r="K55" i="1" s="1"/>
  <c r="K30" i="1"/>
  <c r="K59" i="1"/>
  <c r="K60" i="1"/>
  <c r="K61" i="1"/>
  <c r="K62" i="1"/>
  <c r="K63" i="1"/>
  <c r="K64" i="1"/>
  <c r="K65" i="1"/>
  <c r="K67" i="1"/>
  <c r="K70" i="1"/>
  <c r="K72" i="1"/>
  <c r="K58" i="1"/>
  <c r="K56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25" i="1"/>
  <c r="K26" i="1"/>
  <c r="K27" i="1"/>
  <c r="K28" i="1"/>
  <c r="K29" i="1"/>
  <c r="K24" i="1"/>
  <c r="K184" i="1"/>
  <c r="K182" i="1"/>
  <c r="K158" i="1"/>
  <c r="K149" i="1"/>
  <c r="K121" i="1"/>
  <c r="K115" i="1"/>
  <c r="K109" i="1"/>
  <c r="K105" i="1"/>
  <c r="K97" i="1"/>
  <c r="K90" i="1"/>
  <c r="K78" i="1"/>
  <c r="M55" i="1" l="1"/>
  <c r="M186" i="1" s="1"/>
  <c r="M30" i="1"/>
  <c r="K186" i="1"/>
  <c r="K23" i="1"/>
  <c r="G21" i="1" l="1"/>
  <c r="G24" i="1"/>
  <c r="G25" i="1"/>
  <c r="G26" i="1"/>
  <c r="G27" i="1"/>
  <c r="G124" i="1"/>
  <c r="G156" i="1"/>
  <c r="I183" i="1"/>
  <c r="I160" i="1"/>
  <c r="I161" i="1"/>
  <c r="I162" i="1"/>
  <c r="I163" i="1"/>
  <c r="I164" i="1"/>
  <c r="I165" i="1"/>
  <c r="I166" i="1"/>
  <c r="I167" i="1"/>
  <c r="I169" i="1"/>
  <c r="I170" i="1"/>
  <c r="I174" i="1"/>
  <c r="I175" i="1"/>
  <c r="I176" i="1"/>
  <c r="I177" i="1"/>
  <c r="I178" i="1"/>
  <c r="I179" i="1"/>
  <c r="I180" i="1"/>
  <c r="I181" i="1"/>
  <c r="I159" i="1"/>
  <c r="I151" i="1"/>
  <c r="I152" i="1"/>
  <c r="I153" i="1"/>
  <c r="I154" i="1"/>
  <c r="I155" i="1"/>
  <c r="I156" i="1"/>
  <c r="I157" i="1"/>
  <c r="I150" i="1"/>
  <c r="I124" i="1"/>
  <c r="I125" i="1"/>
  <c r="I126" i="1"/>
  <c r="I127" i="1"/>
  <c r="I128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23" i="1"/>
  <c r="I117" i="1"/>
  <c r="I118" i="1"/>
  <c r="I119" i="1"/>
  <c r="I120" i="1"/>
  <c r="I116" i="1"/>
  <c r="I111" i="1"/>
  <c r="I112" i="1"/>
  <c r="I113" i="1"/>
  <c r="I114" i="1"/>
  <c r="I110" i="1"/>
  <c r="I107" i="1"/>
  <c r="I108" i="1"/>
  <c r="I106" i="1"/>
  <c r="I99" i="1"/>
  <c r="I100" i="1"/>
  <c r="I101" i="1"/>
  <c r="I102" i="1"/>
  <c r="I103" i="1"/>
  <c r="I104" i="1"/>
  <c r="I98" i="1"/>
  <c r="I92" i="1"/>
  <c r="I93" i="1"/>
  <c r="I95" i="1"/>
  <c r="I96" i="1"/>
  <c r="I91" i="1"/>
  <c r="I81" i="1"/>
  <c r="I82" i="1"/>
  <c r="I83" i="1"/>
  <c r="I84" i="1"/>
  <c r="I85" i="1"/>
  <c r="I86" i="1"/>
  <c r="I87" i="1"/>
  <c r="I88" i="1"/>
  <c r="I89" i="1"/>
  <c r="I80" i="1"/>
  <c r="I58" i="1"/>
  <c r="I60" i="1"/>
  <c r="I62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56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31" i="1"/>
  <c r="I25" i="1"/>
  <c r="I26" i="1"/>
  <c r="I27" i="1"/>
  <c r="I28" i="1"/>
  <c r="I29" i="1"/>
  <c r="I24" i="1"/>
  <c r="I21" i="1"/>
  <c r="I20" i="1"/>
  <c r="I15" i="1"/>
  <c r="I16" i="1"/>
  <c r="I17" i="1"/>
  <c r="I18" i="1"/>
  <c r="I14" i="1"/>
  <c r="I13" i="1" l="1"/>
  <c r="I185" i="1"/>
  <c r="I184" i="1" s="1"/>
  <c r="I182" i="1"/>
  <c r="I23" i="1" l="1"/>
  <c r="I19" i="1"/>
  <c r="I30" i="1"/>
  <c r="I78" i="1"/>
  <c r="I90" i="1"/>
  <c r="I109" i="1"/>
  <c r="I105" i="1"/>
  <c r="I115" i="1"/>
  <c r="I97" i="1"/>
  <c r="I149" i="1"/>
  <c r="B17" i="3"/>
  <c r="H24" i="64" l="1"/>
  <c r="F26" i="64" s="1"/>
  <c r="H37" i="64" s="1"/>
  <c r="H26" i="58"/>
  <c r="H25" i="62"/>
  <c r="H26" i="62"/>
  <c r="H27" i="62"/>
  <c r="H28" i="62"/>
  <c r="H29" i="62"/>
  <c r="H24" i="62"/>
  <c r="H11" i="59"/>
  <c r="E35" i="64"/>
  <c r="H30" i="64"/>
  <c r="H29" i="64"/>
  <c r="F31" i="64" s="1"/>
  <c r="H38" i="64" s="1"/>
  <c r="H20" i="64"/>
  <c r="H19" i="64"/>
  <c r="H15" i="64"/>
  <c r="H14" i="64"/>
  <c r="E39" i="62"/>
  <c r="H34" i="62"/>
  <c r="H33" i="62"/>
  <c r="H20" i="62"/>
  <c r="H19" i="62"/>
  <c r="H15" i="62"/>
  <c r="H14" i="62"/>
  <c r="E34" i="60"/>
  <c r="H29" i="60"/>
  <c r="F30" i="60" s="1"/>
  <c r="H37" i="60" s="1"/>
  <c r="H28" i="60"/>
  <c r="H24" i="60"/>
  <c r="F25" i="60" s="1"/>
  <c r="H36" i="60" s="1"/>
  <c r="H20" i="60"/>
  <c r="H19" i="60"/>
  <c r="F21" i="60" s="1"/>
  <c r="H35" i="60" s="1"/>
  <c r="H15" i="60"/>
  <c r="H14" i="60"/>
  <c r="F30" i="62" l="1"/>
  <c r="H41" i="62" s="1"/>
  <c r="F16" i="62"/>
  <c r="H38" i="62" s="1"/>
  <c r="F16" i="60"/>
  <c r="H33" i="60" s="1"/>
  <c r="H38" i="60" s="1"/>
  <c r="H39" i="60" s="1"/>
  <c r="F21" i="64"/>
  <c r="H36" i="64" s="1"/>
  <c r="F16" i="64"/>
  <c r="H34" i="64" s="1"/>
  <c r="F35" i="62"/>
  <c r="H42" i="62" s="1"/>
  <c r="F21" i="62"/>
  <c r="H40" i="62" s="1"/>
  <c r="H43" i="62" l="1"/>
  <c r="H44" i="62" s="1"/>
  <c r="H39" i="64"/>
  <c r="H40" i="64" s="1"/>
  <c r="H61" i="1"/>
  <c r="H63" i="1"/>
  <c r="I63" i="1" s="1"/>
  <c r="H129" i="1"/>
  <c r="I129" i="1" s="1"/>
  <c r="H130" i="1"/>
  <c r="I130" i="1" s="1"/>
  <c r="H131" i="1"/>
  <c r="I131" i="1" s="1"/>
  <c r="H168" i="1"/>
  <c r="I168" i="1" s="1"/>
  <c r="H171" i="1"/>
  <c r="I171" i="1" s="1"/>
  <c r="H172" i="1"/>
  <c r="I172" i="1" s="1"/>
  <c r="H173" i="1"/>
  <c r="I173" i="1" s="1"/>
  <c r="I158" i="1" l="1"/>
  <c r="I61" i="1"/>
  <c r="I55" i="1" s="1"/>
  <c r="I121" i="1"/>
  <c r="H34" i="58"/>
  <c r="E32" i="58"/>
  <c r="H31" i="58"/>
  <c r="H27" i="58"/>
  <c r="H19" i="58"/>
  <c r="H18" i="58"/>
  <c r="H30" i="55"/>
  <c r="H29" i="55"/>
  <c r="H28" i="55"/>
  <c r="H27" i="55"/>
  <c r="H26" i="55"/>
  <c r="B28" i="3"/>
  <c r="B27" i="3"/>
  <c r="B26" i="3"/>
  <c r="B24" i="3"/>
  <c r="B23" i="3"/>
  <c r="B22" i="3"/>
  <c r="B21" i="3"/>
  <c r="B20" i="3"/>
  <c r="B19" i="3"/>
  <c r="B18" i="3"/>
  <c r="B16" i="3"/>
  <c r="B15" i="3"/>
  <c r="B14" i="3"/>
  <c r="B13" i="3"/>
  <c r="H33" i="14"/>
  <c r="H32" i="14"/>
  <c r="H31" i="14"/>
  <c r="H26" i="14"/>
  <c r="H27" i="14"/>
  <c r="H28" i="14"/>
  <c r="H29" i="14"/>
  <c r="H30" i="14"/>
  <c r="H14" i="14"/>
  <c r="I186" i="1" l="1"/>
  <c r="C19" i="3"/>
  <c r="H19" i="3" s="1"/>
  <c r="C21" i="3"/>
  <c r="H21" i="3" s="1"/>
  <c r="C20" i="3"/>
  <c r="H20" i="3" s="1"/>
  <c r="C23" i="3"/>
  <c r="I23" i="3" s="1"/>
  <c r="C22" i="3"/>
  <c r="H22" i="3" s="1"/>
  <c r="C17" i="3"/>
  <c r="G17" i="3" s="1"/>
  <c r="C28" i="3"/>
  <c r="F31" i="55"/>
  <c r="F20" i="58"/>
  <c r="H33" i="58" s="1"/>
  <c r="F28" i="58"/>
  <c r="H35" i="58" s="1"/>
  <c r="H36" i="58" s="1"/>
  <c r="H37" i="58" s="1"/>
  <c r="C18" i="3" l="1"/>
  <c r="H29" i="3"/>
  <c r="J28" i="3"/>
  <c r="C26" i="3"/>
  <c r="J26" i="3" s="1"/>
  <c r="C27" i="3"/>
  <c r="J27" i="3" s="1"/>
  <c r="G18" i="3" l="1"/>
  <c r="G29" i="3" s="1"/>
  <c r="J29" i="3"/>
  <c r="C24" i="3"/>
  <c r="I24" i="3" s="1"/>
  <c r="C25" i="3"/>
  <c r="I25" i="3" s="1"/>
  <c r="E35" i="55"/>
  <c r="H19" i="55"/>
  <c r="H18" i="55"/>
  <c r="I29" i="3" l="1"/>
  <c r="H34" i="55"/>
  <c r="H38" i="55"/>
  <c r="F20" i="55"/>
  <c r="H36" i="55" s="1"/>
  <c r="H37" i="55"/>
  <c r="C16" i="3" l="1"/>
  <c r="F16" i="3" s="1"/>
  <c r="H39" i="55"/>
  <c r="H40" i="55" s="1"/>
  <c r="H24" i="30" l="1"/>
  <c r="H25" i="30"/>
  <c r="H15" i="30"/>
  <c r="H14" i="30"/>
  <c r="E36" i="30"/>
  <c r="H31" i="30"/>
  <c r="H30" i="30"/>
  <c r="F32" i="30" s="1"/>
  <c r="H39" i="30" s="1"/>
  <c r="H20" i="30"/>
  <c r="H19" i="30"/>
  <c r="E37" i="29"/>
  <c r="H32" i="29"/>
  <c r="H31" i="29"/>
  <c r="H25" i="29"/>
  <c r="H24" i="29"/>
  <c r="H20" i="29"/>
  <c r="H19" i="29"/>
  <c r="H15" i="29"/>
  <c r="H14" i="29"/>
  <c r="H16" i="14"/>
  <c r="C14" i="3" l="1"/>
  <c r="F16" i="30"/>
  <c r="H35" i="30" s="1"/>
  <c r="F27" i="30"/>
  <c r="H38" i="30" s="1"/>
  <c r="F21" i="30"/>
  <c r="H37" i="30" s="1"/>
  <c r="F21" i="29"/>
  <c r="H38" i="29" s="1"/>
  <c r="F33" i="29"/>
  <c r="H40" i="29" s="1"/>
  <c r="F16" i="29"/>
  <c r="H36" i="29" s="1"/>
  <c r="F28" i="29"/>
  <c r="H39" i="29" s="1"/>
  <c r="E14" i="3" l="1"/>
  <c r="H41" i="29"/>
  <c r="H40" i="30"/>
  <c r="H41" i="30" s="1"/>
  <c r="H42" i="29" l="1"/>
  <c r="H25" i="14" l="1"/>
  <c r="F34" i="14" s="1"/>
  <c r="E43" i="14"/>
  <c r="H38" i="14"/>
  <c r="H37" i="14"/>
  <c r="H21" i="14"/>
  <c r="H20" i="14"/>
  <c r="H15" i="14"/>
  <c r="F17" i="14" s="1"/>
  <c r="H45" i="14" l="1"/>
  <c r="F22" i="14"/>
  <c r="H44" i="14" s="1"/>
  <c r="H42" i="14"/>
  <c r="F39" i="14"/>
  <c r="H46" i="14" s="1"/>
  <c r="H47" i="14" l="1"/>
  <c r="H48" i="14" s="1"/>
  <c r="C15" i="3" l="1"/>
  <c r="F15" i="3" s="1"/>
  <c r="F29" i="3" s="1"/>
  <c r="J12" i="4"/>
  <c r="J13" i="4"/>
  <c r="J14" i="4"/>
  <c r="J15" i="4"/>
  <c r="J16" i="4"/>
  <c r="J11" i="4"/>
  <c r="C13" i="3" l="1"/>
  <c r="C30" i="3" s="1"/>
  <c r="A9" i="3"/>
  <c r="D27" i="3" l="1"/>
  <c r="D25" i="3"/>
  <c r="D14" i="3"/>
  <c r="D17" i="3"/>
  <c r="D24" i="3"/>
  <c r="D19" i="3"/>
  <c r="D26" i="3"/>
  <c r="D20" i="3"/>
  <c r="D15" i="3"/>
  <c r="D22" i="3"/>
  <c r="D18" i="3"/>
  <c r="D21" i="3"/>
  <c r="D28" i="3"/>
  <c r="D16" i="3"/>
  <c r="D23" i="3"/>
  <c r="E13" i="3"/>
  <c r="E29" i="3" s="1"/>
  <c r="E30" i="3" l="1"/>
  <c r="F30" i="3" s="1"/>
  <c r="G30" i="3" s="1"/>
  <c r="H30" i="3" l="1"/>
  <c r="I30" i="3" l="1"/>
  <c r="D13" i="3"/>
  <c r="D30" i="3" l="1"/>
</calcChain>
</file>

<file path=xl/sharedStrings.xml><?xml version="1.0" encoding="utf-8"?>
<sst xmlns="http://schemas.openxmlformats.org/spreadsheetml/2006/main" count="1520" uniqueCount="515">
  <si>
    <t>ITEM</t>
  </si>
  <si>
    <t>QUANT.</t>
  </si>
  <si>
    <t>m²</t>
  </si>
  <si>
    <t xml:space="preserve">      </t>
  </si>
  <si>
    <t>1.1</t>
  </si>
  <si>
    <t>FONTE</t>
  </si>
  <si>
    <t>PREFEITURA MUNICIPAL DE LARANJA DA TERRA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</si>
  <si>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</si>
  <si>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</si>
  <si>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</si>
  <si>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</si>
  <si>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</si>
  <si>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</si>
  <si>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1.2</t>
  </si>
  <si>
    <t>m</t>
  </si>
  <si>
    <t>CRONOGRAMA FÍSICO-FINANCEIRO</t>
  </si>
  <si>
    <t>VALOR TOTAL</t>
  </si>
  <si>
    <t>%</t>
  </si>
  <si>
    <t>SUB-TOTAL</t>
  </si>
  <si>
    <t>und</t>
  </si>
  <si>
    <t>1.3</t>
  </si>
  <si>
    <t>Jeann Bulerianm</t>
  </si>
  <si>
    <t>1.0</t>
  </si>
  <si>
    <t>2.0</t>
  </si>
  <si>
    <t>2.1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</si>
  <si>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</si>
  <si>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</si>
  <si>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</si>
  <si>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</si>
  <si>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</si>
  <si>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</si>
  <si>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</si>
  <si>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</si>
  <si>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</si>
  <si>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</si>
  <si>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</si>
  <si>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</si>
  <si>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</si>
  <si>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</si>
  <si>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</si>
  <si>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</si>
  <si>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</si>
  <si>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</si>
  <si>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</si>
  <si>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</si>
  <si>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</si>
  <si>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</si>
  <si>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</si>
  <si>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</si>
  <si>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</si>
  <si>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</si>
  <si>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</si>
  <si>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</si>
  <si>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</si>
  <si>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</si>
  <si>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</si>
  <si>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</si>
  <si>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</si>
  <si>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</si>
  <si>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</si>
  <si>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kg</t>
  </si>
  <si>
    <t>COBERTURA</t>
  </si>
  <si>
    <t>PINTURA</t>
  </si>
  <si>
    <t>Limpeza geral da obra (edificação)</t>
  </si>
  <si>
    <t xml:space="preserve"> PREÇO UNIT. S/ BDI</t>
  </si>
  <si>
    <t>_________________________________________________</t>
  </si>
  <si>
    <t>2.2</t>
  </si>
  <si>
    <t>m³</t>
  </si>
  <si>
    <t>LIMPEZA</t>
  </si>
  <si>
    <t>Aço</t>
  </si>
  <si>
    <t>Escavação</t>
  </si>
  <si>
    <t>Und</t>
  </si>
  <si>
    <t>ÁGUA FRIA</t>
  </si>
  <si>
    <t>Alvenaria</t>
  </si>
  <si>
    <t>Platibanda</t>
  </si>
  <si>
    <t>Telha, trama e calha</t>
  </si>
  <si>
    <t>Calha em chapa de aço galvanizado número 24, desenvolvimento de 100 cm, incluso transporte vertical. af_07/2019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</si>
  <si>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</si>
  <si>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</si>
  <si>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</si>
  <si>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</si>
  <si>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</si>
  <si>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</si>
  <si>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</si>
  <si>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</si>
  <si>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</si>
  <si>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</si>
  <si>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</si>
  <si>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</si>
  <si>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</si>
  <si>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</si>
  <si>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</si>
  <si>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A - Custo Total de Mão de Obra:</t>
  </si>
  <si>
    <t>B – Equipamentos</t>
  </si>
  <si>
    <t>B - Custo Total de Equipamentos:</t>
  </si>
  <si>
    <t>C – Materiais</t>
  </si>
  <si>
    <t>04</t>
  </si>
  <si>
    <t>05</t>
  </si>
  <si>
    <t>06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</si>
  <si>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</si>
  <si>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</si>
  <si>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</si>
  <si>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</si>
  <si>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</si>
  <si>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</si>
  <si>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</si>
  <si>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</si>
  <si>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</si>
  <si>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</si>
  <si>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</si>
  <si>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</si>
  <si>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</si>
  <si>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</si>
  <si>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</si>
  <si>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</si>
  <si>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</si>
  <si>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</si>
  <si>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</si>
  <si>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</si>
  <si>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</si>
  <si>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</si>
  <si>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CPU</t>
  </si>
  <si>
    <t>Beiral</t>
  </si>
  <si>
    <t>07</t>
  </si>
  <si>
    <t>03</t>
  </si>
  <si>
    <t>08</t>
  </si>
  <si>
    <t>09</t>
  </si>
  <si>
    <t>10</t>
  </si>
  <si>
    <t>11</t>
  </si>
  <si>
    <t>12</t>
  </si>
  <si>
    <t>COMP-02</t>
  </si>
  <si>
    <t>Concreto</t>
  </si>
  <si>
    <t>CHAPISCO EMBOÇO E REBOCO</t>
  </si>
  <si>
    <t>COMP-04</t>
  </si>
  <si>
    <t>COMP-03</t>
  </si>
  <si>
    <t>Portão de ferro de correr em barra chata, inclusive chumbamento</t>
  </si>
  <si>
    <t>COLUNA DE VENTILAÇÃO</t>
  </si>
  <si>
    <t>Trama de aço composta por terças para telhados de até 2 águas para telha ondulada de fibrocimento, metálica, plástica ou termoacústica, incluso transporte vertical. af_07/2019</t>
  </si>
  <si>
    <t>PISOS, REVESTIMENTO DE PAREDES</t>
  </si>
  <si>
    <t>INSTALAÇÕES HIDROSSANITÁRIAS</t>
  </si>
  <si>
    <t>UND</t>
  </si>
  <si>
    <t>DER-ES</t>
  </si>
  <si>
    <t>LEIS SOCIAIS (HORA)</t>
  </si>
  <si>
    <t>Chapim sobre muros lineares, em granito ou mármore, l = 25 cm, assentado com argamassa 1:6 com aditivo. Af_11/2020</t>
  </si>
  <si>
    <t xml:space="preserve">M2 </t>
  </si>
  <si>
    <t xml:space="preserve">ARAME GALVANIZADO 12 BWG, D = 2,76 MM (0,048 KG/M) OU 14 BWG, D = 2,11 MM KG C (0,026 KG/M)
</t>
  </si>
  <si>
    <t>unid</t>
  </si>
  <si>
    <t>GUINDAUTO HIDRÁULICO, CAPACIDADE MÁXIMA DE CARGA 6200 KG, MOMENTO MÁXIMO DE CARGA 11,7 TM, ALCANCE MÁXIMO HORIZONTAL 9,70 M, INCLUSIVE CAMINHÃO TOCO
PBT 16.000 KG, POTÊNCIA DE 189 CV - CHP DIURNO. AF_06/2014</t>
  </si>
  <si>
    <t>AREIA LAVADA MEDIA (LABOR)</t>
  </si>
  <si>
    <t>BRITA 1 (LABOR)</t>
  </si>
  <si>
    <t>BRITA 2 (LABOR)</t>
  </si>
  <si>
    <t>Laje</t>
  </si>
  <si>
    <t>laje pré-moldada unidirecional, biapoiada, para piso, enchimento em cerâmica, vigota convencional, altura total da laje (enchimento+capa) =(8+4). af_11/2020</t>
  </si>
  <si>
    <t>GESSO</t>
  </si>
  <si>
    <t xml:space="preserve"> m³</t>
  </si>
  <si>
    <t xml:space="preserve"> CAIXAS DE INSPEÇÃO E CAIXA SINFONADA</t>
  </si>
  <si>
    <t>Unid</t>
  </si>
  <si>
    <t>Instalação de vidro liso incolor, e = 10 mm, em esquadria de alumínio ou pvc, fixado com baguete. af_01/2021_</t>
  </si>
  <si>
    <t>2.1.6</t>
  </si>
  <si>
    <t>1.4</t>
  </si>
  <si>
    <t>1.5</t>
  </si>
  <si>
    <t>Papeleira de parede em metal cromado sem tampa, incluso fixação. af_01/2020</t>
  </si>
  <si>
    <t xml:space="preserve">Saboneteira de parede em metal cromado, incluso fixação. af_01/2020 un c </t>
  </si>
  <si>
    <t>AJUDANTE (AJUDANTE PRATICO - SINDUSCON)
(LABOR)</t>
  </si>
  <si>
    <t>PEDREIRO - (OFICIAL - SINDUSCON) (LABOR)</t>
  </si>
  <si>
    <t>SERVENTE (AUXILIAR DE OBRAS - SINDUSCON)
(LABOR)</t>
  </si>
  <si>
    <t>ARAME GALVANIZADO N.10 BWG (LABOR)</t>
  </si>
  <si>
    <t>ARAME GALVANIZADO N.14 BWG (LABOR)</t>
  </si>
  <si>
    <t>CIMENTO PORTLAND CP III - 40 (LABOR)</t>
  </si>
  <si>
    <t>MOURAO CONCRETO CURVO SECAO "T" H=3,20M (LABOR)</t>
  </si>
  <si>
    <t>Alvenaria de blocos de concreto estrut. (9x19x39cm) cheios, com resistência mín. compr. 15MPa,
assentados c/ arg. de cimento e areia no traço 1:4, esp. juntas 10mm e esp. da parede s/ revest. 9cm</t>
  </si>
  <si>
    <t>Placa de obra nas dimensões de 2.0 x 4.0 m, padrão DER</t>
  </si>
  <si>
    <t>Barracão para depósito de cimento área de 10.90m2, de chapa de compensado 12mm e pontaletes 8x8cm, piso cimentado e cobertura de telhas de fibrocimento de 6mm, inclusive ponto de luz, conf. projeto (2 utilizações)</t>
  </si>
  <si>
    <t>DEMOLIÇÕES E RETIRADAS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</si>
  <si>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</si>
  <si>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</si>
  <si>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Barracão para escritório com sanitário área 14.50m2, de chapa de compens. 12mm e pontalete 8x8cm, piso cimentado e cobertura de telha de fibroc. 6mm, incl. ponto de luz e cx. de inspeção, conf. projeto (2 utilizações)</t>
  </si>
  <si>
    <t>PRÓPRIA</t>
  </si>
  <si>
    <t>Escavação manual em material de 1a. categoria, até 1.50 m de profundidade</t>
  </si>
  <si>
    <t>Fornecimento, preparo e aplicação de concreto Fck=25 MPa (brita 1 e 2) - (5% de perdas já incluído no custo)</t>
  </si>
  <si>
    <t>Reaterro apiloado de cavas de fundação, em camadas de 20 cm</t>
  </si>
  <si>
    <t xml:space="preserve">Tubo de aço galvanizado, inclusive conexões, diâm. 100mm(4") </t>
  </si>
  <si>
    <t xml:space="preserve">Trave de campo de futebol 7,32x2,44 em tubo de aço galvanizado DN100, inclusive pintura com esmalte sintético em 2 demãos e fundo anticorrosivo em 1 demão </t>
  </si>
  <si>
    <t>3.0</t>
  </si>
  <si>
    <t>SERVENTE (AUXILIAR DE OBRAS - SINDUSCON) (LABOR)</t>
  </si>
  <si>
    <t>CHP</t>
  </si>
  <si>
    <t>Poste de concreto DT com comprimento nominal de 9 m, carga nominal de 300 dan, engastamento base concretada com 1 m de concreto e 0,5 m de solo, fornecimento e instalação</t>
  </si>
  <si>
    <t>Alambrado c/tela losang. arame fio 12 malha 2" revest. em PVC, com mourão curvo de concreto H=3,20m, secção T, fixado em solo, a cada 2,5m, incl 4 fios tensores, chumbadores, sapata de 40x40x50cm e mureta de blocos de concreto 14x19x39cm cheios</t>
  </si>
  <si>
    <t xml:space="preserve"> TELA DE ARAME GALVANIZADA QUADRANGULAR / LOSANGULAR, FIO 2,77 MM (12 BWG), MALHA 8 X 8 CM, H = 2 M</t>
  </si>
  <si>
    <t xml:space="preserve"> TELA DE ARAME GALVANIZADA QUADRANGULAR / LOSANGULAR, FIO 2,77 MM (12 BWG), MALHA 8 X 8 CM, INSTALADA EM POSTE DE CONCRETO, FORNECIMENTO E INSTALAÇÃO</t>
  </si>
  <si>
    <t>Tela de arame galvanizada quadrangular / losangular, fio 2,77 mm (12 bwg), malha 8 x 8 cm, instalada em poste de concreto, fornecimento e instalação</t>
  </si>
  <si>
    <t>Portão de ferro de abrir em barra chata, inclusive chumbamento</t>
  </si>
  <si>
    <t>Fôrma de tábua de madeira de 2.5 x 30.0 cm para fundações, levando-se em conta a utilização 5 vezes(incluido o material, corte, montagem, escoramento e desforma)</t>
  </si>
  <si>
    <t xml:space="preserve"> Fôrma de tábua de madeira de 2.5x30.0cm, levando-se em conta utilização 3 vezes (incluindo o material,corte, montagem, escoramento e desforma)</t>
  </si>
  <si>
    <t>Fornecimento, dobragem e colocação em fôrma, de armadura CA-60 B fina, diâmetro de 4.0 a 7.0mm</t>
  </si>
  <si>
    <t>BANCOS DE RESERVAS</t>
  </si>
  <si>
    <t>Fornecimento, dobragem e colocação em fôrma, de armadura CA-50 A média, diâmetro de 6.3 a 10.0 mm</t>
  </si>
  <si>
    <t>Piso e Alvenaria</t>
  </si>
  <si>
    <t>Cobertura</t>
  </si>
  <si>
    <t>Bancos, Revestimento e Pintura</t>
  </si>
  <si>
    <t>Lastro regularizado de concreto não estrutural, espessura de 8 cm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</si>
  <si>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</si>
  <si>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Cobertura nova de telhas de alumínio trapezoidal, H = 8 cm, esp. 0.5mm, inclusive acessórios de fixação</t>
  </si>
  <si>
    <t>Reboco tipo paulista de argamassa de cimento, cal hidratada CH1 e areia média ou grossa lavada no traço 1:0.5:6, espessura 25 mm</t>
  </si>
  <si>
    <t>4.0</t>
  </si>
  <si>
    <t>ALAMBRADO, TRAVE E PORTÕES</t>
  </si>
  <si>
    <t>CAMPO</t>
  </si>
  <si>
    <t>Retirada de grades, gradis, alambrados, cercas e portões</t>
  </si>
  <si>
    <t>Chapisco de argamassa de cimento e areia média ou grossa lavada, no traço 1:3, espessura 5 mm</t>
  </si>
  <si>
    <t>Locação de obra com gabarito de madeira</t>
  </si>
  <si>
    <t>5.0</t>
  </si>
  <si>
    <t>5.1</t>
  </si>
  <si>
    <t>Formas e Reaterro</t>
  </si>
  <si>
    <t>Fôrma de tábua de madeira de 2.5x30.0cm, levando-se em conta utilização 3 vezes (incluindo o material,corte, montagem, escoramento e desforma)</t>
  </si>
  <si>
    <t>Fornecimento, dobragem e colocação em fôrma, de armadura CA-50 A grossa diâmetro de 12.5 a 25.0 mm (1/2 a 1")</t>
  </si>
  <si>
    <t xml:space="preserve"> Laje pré-fabricada treliçada, sobrecarga 300 Kg/m2, vão de 3.5m a 4.3m, capeamento 4cm, esp. 12cm, Fck= 150 Kg/cm2</t>
  </si>
  <si>
    <t>Pintura com tinta acrílica, marcas de referência Suvinil, Coral e Metalatex, inclusive selador acrílico, em paredes e forros, a duas demãos</t>
  </si>
  <si>
    <t>Rufo de chapa metálica nº 26 com largura de 30 cm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</si>
  <si>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</si>
  <si>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</si>
  <si>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</si>
  <si>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</si>
  <si>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</si>
  <si>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</si>
  <si>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</si>
  <si>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</si>
  <si>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</si>
  <si>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</si>
  <si>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</si>
  <si>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</si>
  <si>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</si>
  <si>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</si>
  <si>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</si>
  <si>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</si>
  <si>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</si>
  <si>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</si>
  <si>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</si>
  <si>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</si>
  <si>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7.0</t>
  </si>
  <si>
    <t>7.1</t>
  </si>
  <si>
    <t>7.2</t>
  </si>
  <si>
    <t>7.3</t>
  </si>
  <si>
    <t>7.4</t>
  </si>
  <si>
    <t>7.5</t>
  </si>
  <si>
    <t>Emboço de argamassa de cimento, cal hidratada CH1 e areia média ou grossa lavada no traço 1:0.5:6, espessura 20 mm</t>
  </si>
  <si>
    <t>8.0</t>
  </si>
  <si>
    <t>8.1</t>
  </si>
  <si>
    <t>8.2</t>
  </si>
  <si>
    <t>8.3</t>
  </si>
  <si>
    <t>8.4</t>
  </si>
  <si>
    <t>8.5</t>
  </si>
  <si>
    <t>8.6</t>
  </si>
  <si>
    <t>Porta de abrir tipo veneziana em alumínio anodizado, linha 25, completa, incl. puxador com tranca, caixilho, alizar e contramarco</t>
  </si>
  <si>
    <t>Verga/contraverga reta de concreto armado 10 x 5 cm, Fck = 15 MPa, inclusive forma, armação e desforma</t>
  </si>
  <si>
    <t>5.12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</si>
  <si>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</si>
  <si>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</si>
  <si>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Janela de correr para vidro em alumínio anodizado cor natural, linha 25, completa, incl. puxador com tranca, alizar, caixilho e contramarco, exclusive vidro</t>
  </si>
  <si>
    <t>Cobogó de concreto 40 x 40 x 10 cm, tipo reto, assentados com argamassa de cimento e areia no traço 1:3, espessura das juntas 15 mm</t>
  </si>
  <si>
    <t>Corrimão em tubo de ferro galvanizado diam. 2" com chumbadores a cada 1.5m</t>
  </si>
  <si>
    <t>9.0</t>
  </si>
  <si>
    <t>9.1</t>
  </si>
  <si>
    <t>9.2</t>
  </si>
  <si>
    <t>Emassamento de paredes e forros, com duas demãos de massa à base de PVA, marcas de referência Suvinil, Coral ou Metalatex</t>
  </si>
  <si>
    <t>Forro de gesso acabamento tipo liso</t>
  </si>
  <si>
    <t>9.3</t>
  </si>
  <si>
    <t>Banco de concreto armado aparente com apoios de alvenaria assentada com argamassa de cimento, cal eareia, largura de 0,50m e espessura de 0,05m</t>
  </si>
  <si>
    <t>10.0</t>
  </si>
  <si>
    <t>10.1</t>
  </si>
  <si>
    <t>10.2</t>
  </si>
  <si>
    <t>10.3</t>
  </si>
  <si>
    <t>11.0</t>
  </si>
  <si>
    <t>11.1</t>
  </si>
  <si>
    <t>11.2</t>
  </si>
  <si>
    <t>11.3</t>
  </si>
  <si>
    <t>11.4</t>
  </si>
  <si>
    <t>11.5</t>
  </si>
  <si>
    <t>Piso cerâmico esmaltado, PEI 5, acabamento semibrilho, dim. 45x45cm, ref. de cor CARGO PLUS WHITE Eliane/equiv. assentado com argamassa de cimento colante, inclusive rejuntamento</t>
  </si>
  <si>
    <t>Lastro de concreto não estrutural, espessura de 6 cm</t>
  </si>
  <si>
    <t>Regularização de base p/ revestimento cerâmico, com argamassa de cimento e areia no traço 1:5, espessura 3cm</t>
  </si>
  <si>
    <t>Azulejo branco 15 x 15 cm, juntas a prumo, assentado com argamassa de cimento colante, inclusive rejuntamento com cimento branco, marcas de referência Eliane, Cecrisa ou Portobello</t>
  </si>
  <si>
    <t>Soleira de granito esp. 2 cm e largura de 15 cm</t>
  </si>
  <si>
    <t>Peitoril de granito cinza polido, 15 cm, esp. 3cm</t>
  </si>
  <si>
    <t>Passeio de cimentado camurçado com argamassa de cimento e areia no traço 1:3 esp. 1.5cm, e lastro de concreto com 8cm de espessura, inclusive preparo de caixa</t>
  </si>
  <si>
    <t>Divisória de granito com 3 cm de espessura, assentada com argamassa de cimento e areia no traço 1:3, na cor cinza</t>
  </si>
  <si>
    <t>Bancada de granito com espessura de 2 cm</t>
  </si>
  <si>
    <t>Tubo de PVC rígido soldável marrom, diâm. 20mm (1/2"), inclusive conexões</t>
  </si>
  <si>
    <t>Tubo de PVC rígido soldável marrom, diâm. 25mm (3/4"), inclusive conexões</t>
  </si>
  <si>
    <t>Tubo de PVC rigido soldável marrom, diâm. 32mm (1"), inclusive conexões</t>
  </si>
  <si>
    <t>Tubo de PVC rígido soldável marrom, diâm. 50mm (11/2"), inclusive conexões</t>
  </si>
  <si>
    <t xml:space="preserve">Registro de gaveta bruto diam. 40mm (11/2") </t>
  </si>
  <si>
    <t>Registro de gaveta bruto diam. 25mm (1")</t>
  </si>
  <si>
    <t>Registro de gaveta bruto diam. 20mm (3/4")</t>
  </si>
  <si>
    <t>Registro de gaveta com canopla cromada diam. 25mm (1"), marcas de referência Fabrimar, Deca ou Docol</t>
  </si>
  <si>
    <t>Registro de gaveta com canopla cromada, diam. 20mm (3/4"), marcas de referência Fabrimar, Deca ou Docol</t>
  </si>
  <si>
    <t>Registro de pressão com canopla cromada diam. 20mm (3/4"), marcas de referência Fabrimar, Deca ou Docol</t>
  </si>
  <si>
    <t>Ralo sifonado em PVC 100x100mm, com grelha PVC</t>
  </si>
  <si>
    <t>Tubo de PVC rígido soldável branco, para esgoto, diâmetro 40mm (1 1/2"), inclusive conexões</t>
  </si>
  <si>
    <t>Tubo de PVC rígido soldável branco, para esgoto, diâmetro 100mm (4"), inclusive conexões</t>
  </si>
  <si>
    <t>Tubo de PVC rígido soldável branco, para esgoto, diâmetro 50mm (2"), inclusive conexões</t>
  </si>
  <si>
    <t>Espelho para banheiros espessura 4 mm, incluindo chapa compensada 10 mm, moldura de alumínio em perfil L 3/4", fixado com parafusos cromados</t>
  </si>
  <si>
    <t>Cuba louça de embutir redonda, 30cm, L-41, completa, marcas de referência Deca, Celite ou Ideal Standard, incl. válvula e sifão, exclusive torneira</t>
  </si>
  <si>
    <t xml:space="preserve">Torneira pressão cromada diâm. 1/2" para lavatório, marcas de referência Fabrimar, Deca ou Docol </t>
  </si>
  <si>
    <t>12.0</t>
  </si>
  <si>
    <t>12.1</t>
  </si>
  <si>
    <t>12.2</t>
  </si>
  <si>
    <t>12.3</t>
  </si>
  <si>
    <t>12.4</t>
  </si>
  <si>
    <t>12.5</t>
  </si>
  <si>
    <t>Bacia sifonada de louça branca com caixa acoplada, inclusive acessórios</t>
  </si>
  <si>
    <t>13.0</t>
  </si>
  <si>
    <t>Quadro de distribuição de energia em PVC, de embutir, com 12 divisões modulares com barramento</t>
  </si>
  <si>
    <t>Quadro de distribuição de energia, de embutir, com 3 divisões modulares, sem barramento</t>
  </si>
  <si>
    <t>Caixa sextavada em PVC de 3x3x1 1/2", marca de referência Tigreflex</t>
  </si>
  <si>
    <t>Caixa de embutir marca de referência Tigreflex, 4x2"</t>
  </si>
  <si>
    <t>Eletroduto flexível corrugado 3/4" , marca de referência TIGRE</t>
  </si>
  <si>
    <t>Fio de cobre termoplástico, com isolamento para 750V, seção de 1.5 mm2</t>
  </si>
  <si>
    <t>Fio de cobre termoplástico, com isolamento para 750V, seção de 2.5 mm2</t>
  </si>
  <si>
    <t>Fio ou cabo de cobre termoplástico, com isolamento para 750V, seção de 4.0 mm2</t>
  </si>
  <si>
    <t xml:space="preserve">Fio ou cabo de cobre termoplástico, com isolamento para 750V, seção de 6.0 mm2 </t>
  </si>
  <si>
    <t>Fio ou cabo de cobre termoplástico, com isolamento para 750V, seção de 16.0 mm2</t>
  </si>
  <si>
    <t>Mini-Disjuntor monopolar 20 A, curva C - 5KA 220/127VCA (NBR IEC 60947-2), Ref. Siemens, GE, Schneider ou equivalente</t>
  </si>
  <si>
    <t>Mini-Disjuntor monopolar 10 A, curva C - 5KA 220/127VCA (NBR IEC 60947-2), Ref. Siemens, GE, Schneider ou equivalente</t>
  </si>
  <si>
    <t>Mini-Disjuntor bipolar 16 A, curva C - 5KA 220/127VCA (NBR IEC 60947-2), Ref. Siemens, GE, Schneider ou equivalente</t>
  </si>
  <si>
    <t>Mini-Disjuntor bipolar 40 A, curva C - 5KA 220/127VCA (NBR IEC 60947-2), Ref. Siemens, GE, Schneider ou equivalente</t>
  </si>
  <si>
    <t>Chuveiro frio de PVC, marcas de referência Atlas, Cipla ou Akros</t>
  </si>
  <si>
    <t>Interruptor de uma tecla simples 10A/250V, com placa 4x2"</t>
  </si>
  <si>
    <t>Interruptor de uma tecla paralelo 10A/250V, com placa 4x2"</t>
  </si>
  <si>
    <t>Interruptor de duas teclas simples 10A/250V, com placa 4x2"</t>
  </si>
  <si>
    <t>Tomada padrão brasileiro linha branca, NBR 14136 2 polos + terra 10A/250V, com placa 4x2"</t>
  </si>
  <si>
    <t>Padrão de entrada de energia elétrica, bifásico, entrada aérea, a 3 fios, carga instalada em muro de 9001 até 15000W - 220/127V</t>
  </si>
  <si>
    <t>14.0</t>
  </si>
  <si>
    <t>15.0</t>
  </si>
  <si>
    <t>14.1</t>
  </si>
  <si>
    <t>15.1</t>
  </si>
  <si>
    <t>SOLEIRAS, PEITORIS, DIVISÓRIAS E BANCADAS</t>
  </si>
  <si>
    <t>ESQUADRIAS</t>
  </si>
  <si>
    <t>A - SERVIÇOS</t>
  </si>
  <si>
    <t>COMP-05</t>
  </si>
  <si>
    <t>ESCAVADEIRA HIDRÁULICA SOBRE ESTEIRAS, CAÇAMBA 0,80 M3, PESO OPERACIONAL 17 T, POTENCIA BRUTA 111 HP - CHP DIURNO. AF_06/2014</t>
  </si>
  <si>
    <t>CAMINHÃO BASCULANTE 6 M3 TOCO, PESO BRUTO TOTAL 16.000 KG, CARGA ÚTIL MÁXIMA 11.130 KG, DISTÂNCIA ENTRE EIXOS 5,36 M, POTÊNCIA 185 CV, INCLUSIVE CAÇAMBA METÁLICA - CHP DIURNO. AF_06/2014</t>
  </si>
  <si>
    <t>Demolição mecanizada de estruturas de concreto armado e alvenaria, pé direito simples H até h=3,00m, sem aproveitamento, inclusive carga e transporte</t>
  </si>
  <si>
    <t xml:space="preserve"> PREÇO UNIT. C/ BDI 33,25%</t>
  </si>
  <si>
    <t>Banco de concreto armado aparente com apoios de alvenaria assentada com argamassa de cimento, cal e areia, largura de 0,50m e espessura de 0,05m</t>
  </si>
  <si>
    <t>Infra-estrutura</t>
  </si>
  <si>
    <t>Super-estrutura</t>
  </si>
  <si>
    <t>Reservatório de polietileno de 500 L, inclusive adaptadores com flanges de PVC e torneira de bóia de 3/4"</t>
  </si>
  <si>
    <t>Mureta de medição utilizando arg. cimento, cal e areia, dimensões 1100x2000x200mm, com pilares e cintas, revestido com chapisco e reboco, inclusive pintura emassamento e pintura acrílica a três demãos, exclusive cobertura</t>
  </si>
  <si>
    <r>
      <rPr>
        <sz val="10"/>
        <color theme="1"/>
        <rFont val="Arial"/>
        <family val="2"/>
      </rPr>
      <t>Fornecimento, preparo e aplicação de concreto Fck=25 MPa (brita 1 e 2) - (5% de perdas já incluído no custo)</t>
    </r>
    <r>
      <rPr>
        <b/>
        <sz val="10"/>
        <color theme="1"/>
        <rFont val="Arial"/>
        <family val="2"/>
      </rPr>
      <t xml:space="preserve">
</t>
    </r>
  </si>
  <si>
    <t>5.13</t>
  </si>
  <si>
    <t>MAPA DE COTAÇÃO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</si>
  <si>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</si>
  <si>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</si>
  <si>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</si>
  <si>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</si>
  <si>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</si>
  <si>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</si>
  <si>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</si>
  <si>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</si>
  <si>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</si>
  <si>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</si>
  <si>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</si>
  <si>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JB MATERIAL DE CONSTRUÇÃO E IRRIGAÇÃO</t>
  </si>
  <si>
    <t>07.711.642/0001-48</t>
  </si>
  <si>
    <t>(27)3720-1704 - jbmaterialdeconstrucaoeirrigacao.negocio.site</t>
  </si>
  <si>
    <t>sim</t>
  </si>
  <si>
    <t>CONSTRUTORA ANA CLARA EIRELI</t>
  </si>
  <si>
    <t>05.039.314/0002-00</t>
  </si>
  <si>
    <t>(27)3720-1504 - www.grupoanaclara.com.br</t>
  </si>
  <si>
    <t>Data base:</t>
  </si>
  <si>
    <t>LEIS SOCIAIS:</t>
  </si>
  <si>
    <t>010101</t>
  </si>
  <si>
    <t>AJUDANTE (AJUDANTE PRATICO - SINDUSCON) (LABOR)</t>
  </si>
  <si>
    <t>010115</t>
  </si>
  <si>
    <t>ELETRICISTA (OFICIAL - SINDUSCON) (LABOR)</t>
  </si>
  <si>
    <t>MERCADO</t>
  </si>
  <si>
    <t>COMP-06</t>
  </si>
  <si>
    <t xml:space="preserve">Lâmpada de LED de embutir 18 W, quadrada </t>
  </si>
  <si>
    <t>COMERCIAL MATTEDI LTDA</t>
  </si>
  <si>
    <t>31.684.798/0001-61</t>
  </si>
  <si>
    <t>(27)3720-1381 - www.grupomattedi.com</t>
  </si>
  <si>
    <t>14.2</t>
  </si>
  <si>
    <t>14.3</t>
  </si>
  <si>
    <t>14.4</t>
  </si>
  <si>
    <t>14.5</t>
  </si>
  <si>
    <t>14.6</t>
  </si>
  <si>
    <t>14.7</t>
  </si>
  <si>
    <t>14.8</t>
  </si>
  <si>
    <t>16.0</t>
  </si>
  <si>
    <t>16.1</t>
  </si>
  <si>
    <t>4.1</t>
  </si>
  <si>
    <t>4.2</t>
  </si>
  <si>
    <t>4.3</t>
  </si>
  <si>
    <t>4.4</t>
  </si>
  <si>
    <t>4.5</t>
  </si>
  <si>
    <t>4.6</t>
  </si>
  <si>
    <t>4.7</t>
  </si>
  <si>
    <t>VESTIÁRIOS, BANHEIROS E CABINE DE TRANSMISSÃO</t>
  </si>
  <si>
    <t>ENCANADOR - (OFICIAL - SINDUSCON) (LABOR)</t>
  </si>
  <si>
    <t>ADAPTADOR PVC SOLD.FLANGES LIVRES P/CX.AGUA
25MM (LABOR)</t>
  </si>
  <si>
    <t>ADAPTADOR PVC SOLD.FLANGES LIVRES P/CX.AGUA
50MM (LABOR)</t>
  </si>
  <si>
    <t>FITA DE VEDACAO 18MM X 50M (LABOR)</t>
  </si>
  <si>
    <t>M</t>
  </si>
  <si>
    <t>TORNEIRA BOIA HASTE METALICA BALAO PLASTICO -
3/4" (LABOR)</t>
  </si>
  <si>
    <t>MASSA PARA VIDRO (LABOR)</t>
  </si>
  <si>
    <t>KG</t>
  </si>
  <si>
    <t>RESERVATORIO DE POLIETILENO 1.000 L C/ TAMPA
(LABOR)</t>
  </si>
  <si>
    <t>Reservatório de polietileno de 1000l, inclusive adaptadores com flanges de PVC e torneira de bóia de 3/4"</t>
  </si>
  <si>
    <t>COMP-07</t>
  </si>
  <si>
    <t>SANITÁRIO - ESGOTO</t>
  </si>
  <si>
    <t>Caixa de passagem de alvenaria de blocos de concreto 9x19x39cm, dimensões de 80x80x80m, com revestimento interno em chapisco e reboco tampa de concreto esp. 5cm e lastro de brita 5cm</t>
  </si>
  <si>
    <t>Caixa sifonada em PVC, diâm. 150mm, com grelha e porta grelha quadrados, em aço inox</t>
  </si>
  <si>
    <t>COMP-08</t>
  </si>
  <si>
    <t>BEBEDOURO EM ACO INOX, AISI 304 CH18 DIM. 45X275CM</t>
  </si>
  <si>
    <t>BEBEDOURO EM ACO INOX, AISI 304 CH18 DIM. 45X275CM, FORNECIMENTO E INSTALAÇÃO</t>
  </si>
  <si>
    <t>Bebedouro em aço inox, AISI 304 CH18 dim. 45x275cm, fornecimento e instalação</t>
  </si>
  <si>
    <t>3.1</t>
  </si>
  <si>
    <t>3.2</t>
  </si>
  <si>
    <t>VALOR TOTAL C/ BDI 33,25%</t>
  </si>
  <si>
    <t>PREÇO TOTAL C/ BDI 33,25%</t>
  </si>
  <si>
    <t>Pintura, sobre paredes e forros, aplicação manual, com duas demãos de tinta látex PVA premium, referência Suvinil, Coral e Metalatex, inclusive uma demão de liquido selador PVA, referência Suvinil, Coral ou Metalatex ou equivalente</t>
  </si>
  <si>
    <t xml:space="preserve"> Poste de concreto armado de seção duplo T, extensão de 9,00 m, resistência de 300 a 400 dan, tipo b ou d</t>
  </si>
  <si>
    <t>Pintura sobre metal, aplicação manual, com duas demãos de tinta esmalte sintético, referência Suvinil, Coral ou Metalatex, inclusive uma demão de fundo anticorrosivo</t>
  </si>
  <si>
    <t>APARELHOS  HIDROSSANITÁRIOS</t>
  </si>
  <si>
    <t>APARELHOS HIDROSSANITÁRIOS</t>
  </si>
  <si>
    <t>3.3</t>
  </si>
  <si>
    <t>OBRA DE REFORMA DO CAMPO DE VENDINHA E CONSTRUÇÃO DE VESTIÁRIOS E CABINE DE TRANSMISSÃO, NA COMUNIDADE DE VENDINHA, DISTRITO DE JOATUBA, MUNICIPIO DE LARANJA DA TERRA-ES.</t>
  </si>
  <si>
    <t>DATA BASE: FEVEREIRO/2024 SEM DESONERAÇÃO, BDI 2ª FAIXA: 33,25%, LEIS SOCIAIS: 157,27%</t>
  </si>
  <si>
    <t xml:space="preserve">ESTRUTURA/ALVENARIA </t>
  </si>
  <si>
    <t>DATA BASE: FEVEREIRO/2024</t>
  </si>
  <si>
    <t>3.4</t>
  </si>
  <si>
    <t>3.5</t>
  </si>
  <si>
    <t>3.6</t>
  </si>
  <si>
    <t xml:space="preserve"> TELA DE ARAME GALVANIZADA REVESTIDA EM PVC, QUADRANGULAR / LOSANGULAR, FIO
2,77 MM (12 BWG), BITOLA FINAL = *3,8* MM, MALHA 7,5 X 7,5 CM, H = 2 M
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</si>
  <si>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</si>
  <si>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</si>
  <si>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</si>
  <si>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</si>
  <si>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</si>
  <si>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</si>
  <si>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</si>
  <si>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</si>
  <si>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</si>
  <si>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Laranja da Terra/ES, 20 de maio de 2024.</t>
  </si>
  <si>
    <t>Pintura sobre paredes e forros, aplicação manual, com duas demãos de tinta látex acrílico premium, acabamento fosco, referência Suvinil, Coral e Metalatex, inclusive uma demão de liquido selador acrílico, referência Suvinil, Coral ou Metalatex</t>
  </si>
  <si>
    <t>8.7</t>
  </si>
  <si>
    <t>O item 9.1 possui o BDI diferenciado igual 15,57%</t>
  </si>
  <si>
    <t>10.4</t>
  </si>
  <si>
    <t>10.5</t>
  </si>
  <si>
    <t>12.6</t>
  </si>
  <si>
    <t>12.7</t>
  </si>
  <si>
    <t>12.8</t>
  </si>
  <si>
    <t>12.9</t>
  </si>
  <si>
    <t>12.10</t>
  </si>
  <si>
    <t>12.11</t>
  </si>
  <si>
    <t>12.12</t>
  </si>
  <si>
    <t>FEVERERIO/2024</t>
  </si>
  <si>
    <t>Fossa séptica de anéis pré-moldados de concreto, diâmetro 1.20 m, altura útil de 1.70m, completa, incluindo tampa c/visita de 60cm, concreto p/fundo esp.10 cm, e tubo para ligação ao filtro</t>
  </si>
  <si>
    <t>Filtro anaeróbio de anéis pré-moldados de concreto, diâmetro de 1.20m, altura útil de 1.80m, completo, incl. tampa c/visita de 60 cm, concreto p/fundo esp.10cm e tubulação de saída de esgoto</t>
  </si>
  <si>
    <t>Caixa de passagem de alvenaria de blocos de concreto 9x19x39cm, dimensões de 1.00x1.00x1.00m, com revestimento interno em chapisco e reboco tampa de Concreto esp. 5cm e lastro de brita 5cm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</si>
  <si>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</si>
  <si>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</si>
  <si>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</si>
  <si>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</si>
  <si>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</si>
  <si>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</si>
  <si>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</si>
  <si>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</si>
  <si>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</si>
  <si>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13.1</t>
  </si>
  <si>
    <t>13.2</t>
  </si>
  <si>
    <t>13.3</t>
  </si>
  <si>
    <t>13.4</t>
  </si>
  <si>
    <t>13.5</t>
  </si>
  <si>
    <t>13.6</t>
  </si>
  <si>
    <t>13.7</t>
  </si>
  <si>
    <t>13.8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</si>
  <si>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</si>
  <si>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</si>
  <si>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</si>
  <si>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</si>
  <si>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</si>
  <si>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</si>
  <si>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</si>
  <si>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</si>
  <si>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</si>
  <si>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</si>
  <si>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</si>
  <si>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</si>
  <si>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</si>
  <si>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</si>
  <si>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</si>
  <si>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Eletroduto PEAD parede simples, corrugado, cor preta, diâmetro 1.1/2", referencia Kanaflex, Plastibras ou equivalente</t>
  </si>
  <si>
    <t>Eletroduto PEAD parede simples, corrugado, cor preta, diâmetro 2", referencia Kanaflex, Plastibras ou equivalente</t>
  </si>
  <si>
    <t>ARQUITETA  CAU-ES A247989-3</t>
  </si>
  <si>
    <t xml:space="preserve">LARISSA FLEGLER </t>
  </si>
  <si>
    <t>LARISSA FLEGLER</t>
  </si>
  <si>
    <t>Data Base: FEVEREIRO/2024</t>
  </si>
  <si>
    <t>Johnatan Lawers</t>
  </si>
  <si>
    <t>CREA-ES 043525/D</t>
  </si>
  <si>
    <t>1º MÊS JULHO/2025</t>
  </si>
  <si>
    <t>2º MÊS AGOSTO/2025</t>
  </si>
  <si>
    <t>3º MÊS SETEMBRO/2025</t>
  </si>
  <si>
    <t>4º MÊS OUTUBRO/2025</t>
  </si>
  <si>
    <t>5º MÊS NOVEMBRO/2025</t>
  </si>
  <si>
    <t>6º MÊS DEZEMBRO/2025</t>
  </si>
  <si>
    <t>Laranja da Terra/ES, 26 de junho de 2025.</t>
  </si>
  <si>
    <t>1ª MEDIÇÃO</t>
  </si>
  <si>
    <t>Início:</t>
  </si>
  <si>
    <t>Fim:</t>
  </si>
  <si>
    <t>2ª MEDIÇÃO</t>
  </si>
  <si>
    <t>Laranja da Terra/ES, 30 de janeiro de 2026.</t>
  </si>
  <si>
    <t>Glícia Helena Krause Corteletti</t>
  </si>
  <si>
    <t>CREA-ES 040576/D</t>
  </si>
  <si>
    <t>Engenheira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</si>
</sst>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&quot;R$ &quot;* #,##0.00_);_(&quot;R$ &quot;* \(#,##0.00\);_(&quot;R$ &quot;* &quot;-&quot;??_);_(@_)"/>
    <numFmt numFmtId="169" formatCode="0.000000"/>
    <numFmt numFmtId="170" formatCode="&quot;R$&quot;\ #,##0.00"/>
  </numFmts>
  <fonts count="4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b/>
      <sz val="9"/>
      <name val="Alien Encounters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9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hadow/>
      <sz val="16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Arial"/>
      <family val="2"/>
    </font>
    <font>
      <sz val="10"/>
      <color theme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44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6" xfId="0" applyFont="1" applyBorder="1"/>
    <xf numFmtId="2" fontId="20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7" fillId="0" borderId="1" xfId="0" applyFont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4" fontId="27" fillId="0" borderId="14" xfId="0" applyNumberFormat="1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right" vertical="center" wrapText="1"/>
    </xf>
    <xf numFmtId="166" fontId="16" fillId="3" borderId="14" xfId="0" applyNumberFormat="1" applyFont="1" applyFill="1" applyBorder="1" applyAlignment="1">
      <alignment horizontal="center" vertical="center"/>
    </xf>
    <xf numFmtId="0" fontId="27" fillId="3" borderId="1" xfId="0" quotePrefix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center" vertical="center"/>
    </xf>
    <xf numFmtId="166" fontId="12" fillId="3" borderId="13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13" xfId="0" quotePrefix="1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right" vertical="center" wrapText="1"/>
    </xf>
    <xf numFmtId="166" fontId="11" fillId="7" borderId="14" xfId="0" applyNumberFormat="1" applyFont="1" applyFill="1" applyBorder="1" applyAlignment="1">
      <alignment horizontal="center" vertical="center"/>
    </xf>
    <xf numFmtId="166" fontId="12" fillId="4" borderId="13" xfId="0" applyNumberFormat="1" applyFont="1" applyFill="1" applyBorder="1" applyAlignment="1">
      <alignment horizontal="center" vertical="center"/>
    </xf>
    <xf numFmtId="166" fontId="11" fillId="8" borderId="14" xfId="0" applyNumberFormat="1" applyFont="1" applyFill="1" applyBorder="1" applyAlignment="1">
      <alignment horizontal="center" vertical="center"/>
    </xf>
    <xf numFmtId="1" fontId="27" fillId="3" borderId="1" xfId="0" quotePrefix="1" applyNumberFormat="1" applyFont="1" applyFill="1" applyBorder="1" applyAlignment="1">
      <alignment horizontal="center" vertical="center"/>
    </xf>
    <xf numFmtId="10" fontId="17" fillId="0" borderId="32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7" fillId="0" borderId="32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15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vertical="center"/>
    </xf>
    <xf numFmtId="164" fontId="11" fillId="4" borderId="1" xfId="2" applyFont="1" applyFill="1" applyBorder="1" applyAlignment="1">
      <alignment horizontal="center" vertical="center" wrapText="1"/>
    </xf>
    <xf numFmtId="164" fontId="15" fillId="9" borderId="1" xfId="2" applyFont="1" applyFill="1" applyBorder="1" applyAlignment="1">
      <alignment horizontal="center" vertical="center"/>
    </xf>
    <xf numFmtId="164" fontId="12" fillId="0" borderId="1" xfId="2" applyFont="1" applyFill="1" applyBorder="1" applyAlignment="1">
      <alignment horizontal="center" vertical="center"/>
    </xf>
    <xf numFmtId="164" fontId="29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0" fontId="33" fillId="0" borderId="0" xfId="0" applyFont="1"/>
    <xf numFmtId="0" fontId="32" fillId="0" borderId="1" xfId="0" applyFont="1" applyBorder="1" applyAlignment="1">
      <alignment vertical="center" wrapText="1"/>
    </xf>
    <xf numFmtId="0" fontId="12" fillId="3" borderId="13" xfId="0" quotePrefix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0" fontId="32" fillId="0" borderId="14" xfId="0" applyNumberFormat="1" applyFont="1" applyBorder="1" applyAlignment="1">
      <alignment vertical="center" wrapText="1"/>
    </xf>
    <xf numFmtId="167" fontId="27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164" fontId="35" fillId="0" borderId="0" xfId="2" applyFont="1" applyFill="1" applyBorder="1" applyAlignment="1">
      <alignment horizontal="right" vertical="center"/>
    </xf>
    <xf numFmtId="165" fontId="3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30" fillId="0" borderId="0" xfId="0" applyFont="1"/>
    <xf numFmtId="0" fontId="31" fillId="0" borderId="1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10" fontId="31" fillId="0" borderId="14" xfId="0" applyNumberFormat="1" applyFont="1" applyBorder="1" applyAlignment="1">
      <alignment vertical="center" wrapText="1"/>
    </xf>
    <xf numFmtId="0" fontId="26" fillId="0" borderId="0" xfId="0" applyFont="1" applyAlignment="1">
      <alignment horizontal="right" vertical="center"/>
    </xf>
    <xf numFmtId="164" fontId="26" fillId="0" borderId="0" xfId="2" applyFont="1" applyFill="1" applyBorder="1" applyAlignment="1">
      <alignment horizontal="right" vertical="center"/>
    </xf>
    <xf numFmtId="164" fontId="26" fillId="0" borderId="0" xfId="2" applyFont="1" applyFill="1" applyBorder="1" applyAlignment="1">
      <alignment vertical="center"/>
    </xf>
    <xf numFmtId="165" fontId="26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164" fontId="16" fillId="0" borderId="1" xfId="2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4" fontId="16" fillId="9" borderId="1" xfId="0" applyNumberFormat="1" applyFont="1" applyFill="1" applyBorder="1" applyAlignment="1">
      <alignment horizontal="center" vertical="center"/>
    </xf>
    <xf numFmtId="164" fontId="16" fillId="9" borderId="1" xfId="2" applyFont="1" applyFill="1" applyBorder="1" applyAlignment="1">
      <alignment horizontal="center" vertical="center"/>
    </xf>
    <xf numFmtId="4" fontId="16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9" borderId="1" xfId="0" applyFont="1" applyFill="1" applyBorder="1" applyAlignment="1">
      <alignment horizontal="center" wrapText="1"/>
    </xf>
    <xf numFmtId="4" fontId="11" fillId="9" borderId="1" xfId="0" applyNumberFormat="1" applyFont="1" applyFill="1" applyBorder="1" applyAlignment="1">
      <alignment horizontal="center" vertical="center"/>
    </xf>
    <xf numFmtId="164" fontId="11" fillId="9" borderId="1" xfId="2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4" fontId="11" fillId="0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164" fontId="4" fillId="0" borderId="0" xfId="2" applyFont="1"/>
    <xf numFmtId="0" fontId="11" fillId="9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4" fontId="13" fillId="0" borderId="1" xfId="9" applyFont="1" applyFill="1" applyBorder="1" applyAlignment="1">
      <alignment horizontal="center" vertical="center"/>
    </xf>
    <xf numFmtId="44" fontId="13" fillId="0" borderId="0" xfId="9" applyFont="1" applyFill="1" applyBorder="1" applyAlignment="1">
      <alignment horizontal="center" vertical="center"/>
    </xf>
    <xf numFmtId="165" fontId="18" fillId="0" borderId="0" xfId="0" applyNumberFormat="1" applyFont="1"/>
    <xf numFmtId="170" fontId="30" fillId="0" borderId="0" xfId="0" applyNumberFormat="1" applyFont="1"/>
    <xf numFmtId="166" fontId="16" fillId="3" borderId="1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165" fontId="17" fillId="0" borderId="38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64" fontId="5" fillId="0" borderId="0" xfId="2" applyFont="1" applyFill="1" applyBorder="1"/>
    <xf numFmtId="0" fontId="15" fillId="9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70" fontId="5" fillId="0" borderId="0" xfId="0" applyNumberFormat="1" applyFont="1"/>
    <xf numFmtId="0" fontId="16" fillId="2" borderId="1" xfId="0" applyFont="1" applyFill="1" applyBorder="1" applyAlignment="1">
      <alignment horizontal="left" wrapText="1"/>
    </xf>
    <xf numFmtId="0" fontId="24" fillId="3" borderId="1" xfId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horizontal="left" vertical="center" wrapText="1"/>
    </xf>
    <xf numFmtId="165" fontId="13" fillId="0" borderId="18" xfId="0" applyNumberFormat="1" applyFont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6" fillId="3" borderId="14" xfId="0" applyNumberFormat="1" applyFont="1" applyFill="1" applyBorder="1" applyAlignment="1">
      <alignment horizontal="center" vertical="center"/>
    </xf>
    <xf numFmtId="2" fontId="16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5" fillId="0" borderId="1" xfId="0" applyFont="1" applyBorder="1"/>
    <xf numFmtId="0" fontId="24" fillId="3" borderId="13" xfId="1" applyFont="1" applyFill="1" applyBorder="1" applyAlignment="1" applyProtection="1">
      <alignment horizontal="center" vertical="center"/>
    </xf>
    <xf numFmtId="0" fontId="24" fillId="3" borderId="14" xfId="1" applyFont="1" applyFill="1" applyBorder="1" applyAlignment="1" applyProtection="1">
      <alignment horizontal="center" vertical="center"/>
    </xf>
    <xf numFmtId="0" fontId="5" fillId="0" borderId="14" xfId="0" applyFont="1" applyBorder="1"/>
    <xf numFmtId="165" fontId="13" fillId="0" borderId="14" xfId="9" applyNumberFormat="1" applyFont="1" applyFill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5" fillId="9" borderId="0" xfId="0" applyFont="1" applyFill="1"/>
    <xf numFmtId="2" fontId="11" fillId="9" borderId="1" xfId="0" applyNumberFormat="1" applyFont="1" applyFill="1" applyBorder="1" applyAlignment="1">
      <alignment horizontal="center" vertical="center"/>
    </xf>
    <xf numFmtId="164" fontId="11" fillId="9" borderId="1" xfId="2" applyFont="1" applyFill="1" applyBorder="1" applyAlignment="1">
      <alignment horizontal="right" vertical="center"/>
    </xf>
    <xf numFmtId="0" fontId="6" fillId="9" borderId="0" xfId="0" applyFont="1" applyFill="1"/>
    <xf numFmtId="0" fontId="4" fillId="9" borderId="0" xfId="0" applyFont="1" applyFill="1"/>
    <xf numFmtId="0" fontId="29" fillId="9" borderId="0" xfId="0" applyFont="1" applyFill="1"/>
    <xf numFmtId="0" fontId="16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10" fontId="11" fillId="0" borderId="14" xfId="0" applyNumberFormat="1" applyFont="1" applyBorder="1" applyAlignment="1">
      <alignment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13" xfId="0" quotePrefix="1" applyFont="1" applyFill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/>
    </xf>
    <xf numFmtId="0" fontId="16" fillId="3" borderId="1" xfId="0" quotePrefix="1" applyFont="1" applyFill="1" applyBorder="1" applyAlignment="1">
      <alignment horizontal="center" vertical="center" wrapText="1"/>
    </xf>
    <xf numFmtId="0" fontId="16" fillId="0" borderId="0" xfId="0" applyFont="1"/>
    <xf numFmtId="166" fontId="16" fillId="3" borderId="1" xfId="0" applyNumberFormat="1" applyFont="1" applyFill="1" applyBorder="1" applyAlignment="1">
      <alignment horizontal="center" vertical="center"/>
    </xf>
    <xf numFmtId="166" fontId="16" fillId="3" borderId="13" xfId="0" applyNumberFormat="1" applyFont="1" applyFill="1" applyBorder="1" applyAlignment="1">
      <alignment horizontal="center" vertical="center"/>
    </xf>
    <xf numFmtId="166" fontId="16" fillId="3" borderId="13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1" fontId="16" fillId="3" borderId="1" xfId="0" quotePrefix="1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/>
    </xf>
    <xf numFmtId="166" fontId="16" fillId="4" borderId="1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4" fontId="16" fillId="0" borderId="1" xfId="0" applyNumberFormat="1" applyFont="1" applyBorder="1" applyAlignment="1">
      <alignment vertical="center"/>
    </xf>
    <xf numFmtId="166" fontId="16" fillId="3" borderId="1" xfId="0" applyNumberFormat="1" applyFont="1" applyFill="1" applyBorder="1" applyAlignment="1">
      <alignment horizontal="left" vertical="center"/>
    </xf>
    <xf numFmtId="166" fontId="16" fillId="3" borderId="1" xfId="0" applyNumberFormat="1" applyFont="1" applyFill="1" applyBorder="1" applyAlignment="1">
      <alignment horizontal="left" vertical="top" wrapText="1"/>
    </xf>
    <xf numFmtId="166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4" xfId="0" applyFont="1" applyBorder="1"/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164" fontId="27" fillId="0" borderId="1" xfId="2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left" vertical="center"/>
    </xf>
    <xf numFmtId="0" fontId="33" fillId="0" borderId="1" xfId="0" applyFont="1" applyBorder="1"/>
    <xf numFmtId="167" fontId="16" fillId="3" borderId="1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44" fontId="26" fillId="0" borderId="0" xfId="0" applyNumberFormat="1" applyFont="1" applyAlignment="1">
      <alignment horizontal="center" vertical="center"/>
    </xf>
    <xf numFmtId="165" fontId="17" fillId="0" borderId="32" xfId="0" quotePrefix="1" applyNumberFormat="1" applyFont="1" applyBorder="1" applyAlignment="1">
      <alignment horizontal="center" vertical="center"/>
    </xf>
    <xf numFmtId="170" fontId="17" fillId="0" borderId="32" xfId="0" applyNumberFormat="1" applyFont="1" applyBorder="1" applyAlignment="1">
      <alignment horizontal="center" vertical="center"/>
    </xf>
    <xf numFmtId="17" fontId="11" fillId="6" borderId="10" xfId="0" applyNumberFormat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36" fillId="0" borderId="0" xfId="0" applyFont="1"/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37" fillId="0" borderId="0" xfId="0" applyFont="1"/>
    <xf numFmtId="0" fontId="16" fillId="0" borderId="1" xfId="0" applyFont="1" applyBorder="1" applyAlignment="1">
      <alignment vertical="top" wrapText="1"/>
    </xf>
    <xf numFmtId="164" fontId="16" fillId="0" borderId="1" xfId="2" applyFont="1" applyFill="1" applyBorder="1" applyAlignment="1">
      <alignment vertical="center"/>
    </xf>
    <xf numFmtId="2" fontId="16" fillId="0" borderId="1" xfId="0" applyNumberFormat="1" applyFont="1" applyBorder="1" applyAlignment="1">
      <alignment horizontal="right" vertical="center"/>
    </xf>
    <xf numFmtId="4" fontId="16" fillId="0" borderId="18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64" fontId="4" fillId="0" borderId="1" xfId="2" applyFont="1" applyFill="1" applyBorder="1" applyAlignment="1">
      <alignment vertical="center"/>
    </xf>
    <xf numFmtId="164" fontId="4" fillId="0" borderId="0" xfId="2" applyFont="1" applyFill="1"/>
    <xf numFmtId="164" fontId="4" fillId="0" borderId="0" xfId="2" applyFont="1" applyFill="1" applyAlignment="1">
      <alignment vertical="center"/>
    </xf>
    <xf numFmtId="4" fontId="11" fillId="4" borderId="18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44" fontId="17" fillId="9" borderId="18" xfId="2" applyNumberFormat="1" applyFont="1" applyFill="1" applyBorder="1" applyAlignment="1">
      <alignment horizontal="center" vertical="center"/>
    </xf>
    <xf numFmtId="164" fontId="16" fillId="0" borderId="18" xfId="3" applyFont="1" applyFill="1" applyBorder="1" applyAlignment="1">
      <alignment horizontal="center" vertical="center"/>
    </xf>
    <xf numFmtId="44" fontId="17" fillId="9" borderId="18" xfId="0" applyNumberFormat="1" applyFont="1" applyFill="1" applyBorder="1" applyAlignment="1">
      <alignment horizontal="center" vertical="center"/>
    </xf>
    <xf numFmtId="164" fontId="15" fillId="9" borderId="18" xfId="3" applyFont="1" applyFill="1" applyBorder="1" applyAlignment="1">
      <alignment horizontal="center" vertical="center"/>
    </xf>
    <xf numFmtId="44" fontId="24" fillId="9" borderId="18" xfId="0" applyNumberFormat="1" applyFont="1" applyFill="1" applyBorder="1"/>
    <xf numFmtId="44" fontId="24" fillId="9" borderId="18" xfId="0" applyNumberFormat="1" applyFont="1" applyFill="1" applyBorder="1" applyAlignment="1">
      <alignment horizontal="center" vertical="center"/>
    </xf>
    <xf numFmtId="44" fontId="24" fillId="0" borderId="18" xfId="0" applyNumberFormat="1" applyFont="1" applyBorder="1" applyAlignment="1">
      <alignment horizontal="center" vertical="center"/>
    </xf>
    <xf numFmtId="44" fontId="26" fillId="5" borderId="39" xfId="0" applyNumberFormat="1" applyFont="1" applyFill="1" applyBorder="1" applyAlignment="1">
      <alignment horizontal="center" vertical="center"/>
    </xf>
    <xf numFmtId="0" fontId="29" fillId="9" borderId="4" xfId="0" applyFont="1" applyFill="1" applyBorder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2" fillId="9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4" fontId="5" fillId="0" borderId="18" xfId="0" applyNumberFormat="1" applyFont="1" applyBorder="1" applyAlignment="1">
      <alignment horizontal="center" vertical="center"/>
    </xf>
    <xf numFmtId="0" fontId="5" fillId="4" borderId="18" xfId="0" applyFont="1" applyFill="1" applyBorder="1"/>
    <xf numFmtId="0" fontId="5" fillId="0" borderId="18" xfId="0" applyFont="1" applyBorder="1"/>
    <xf numFmtId="0" fontId="6" fillId="9" borderId="18" xfId="0" applyFont="1" applyFill="1" applyBorder="1"/>
    <xf numFmtId="0" fontId="29" fillId="9" borderId="18" xfId="0" applyFont="1" applyFill="1" applyBorder="1"/>
    <xf numFmtId="0" fontId="29" fillId="0" borderId="18" xfId="0" applyFont="1" applyBorder="1"/>
    <xf numFmtId="0" fontId="4" fillId="0" borderId="18" xfId="0" applyFont="1" applyBorder="1"/>
    <xf numFmtId="0" fontId="5" fillId="4" borderId="1" xfId="0" applyFont="1" applyFill="1" applyBorder="1"/>
    <xf numFmtId="14" fontId="5" fillId="0" borderId="1" xfId="0" applyNumberFormat="1" applyFont="1" applyBorder="1"/>
    <xf numFmtId="0" fontId="5" fillId="9" borderId="1" xfId="0" applyFont="1" applyFill="1" applyBorder="1"/>
    <xf numFmtId="44" fontId="17" fillId="9" borderId="1" xfId="2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19" fillId="0" borderId="1" xfId="0" applyFont="1" applyBorder="1"/>
    <xf numFmtId="0" fontId="6" fillId="9" borderId="1" xfId="0" applyFont="1" applyFill="1" applyBorder="1"/>
    <xf numFmtId="44" fontId="17" fillId="9" borderId="1" xfId="0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6" fillId="0" borderId="1" xfId="0" applyFont="1" applyBorder="1"/>
    <xf numFmtId="0" fontId="4" fillId="9" borderId="1" xfId="0" applyFont="1" applyFill="1" applyBorder="1"/>
    <xf numFmtId="44" fontId="24" fillId="9" borderId="1" xfId="0" applyNumberFormat="1" applyFont="1" applyFill="1" applyBorder="1"/>
    <xf numFmtId="0" fontId="29" fillId="0" borderId="1" xfId="0" applyFont="1" applyBorder="1"/>
    <xf numFmtId="0" fontId="4" fillId="2" borderId="1" xfId="0" applyFont="1" applyFill="1" applyBorder="1"/>
    <xf numFmtId="0" fontId="29" fillId="9" borderId="1" xfId="0" applyFont="1" applyFill="1" applyBorder="1"/>
    <xf numFmtId="44" fontId="24" fillId="9" borderId="1" xfId="0" applyNumberFormat="1" applyFont="1" applyFill="1" applyBorder="1" applyAlignment="1">
      <alignment horizontal="center" vertical="center"/>
    </xf>
    <xf numFmtId="44" fontId="26" fillId="5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41" fillId="4" borderId="1" xfId="0" applyFont="1" applyFill="1" applyBorder="1" applyAlignment="1">
      <alignment horizontal="center" vertical="center"/>
    </xf>
    <xf numFmtId="0" fontId="34" fillId="3" borderId="40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6" fillId="3" borderId="13" xfId="1" applyFont="1" applyFill="1" applyBorder="1" applyAlignment="1" applyProtection="1">
      <alignment horizontal="center" vertical="center" wrapText="1"/>
    </xf>
    <xf numFmtId="0" fontId="26" fillId="3" borderId="1" xfId="1" applyFont="1" applyFill="1" applyBorder="1" applyAlignment="1" applyProtection="1">
      <alignment horizontal="center" vertical="center" wrapText="1"/>
    </xf>
    <xf numFmtId="0" fontId="26" fillId="3" borderId="18" xfId="1" applyFont="1" applyFill="1" applyBorder="1" applyAlignment="1" applyProtection="1">
      <alignment horizontal="center" vertical="center" wrapText="1"/>
    </xf>
    <xf numFmtId="0" fontId="10" fillId="3" borderId="13" xfId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center"/>
    </xf>
    <xf numFmtId="0" fontId="10" fillId="3" borderId="18" xfId="1" applyFont="1" applyFill="1" applyBorder="1" applyAlignment="1" applyProtection="1">
      <alignment horizontal="center"/>
    </xf>
    <xf numFmtId="0" fontId="41" fillId="4" borderId="18" xfId="0" applyFont="1" applyFill="1" applyBorder="1" applyAlignment="1">
      <alignment horizontal="center" vertical="center"/>
    </xf>
    <xf numFmtId="0" fontId="11" fillId="3" borderId="13" xfId="1" applyFont="1" applyFill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left" vertical="center" wrapText="1"/>
    </xf>
    <xf numFmtId="0" fontId="11" fillId="3" borderId="18" xfId="1" applyFont="1" applyFill="1" applyBorder="1" applyAlignment="1" applyProtection="1">
      <alignment horizontal="left" vertical="center" wrapText="1"/>
    </xf>
    <xf numFmtId="0" fontId="24" fillId="5" borderId="34" xfId="0" applyFont="1" applyFill="1" applyBorder="1" applyAlignment="1">
      <alignment horizontal="right" vertical="center"/>
    </xf>
    <xf numFmtId="0" fontId="24" fillId="5" borderId="17" xfId="0" applyFont="1" applyFill="1" applyBorder="1" applyAlignment="1">
      <alignment horizontal="right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9" borderId="13" xfId="1" applyFont="1" applyFill="1" applyBorder="1" applyAlignment="1" applyProtection="1">
      <alignment horizontal="center" vertical="center"/>
    </xf>
    <xf numFmtId="0" fontId="14" fillId="9" borderId="1" xfId="1" applyFont="1" applyFill="1" applyBorder="1" applyAlignment="1" applyProtection="1">
      <alignment horizontal="center" vertical="center"/>
    </xf>
    <xf numFmtId="0" fontId="14" fillId="9" borderId="18" xfId="1" applyFont="1" applyFill="1" applyBorder="1" applyAlignment="1" applyProtection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4" fillId="4" borderId="9" xfId="1" applyFont="1" applyFill="1" applyBorder="1" applyAlignment="1" applyProtection="1">
      <alignment horizontal="center"/>
    </xf>
    <xf numFmtId="0" fontId="14" fillId="4" borderId="6" xfId="1" applyFont="1" applyFill="1" applyBorder="1" applyAlignment="1" applyProtection="1">
      <alignment horizontal="center"/>
    </xf>
    <xf numFmtId="0" fontId="14" fillId="4" borderId="8" xfId="1" applyFont="1" applyFill="1" applyBorder="1" applyAlignment="1" applyProtection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3" borderId="12" xfId="1" applyFont="1" applyFill="1" applyBorder="1" applyAlignment="1" applyProtection="1">
      <alignment horizontal="center"/>
    </xf>
    <xf numFmtId="0" fontId="10" fillId="3" borderId="5" xfId="1" applyFont="1" applyFill="1" applyBorder="1" applyAlignment="1" applyProtection="1">
      <alignment horizontal="center"/>
    </xf>
    <xf numFmtId="0" fontId="10" fillId="3" borderId="37" xfId="1" applyFont="1" applyFill="1" applyBorder="1" applyAlignment="1" applyProtection="1">
      <alignment horizontal="center"/>
    </xf>
    <xf numFmtId="0" fontId="24" fillId="3" borderId="10" xfId="1" applyFont="1" applyFill="1" applyBorder="1" applyAlignment="1" applyProtection="1">
      <alignment horizontal="center" vertical="center" wrapText="1"/>
    </xf>
    <xf numFmtId="0" fontId="24" fillId="3" borderId="3" xfId="1" applyFont="1" applyFill="1" applyBorder="1" applyAlignment="1" applyProtection="1">
      <alignment horizontal="center" vertical="center" wrapText="1"/>
    </xf>
    <xf numFmtId="0" fontId="24" fillId="3" borderId="11" xfId="1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166" fontId="12" fillId="3" borderId="13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5" fillId="4" borderId="1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166" fontId="11" fillId="3" borderId="13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11" fillId="3" borderId="14" xfId="0" applyNumberFormat="1" applyFont="1" applyFill="1" applyBorder="1" applyAlignment="1">
      <alignment horizontal="left" vertical="center"/>
    </xf>
    <xf numFmtId="0" fontId="11" fillId="10" borderId="10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horizontal="left" vertical="center"/>
    </xf>
    <xf numFmtId="10" fontId="28" fillId="3" borderId="1" xfId="0" applyNumberFormat="1" applyFont="1" applyFill="1" applyBorder="1" applyAlignment="1">
      <alignment horizontal="left" vertical="center"/>
    </xf>
    <xf numFmtId="166" fontId="11" fillId="3" borderId="13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166" fontId="11" fillId="3" borderId="14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left" vertical="center"/>
    </xf>
    <xf numFmtId="166" fontId="16" fillId="3" borderId="1" xfId="0" applyNumberFormat="1" applyFont="1" applyFill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12" fillId="0" borderId="15" xfId="0" applyNumberFormat="1" applyFont="1" applyBorder="1" applyAlignment="1">
      <alignment horizontal="center" vertical="center"/>
    </xf>
    <xf numFmtId="166" fontId="12" fillId="0" borderId="28" xfId="0" applyNumberFormat="1" applyFont="1" applyBorder="1" applyAlignment="1">
      <alignment horizontal="center" vertical="center"/>
    </xf>
    <xf numFmtId="166" fontId="12" fillId="0" borderId="29" xfId="0" applyNumberFormat="1" applyFont="1" applyBorder="1" applyAlignment="1">
      <alignment horizontal="center" vertical="center"/>
    </xf>
    <xf numFmtId="166" fontId="16" fillId="3" borderId="13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 applyAlignment="1">
      <alignment horizontal="center" vertical="center"/>
    </xf>
    <xf numFmtId="166" fontId="16" fillId="3" borderId="14" xfId="0" applyNumberFormat="1" applyFont="1" applyFill="1" applyBorder="1" applyAlignment="1">
      <alignment horizontal="center" vertical="center"/>
    </xf>
    <xf numFmtId="166" fontId="11" fillId="3" borderId="13" xfId="0" applyNumberFormat="1" applyFont="1" applyFill="1" applyBorder="1" applyAlignment="1">
      <alignment horizontal="left" vertical="center" wrapText="1"/>
    </xf>
    <xf numFmtId="166" fontId="11" fillId="3" borderId="1" xfId="0" applyNumberFormat="1" applyFont="1" applyFill="1" applyBorder="1" applyAlignment="1">
      <alignment horizontal="left" vertical="center" wrapText="1"/>
    </xf>
    <xf numFmtId="166" fontId="11" fillId="3" borderId="14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2" fontId="12" fillId="0" borderId="18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1" fillId="9" borderId="1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0" fontId="11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6" fillId="4" borderId="1" xfId="0" applyNumberFormat="1" applyFont="1" applyFill="1" applyBorder="1" applyAlignment="1">
      <alignment horizontal="center" vertical="center"/>
    </xf>
    <xf numFmtId="166" fontId="16" fillId="0" borderId="15" xfId="0" applyNumberFormat="1" applyFont="1" applyBorder="1" applyAlignment="1">
      <alignment horizontal="center" vertical="center"/>
    </xf>
    <xf numFmtId="166" fontId="16" fillId="0" borderId="28" xfId="0" applyNumberFormat="1" applyFont="1" applyBorder="1" applyAlignment="1">
      <alignment horizontal="center" vertical="center"/>
    </xf>
    <xf numFmtId="166" fontId="16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0">
    <cellStyle name="Hiperlink" xfId="1" builtinId="8"/>
    <cellStyle name="Moeda" xfId="9" builtinId="4"/>
    <cellStyle name="Moeda 2" xfId="4" xr:uid="{00000000-0005-0000-0000-000002000000}"/>
    <cellStyle name="Normal" xfId="0" builtinId="0"/>
    <cellStyle name="Separador de milhares 2" xfId="3" xr:uid="{00000000-0005-0000-0000-000004000000}"/>
    <cellStyle name="Separador de milhares 2 2" xfId="8" xr:uid="{00000000-0005-0000-0000-000005000000}"/>
    <cellStyle name="Separador de milhares 2 3" xfId="6" xr:uid="{00000000-0005-0000-0000-000006000000}"/>
    <cellStyle name="Vírgula" xfId="2" builtinId="3"/>
    <cellStyle name="Vírgula 2" xfId="7" xr:uid="{00000000-0005-0000-0000-000008000000}"/>
    <cellStyle name="Vírgula 3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</xdr:col>
      <xdr:colOff>638175</xdr:colOff>
      <xdr:row>4</xdr:row>
      <xdr:rowOff>203346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1000125" cy="87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88A9F07-F284-4C26-AB43-F7B742A5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48C4DA14-95A4-4AC0-B245-B7809F5C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75247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832036</xdr:colOff>
      <xdr:row>0</xdr:row>
      <xdr:rowOff>66914</xdr:rowOff>
    </xdr:from>
    <xdr:to>
      <xdr:col>1</xdr:col>
      <xdr:colOff>2095499</xdr:colOff>
      <xdr:row>5</xdr:row>
      <xdr:rowOff>156883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095" y="66914"/>
          <a:ext cx="1263463" cy="119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66674</xdr:rowOff>
    </xdr:from>
    <xdr:to>
      <xdr:col>1</xdr:col>
      <xdr:colOff>428625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45611CE2-A3ED-49E7-B552-FE433A43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26B4E48-6223-462B-8866-C8F90C52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8E101D39-7475-48A2-8A1E-2CB71BDB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BA7899C-3305-461E-8B00-6CA7FCE9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B642DC8-7C0C-479E-AA50-E9FBA54A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F6FDABC8-FDAE-476A-9BB3-3D2B81FE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D409C1CE-A58F-4484-8AEB-A940F810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3"/>
  <sheetViews>
    <sheetView tabSelected="1" view="pageBreakPreview" topLeftCell="C1" zoomScaleSheetLayoutView="100" workbookViewId="0">
      <selection activeCell="J190" sqref="J190"/>
    </sheetView>
  </sheetViews>
  <sheetFormatPr defaultColWidth="9.109375" defaultRowHeight="13.2"/>
  <cols>
    <col min="1" max="1" width="7.44140625" style="3" customWidth="1"/>
    <col min="2" max="2" width="11.44140625" style="3" customWidth="1"/>
    <col min="3" max="3" width="10.44140625" style="3" bestFit="1" customWidth="1"/>
    <col min="4" max="4" width="71.109375" style="2" customWidth="1"/>
    <col min="5" max="5" width="7.88671875" style="5" customWidth="1"/>
    <col min="6" max="6" width="9" style="5" customWidth="1"/>
    <col min="7" max="7" width="0.33203125" style="70" hidden="1" customWidth="1"/>
    <col min="8" max="8" width="10.33203125" style="244" customWidth="1"/>
    <col min="9" max="9" width="22.88671875" style="6" customWidth="1"/>
    <col min="10" max="10" width="12.5546875" style="260" customWidth="1"/>
    <col min="11" max="11" width="18" style="1" customWidth="1"/>
    <col min="12" max="12" width="16.33203125" style="1" customWidth="1"/>
    <col min="13" max="13" width="21.77734375" style="1" customWidth="1"/>
    <col min="14" max="16384" width="9.109375" style="1"/>
  </cols>
  <sheetData>
    <row r="1" spans="1:13" ht="15" customHeight="1">
      <c r="A1" s="323"/>
      <c r="B1" s="324"/>
      <c r="C1" s="299" t="s">
        <v>6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ht="15" customHeight="1">
      <c r="A2" s="325"/>
      <c r="B2" s="326"/>
      <c r="C2" s="299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 ht="15" customHeight="1">
      <c r="A3" s="325"/>
      <c r="B3" s="326"/>
      <c r="C3" s="299"/>
      <c r="D3" s="300"/>
      <c r="E3" s="300"/>
      <c r="F3" s="300"/>
      <c r="G3" s="300"/>
      <c r="H3" s="300"/>
      <c r="I3" s="300"/>
      <c r="J3" s="300"/>
      <c r="K3" s="300"/>
      <c r="L3" s="300"/>
      <c r="M3" s="300"/>
    </row>
    <row r="4" spans="1:13" ht="15" customHeight="1">
      <c r="A4" s="325"/>
      <c r="B4" s="326"/>
      <c r="C4" s="301" t="s">
        <v>7</v>
      </c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3" ht="26.25" customHeight="1">
      <c r="A5" s="325"/>
      <c r="B5" s="326"/>
      <c r="C5" s="301" t="s">
        <v>8</v>
      </c>
      <c r="D5" s="302"/>
      <c r="E5" s="302"/>
      <c r="F5" s="302"/>
      <c r="G5" s="302"/>
      <c r="H5" s="302"/>
      <c r="I5" s="302"/>
      <c r="J5" s="302"/>
      <c r="K5" s="302"/>
      <c r="L5" s="302"/>
      <c r="M5" s="302"/>
    </row>
    <row r="6" spans="1:13" s="7" customFormat="1" ht="17.399999999999999">
      <c r="A6" s="327" t="s">
        <v>9</v>
      </c>
      <c r="B6" s="328"/>
      <c r="C6" s="328"/>
      <c r="D6" s="328"/>
      <c r="E6" s="328"/>
      <c r="F6" s="328"/>
      <c r="G6" s="328"/>
      <c r="H6" s="328"/>
      <c r="I6" s="329"/>
      <c r="J6" s="303"/>
      <c r="K6" s="303"/>
      <c r="L6" s="303"/>
      <c r="M6" s="303"/>
    </row>
    <row r="7" spans="1:13" ht="14.4" customHeight="1">
      <c r="A7" s="304" t="s">
        <v>3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6"/>
    </row>
    <row r="8" spans="1:13" ht="62.25" customHeight="1">
      <c r="A8" s="311" t="s">
        <v>426</v>
      </c>
      <c r="B8" s="312"/>
      <c r="C8" s="312"/>
      <c r="D8" s="312"/>
      <c r="E8" s="312"/>
      <c r="F8" s="312"/>
      <c r="G8" s="312"/>
      <c r="H8" s="312"/>
      <c r="I8" s="313"/>
      <c r="J8" s="298" t="s">
        <v>507</v>
      </c>
      <c r="K8" s="317"/>
      <c r="L8" s="298" t="s">
        <v>510</v>
      </c>
      <c r="M8" s="298"/>
    </row>
    <row r="9" spans="1:13" ht="15" customHeight="1">
      <c r="A9" s="318" t="s">
        <v>427</v>
      </c>
      <c r="B9" s="319"/>
      <c r="C9" s="319"/>
      <c r="D9" s="319"/>
      <c r="E9" s="319"/>
      <c r="F9" s="319"/>
      <c r="G9" s="319"/>
      <c r="H9" s="319"/>
      <c r="I9" s="320"/>
      <c r="J9" s="261" t="s">
        <v>508</v>
      </c>
      <c r="K9" s="272">
        <v>45632</v>
      </c>
      <c r="L9" s="261" t="s">
        <v>508</v>
      </c>
      <c r="M9" s="280">
        <v>45959</v>
      </c>
    </row>
    <row r="10" spans="1:13">
      <c r="A10" s="314"/>
      <c r="B10" s="315"/>
      <c r="C10" s="315"/>
      <c r="D10" s="315"/>
      <c r="E10" s="315"/>
      <c r="F10" s="315"/>
      <c r="G10" s="315"/>
      <c r="H10" s="315"/>
      <c r="I10" s="316"/>
      <c r="J10" s="261" t="s">
        <v>509</v>
      </c>
      <c r="K10" s="272">
        <v>45958</v>
      </c>
      <c r="L10" s="261" t="s">
        <v>509</v>
      </c>
      <c r="M10" s="280">
        <v>46052</v>
      </c>
    </row>
    <row r="11" spans="1:13" s="7" customFormat="1" ht="54.75" customHeight="1">
      <c r="A11" s="134" t="s">
        <v>0</v>
      </c>
      <c r="B11" s="8" t="s">
        <v>10</v>
      </c>
      <c r="C11" s="8" t="s">
        <v>5</v>
      </c>
      <c r="D11" s="9" t="s">
        <v>11</v>
      </c>
      <c r="E11" s="9" t="s">
        <v>12</v>
      </c>
      <c r="F11" s="8" t="s">
        <v>1</v>
      </c>
      <c r="G11" s="66" t="s">
        <v>64</v>
      </c>
      <c r="H11" s="66" t="s">
        <v>342</v>
      </c>
      <c r="I11" s="245" t="s">
        <v>419</v>
      </c>
      <c r="J11" s="262"/>
      <c r="K11" s="273"/>
      <c r="L11" s="279"/>
      <c r="M11" s="279"/>
    </row>
    <row r="12" spans="1:13" ht="15" customHeight="1">
      <c r="A12" s="135"/>
      <c r="B12" s="10"/>
      <c r="C12" s="10"/>
      <c r="D12" s="10"/>
      <c r="E12" s="10"/>
      <c r="F12" s="10"/>
      <c r="G12" s="136"/>
      <c r="H12" s="242"/>
      <c r="I12" s="246"/>
      <c r="J12" s="263"/>
      <c r="K12" s="274"/>
      <c r="L12" s="152"/>
      <c r="M12" s="152"/>
    </row>
    <row r="13" spans="1:13" s="159" customFormat="1" ht="13.8">
      <c r="A13" s="137" t="s">
        <v>22</v>
      </c>
      <c r="B13" s="61"/>
      <c r="C13" s="61"/>
      <c r="D13" s="61" t="s">
        <v>26</v>
      </c>
      <c r="E13" s="61"/>
      <c r="F13" s="61"/>
      <c r="G13" s="67"/>
      <c r="H13" s="110"/>
      <c r="I13" s="247">
        <f>TRUNC(I14+I15+I16+I17+I18,2)</f>
        <v>15479.68</v>
      </c>
      <c r="J13" s="264"/>
      <c r="K13" s="247">
        <f>TRUNC(K14+K15+K16+K17+K18,2)</f>
        <v>12454.68</v>
      </c>
      <c r="L13" s="281"/>
      <c r="M13" s="282">
        <f>TRUNC(M14+M15+M16+M17+M18,2)</f>
        <v>0</v>
      </c>
    </row>
    <row r="14" spans="1:13" s="93" customFormat="1">
      <c r="A14" s="99" t="s">
        <v>4</v>
      </c>
      <c r="B14" s="95">
        <v>20305</v>
      </c>
      <c r="C14" s="95" t="s">
        <v>141</v>
      </c>
      <c r="D14" s="216" t="s">
        <v>171</v>
      </c>
      <c r="E14" s="95" t="s">
        <v>2</v>
      </c>
      <c r="F14" s="185">
        <v>8</v>
      </c>
      <c r="G14" s="98">
        <v>329.94</v>
      </c>
      <c r="H14" s="98">
        <v>340</v>
      </c>
      <c r="I14" s="248">
        <f>ROUND(F14*H14, 2)</f>
        <v>2720</v>
      </c>
      <c r="J14" s="258">
        <v>8</v>
      </c>
      <c r="K14" s="248">
        <f>ROUND(H14*J14, 2)</f>
        <v>2720</v>
      </c>
      <c r="L14" s="283"/>
      <c r="M14" s="283"/>
    </row>
    <row r="15" spans="1:13" s="218" customFormat="1" ht="39.6">
      <c r="A15" s="99" t="s">
        <v>13</v>
      </c>
      <c r="B15" s="15">
        <v>20712</v>
      </c>
      <c r="C15" s="15" t="s">
        <v>141</v>
      </c>
      <c r="D15" s="217" t="s">
        <v>174</v>
      </c>
      <c r="E15" s="15" t="s">
        <v>14</v>
      </c>
      <c r="F15" s="24">
        <v>10</v>
      </c>
      <c r="G15" s="98">
        <v>53.55</v>
      </c>
      <c r="H15" s="98">
        <v>71.36</v>
      </c>
      <c r="I15" s="248">
        <f>ROUND(F15*H15, 2)</f>
        <v>713.6</v>
      </c>
      <c r="J15" s="24">
        <v>10</v>
      </c>
      <c r="K15" s="248">
        <f t="shared" ref="K15:K21" si="0">ROUND(H15*J15, 2)</f>
        <v>713.6</v>
      </c>
      <c r="L15" s="284"/>
      <c r="M15" s="284"/>
    </row>
    <row r="16" spans="1:13" s="218" customFormat="1" ht="39.6">
      <c r="A16" s="99" t="s">
        <v>20</v>
      </c>
      <c r="B16" s="15">
        <v>20713</v>
      </c>
      <c r="C16" s="15" t="s">
        <v>141</v>
      </c>
      <c r="D16" s="217" t="s">
        <v>175</v>
      </c>
      <c r="E16" s="15" t="s">
        <v>14</v>
      </c>
      <c r="F16" s="24">
        <v>4</v>
      </c>
      <c r="G16" s="98">
        <v>495.51</v>
      </c>
      <c r="H16" s="98">
        <v>660.27</v>
      </c>
      <c r="I16" s="248">
        <f>ROUND(F16*H16, 2)</f>
        <v>2641.08</v>
      </c>
      <c r="J16" s="24">
        <v>4</v>
      </c>
      <c r="K16" s="248">
        <f t="shared" si="0"/>
        <v>2641.08</v>
      </c>
      <c r="L16" s="284"/>
      <c r="M16" s="284"/>
    </row>
    <row r="17" spans="1:13" s="218" customFormat="1" ht="39.6">
      <c r="A17" s="99" t="s">
        <v>159</v>
      </c>
      <c r="B17" s="15">
        <v>20803</v>
      </c>
      <c r="C17" s="15" t="s">
        <v>141</v>
      </c>
      <c r="D17" s="217" t="s">
        <v>172</v>
      </c>
      <c r="E17" s="15" t="s">
        <v>2</v>
      </c>
      <c r="F17" s="24">
        <v>9</v>
      </c>
      <c r="G17" s="98">
        <v>415.22</v>
      </c>
      <c r="H17" s="98">
        <v>440</v>
      </c>
      <c r="I17" s="248">
        <f>ROUND(F17*H17, 2)</f>
        <v>3960</v>
      </c>
      <c r="J17" s="24">
        <v>9</v>
      </c>
      <c r="K17" s="248">
        <f t="shared" si="0"/>
        <v>3960</v>
      </c>
      <c r="L17" s="284"/>
      <c r="M17" s="284"/>
    </row>
    <row r="18" spans="1:13" s="218" customFormat="1" ht="39.6">
      <c r="A18" s="99" t="s">
        <v>160</v>
      </c>
      <c r="B18" s="15">
        <v>20801</v>
      </c>
      <c r="C18" s="15" t="s">
        <v>141</v>
      </c>
      <c r="D18" s="217" t="s">
        <v>176</v>
      </c>
      <c r="E18" s="15" t="s">
        <v>2</v>
      </c>
      <c r="F18" s="24">
        <v>9</v>
      </c>
      <c r="G18" s="98">
        <v>638.9</v>
      </c>
      <c r="H18" s="98">
        <v>605</v>
      </c>
      <c r="I18" s="248">
        <f>ROUND(F18*H18, 2)</f>
        <v>5445</v>
      </c>
      <c r="J18" s="24">
        <v>4</v>
      </c>
      <c r="K18" s="248">
        <f t="shared" si="0"/>
        <v>2420</v>
      </c>
      <c r="L18" s="284"/>
      <c r="M18" s="284"/>
    </row>
    <row r="19" spans="1:13" s="162" customFormat="1" ht="13.8">
      <c r="A19" s="137" t="s">
        <v>23</v>
      </c>
      <c r="B19" s="62"/>
      <c r="C19" s="63"/>
      <c r="D19" s="64" t="s">
        <v>173</v>
      </c>
      <c r="E19" s="62"/>
      <c r="F19" s="65"/>
      <c r="G19" s="67"/>
      <c r="H19" s="105"/>
      <c r="I19" s="249">
        <f>TRUNC(I20+I21,2)</f>
        <v>27517.040000000001</v>
      </c>
      <c r="J19" s="265"/>
      <c r="K19" s="249">
        <f>TRUNC(K20+K21,2)</f>
        <v>27517.040000000001</v>
      </c>
      <c r="L19" s="285"/>
      <c r="M19" s="286">
        <f>TRUNC(M20+M21,2)</f>
        <v>0</v>
      </c>
    </row>
    <row r="20" spans="1:13" s="221" customFormat="1">
      <c r="A20" s="99" t="s">
        <v>24</v>
      </c>
      <c r="B20" s="95">
        <v>10224</v>
      </c>
      <c r="C20" s="219" t="s">
        <v>141</v>
      </c>
      <c r="D20" s="220" t="s">
        <v>207</v>
      </c>
      <c r="E20" s="95" t="s">
        <v>2</v>
      </c>
      <c r="F20" s="97">
        <v>1348.29</v>
      </c>
      <c r="G20" s="98">
        <v>16.88</v>
      </c>
      <c r="H20" s="98">
        <v>16</v>
      </c>
      <c r="I20" s="248">
        <f>ROUND(F20*H20, 2)</f>
        <v>21572.639999999999</v>
      </c>
      <c r="J20" s="95">
        <v>1348.29</v>
      </c>
      <c r="K20" s="248">
        <f t="shared" si="0"/>
        <v>21572.639999999999</v>
      </c>
      <c r="L20" s="287"/>
      <c r="M20" s="287"/>
    </row>
    <row r="21" spans="1:13" s="12" customFormat="1" ht="26.4">
      <c r="A21" s="99" t="s">
        <v>66</v>
      </c>
      <c r="B21" s="15" t="s">
        <v>338</v>
      </c>
      <c r="C21" s="96" t="s">
        <v>121</v>
      </c>
      <c r="D21" s="222" t="s">
        <v>341</v>
      </c>
      <c r="E21" s="95" t="s">
        <v>2</v>
      </c>
      <c r="F21" s="223">
        <v>77.2</v>
      </c>
      <c r="G21" s="98">
        <f>'COMP-05'!H37</f>
        <v>81.459999999999994</v>
      </c>
      <c r="H21" s="98">
        <v>77</v>
      </c>
      <c r="I21" s="248">
        <f>ROUND(F21*H21, 2)</f>
        <v>5944.4</v>
      </c>
      <c r="J21" s="13">
        <v>77.2</v>
      </c>
      <c r="K21" s="248">
        <f t="shared" si="0"/>
        <v>5944.4</v>
      </c>
      <c r="L21" s="288"/>
      <c r="M21" s="288"/>
    </row>
    <row r="22" spans="1:13" s="162" customFormat="1">
      <c r="A22" s="120"/>
      <c r="B22" s="61"/>
      <c r="C22" s="61"/>
      <c r="D22" s="64" t="s">
        <v>206</v>
      </c>
      <c r="E22" s="61"/>
      <c r="F22" s="65"/>
      <c r="G22" s="67"/>
      <c r="H22" s="105"/>
      <c r="I22" s="250"/>
      <c r="J22" s="265"/>
      <c r="K22" s="275"/>
      <c r="L22" s="285"/>
      <c r="M22" s="285"/>
    </row>
    <row r="23" spans="1:13" s="163" customFormat="1" ht="13.8">
      <c r="A23" s="120" t="s">
        <v>183</v>
      </c>
      <c r="B23" s="62"/>
      <c r="C23" s="63"/>
      <c r="D23" s="103" t="s">
        <v>205</v>
      </c>
      <c r="E23" s="62"/>
      <c r="F23" s="104"/>
      <c r="G23" s="105"/>
      <c r="H23" s="105"/>
      <c r="I23" s="251">
        <f>TRUNC(I24+I25+I26+I27+I28+I29,2)</f>
        <v>189064.8</v>
      </c>
      <c r="J23" s="266"/>
      <c r="K23" s="251">
        <f>TRUNC(K24+K25+K26+K27+K28+K29,2)</f>
        <v>0</v>
      </c>
      <c r="L23" s="289"/>
      <c r="M23" s="290">
        <f>TRUNC(M24+M25+M26+M27+M28+M29,2)</f>
        <v>0</v>
      </c>
    </row>
    <row r="24" spans="1:13" s="218" customFormat="1" ht="52.8">
      <c r="A24" s="99" t="s">
        <v>416</v>
      </c>
      <c r="B24" s="15" t="s">
        <v>120</v>
      </c>
      <c r="C24" s="150" t="s">
        <v>121</v>
      </c>
      <c r="D24" s="217" t="s">
        <v>187</v>
      </c>
      <c r="E24" s="15" t="s">
        <v>14</v>
      </c>
      <c r="F24" s="18">
        <v>313.60000000000002</v>
      </c>
      <c r="G24" s="68">
        <f>'COMP-01'!H48</f>
        <v>244.88</v>
      </c>
      <c r="H24" s="98">
        <v>300</v>
      </c>
      <c r="I24" s="248">
        <f t="shared" ref="I24:I29" si="1">ROUND(F24*H24, 2)</f>
        <v>94080</v>
      </c>
      <c r="J24" s="23"/>
      <c r="K24" s="248">
        <f t="shared" ref="K24:K53" si="2">ROUND(H24*J24, 2)</f>
        <v>0</v>
      </c>
      <c r="L24" s="284"/>
      <c r="M24" s="284"/>
    </row>
    <row r="25" spans="1:13" s="218" customFormat="1" ht="39.6">
      <c r="A25" s="99" t="s">
        <v>417</v>
      </c>
      <c r="B25" s="15" t="s">
        <v>130</v>
      </c>
      <c r="C25" s="96" t="s">
        <v>121</v>
      </c>
      <c r="D25" s="217" t="s">
        <v>186</v>
      </c>
      <c r="E25" s="15" t="s">
        <v>19</v>
      </c>
      <c r="F25" s="18">
        <v>30</v>
      </c>
      <c r="G25" s="68">
        <f>'COMP-02'!H42</f>
        <v>934.18</v>
      </c>
      <c r="H25" s="98">
        <v>900</v>
      </c>
      <c r="I25" s="248">
        <f t="shared" si="1"/>
        <v>27000</v>
      </c>
      <c r="J25" s="23"/>
      <c r="K25" s="248">
        <f t="shared" si="2"/>
        <v>0</v>
      </c>
      <c r="L25" s="284"/>
      <c r="M25" s="284"/>
    </row>
    <row r="26" spans="1:13" s="218" customFormat="1" ht="26.4">
      <c r="A26" s="99" t="s">
        <v>425</v>
      </c>
      <c r="B26" s="15" t="s">
        <v>134</v>
      </c>
      <c r="C26" s="96" t="s">
        <v>121</v>
      </c>
      <c r="D26" s="138" t="s">
        <v>190</v>
      </c>
      <c r="E26" s="15" t="s">
        <v>2</v>
      </c>
      <c r="F26" s="18">
        <v>720</v>
      </c>
      <c r="G26" s="68">
        <f>'COMP-03'!H41</f>
        <v>56.58</v>
      </c>
      <c r="H26" s="98">
        <v>63.25</v>
      </c>
      <c r="I26" s="248">
        <f t="shared" si="1"/>
        <v>45540</v>
      </c>
      <c r="J26" s="23"/>
      <c r="K26" s="248">
        <f t="shared" si="2"/>
        <v>0</v>
      </c>
      <c r="L26" s="284"/>
      <c r="M26" s="284"/>
    </row>
    <row r="27" spans="1:13" s="218" customFormat="1" ht="26.4">
      <c r="A27" s="99" t="s">
        <v>430</v>
      </c>
      <c r="B27" s="15" t="s">
        <v>133</v>
      </c>
      <c r="C27" s="96" t="s">
        <v>121</v>
      </c>
      <c r="D27" s="224" t="s">
        <v>182</v>
      </c>
      <c r="E27" s="15" t="s">
        <v>19</v>
      </c>
      <c r="F27" s="18">
        <v>2</v>
      </c>
      <c r="G27" s="68">
        <f>'COMP-04'!H40</f>
        <v>5702.01</v>
      </c>
      <c r="H27" s="98">
        <v>5500</v>
      </c>
      <c r="I27" s="248">
        <f t="shared" si="1"/>
        <v>11000</v>
      </c>
      <c r="J27" s="23"/>
      <c r="K27" s="248">
        <f t="shared" si="2"/>
        <v>0</v>
      </c>
      <c r="L27" s="284"/>
      <c r="M27" s="284"/>
    </row>
    <row r="28" spans="1:13" s="218" customFormat="1">
      <c r="A28" s="99" t="s">
        <v>431</v>
      </c>
      <c r="B28" s="15">
        <v>71104</v>
      </c>
      <c r="C28" s="96" t="s">
        <v>141</v>
      </c>
      <c r="D28" s="217" t="s">
        <v>191</v>
      </c>
      <c r="E28" s="15" t="s">
        <v>2</v>
      </c>
      <c r="F28" s="18">
        <v>11.04</v>
      </c>
      <c r="G28" s="68">
        <v>544.71</v>
      </c>
      <c r="H28" s="98">
        <v>520</v>
      </c>
      <c r="I28" s="248">
        <f t="shared" si="1"/>
        <v>5740.8</v>
      </c>
      <c r="J28" s="23"/>
      <c r="K28" s="248">
        <f t="shared" si="2"/>
        <v>0</v>
      </c>
      <c r="L28" s="284"/>
      <c r="M28" s="284"/>
    </row>
    <row r="29" spans="1:13" s="93" customFormat="1">
      <c r="A29" s="99" t="s">
        <v>432</v>
      </c>
      <c r="B29" s="95">
        <v>71106</v>
      </c>
      <c r="C29" s="96" t="s">
        <v>141</v>
      </c>
      <c r="D29" s="216" t="s">
        <v>135</v>
      </c>
      <c r="E29" s="95" t="s">
        <v>2</v>
      </c>
      <c r="F29" s="97">
        <v>9.1999999999999993</v>
      </c>
      <c r="G29" s="68">
        <v>655.85</v>
      </c>
      <c r="H29" s="98">
        <v>620</v>
      </c>
      <c r="I29" s="248">
        <f t="shared" si="1"/>
        <v>5704</v>
      </c>
      <c r="J29" s="259"/>
      <c r="K29" s="248">
        <f t="shared" si="2"/>
        <v>0</v>
      </c>
      <c r="L29" s="283"/>
      <c r="M29" s="283"/>
    </row>
    <row r="30" spans="1:13" s="163" customFormat="1" ht="13.8">
      <c r="A30" s="120" t="s">
        <v>204</v>
      </c>
      <c r="B30" s="62"/>
      <c r="C30" s="63"/>
      <c r="D30" s="103" t="s">
        <v>195</v>
      </c>
      <c r="E30" s="62"/>
      <c r="F30" s="104"/>
      <c r="G30" s="105"/>
      <c r="H30" s="105"/>
      <c r="I30" s="251">
        <f>TRUNC(I32+I31+I33+I34+I36+I37+I40+I42+I44+I45+I47+I48+I50+I51+I52+I53,2)</f>
        <v>23654.15</v>
      </c>
      <c r="J30" s="266"/>
      <c r="K30" s="251">
        <f>TRUNC(K32+K31+K33+K34+K36+K37+K40+K42+K44+K45+K47+K48+K50+K51+K52+K53,2)</f>
        <v>0</v>
      </c>
      <c r="L30" s="289"/>
      <c r="M30" s="290">
        <f>TRUNC(M32+M31+M33+M34+M36+M37+M40+M42+M44+M45+M47+M48+M50+M51+M52+M53,2)</f>
        <v>9846.0400000000009</v>
      </c>
    </row>
    <row r="31" spans="1:13" s="93" customFormat="1">
      <c r="A31" s="99" t="s">
        <v>390</v>
      </c>
      <c r="B31" s="15">
        <v>30101</v>
      </c>
      <c r="C31" s="15" t="s">
        <v>141</v>
      </c>
      <c r="D31" s="225" t="s">
        <v>178</v>
      </c>
      <c r="E31" s="15" t="s">
        <v>67</v>
      </c>
      <c r="F31" s="18">
        <v>8.16</v>
      </c>
      <c r="G31" s="68">
        <v>54.86</v>
      </c>
      <c r="H31" s="98">
        <v>52</v>
      </c>
      <c r="I31" s="248">
        <f t="shared" ref="I31:I53" si="3">ROUND(F31*H31, 2)</f>
        <v>424.32</v>
      </c>
      <c r="J31" s="259"/>
      <c r="K31" s="248">
        <f>ROUND(H31*J31, 2)</f>
        <v>0</v>
      </c>
      <c r="L31" s="234">
        <v>8.16</v>
      </c>
      <c r="M31" s="248">
        <f>ROUND(H31*L31, 2)</f>
        <v>424.32</v>
      </c>
    </row>
    <row r="32" spans="1:13" s="93" customFormat="1" ht="34.5" customHeight="1">
      <c r="A32" s="99" t="s">
        <v>391</v>
      </c>
      <c r="B32" s="150">
        <v>40206</v>
      </c>
      <c r="C32" s="150" t="s">
        <v>141</v>
      </c>
      <c r="D32" s="226" t="s">
        <v>192</v>
      </c>
      <c r="E32" s="227" t="s">
        <v>2</v>
      </c>
      <c r="F32" s="228">
        <v>36.44</v>
      </c>
      <c r="G32" s="68">
        <v>80.31</v>
      </c>
      <c r="H32" s="98">
        <v>76</v>
      </c>
      <c r="I32" s="248">
        <f t="shared" si="3"/>
        <v>2769.44</v>
      </c>
      <c r="J32" s="259"/>
      <c r="K32" s="248">
        <f t="shared" si="2"/>
        <v>0</v>
      </c>
      <c r="L32" s="296">
        <v>36.44</v>
      </c>
      <c r="M32" s="248">
        <f t="shared" ref="M32:M53" si="4">ROUND(H32*L32, 2)</f>
        <v>2769.44</v>
      </c>
    </row>
    <row r="33" spans="1:13" s="93" customFormat="1">
      <c r="A33" s="99" t="s">
        <v>392</v>
      </c>
      <c r="B33" s="150">
        <v>30201</v>
      </c>
      <c r="C33" s="150" t="s">
        <v>141</v>
      </c>
      <c r="D33" s="224" t="s">
        <v>180</v>
      </c>
      <c r="E33" s="227" t="s">
        <v>154</v>
      </c>
      <c r="F33" s="228">
        <v>5.76</v>
      </c>
      <c r="G33" s="68">
        <v>59.08</v>
      </c>
      <c r="H33" s="98">
        <v>56</v>
      </c>
      <c r="I33" s="248">
        <f t="shared" si="3"/>
        <v>322.56</v>
      </c>
      <c r="J33" s="259"/>
      <c r="K33" s="248">
        <f t="shared" si="2"/>
        <v>0</v>
      </c>
      <c r="L33" s="296">
        <v>5.76</v>
      </c>
      <c r="M33" s="248">
        <f t="shared" si="4"/>
        <v>322.56</v>
      </c>
    </row>
    <row r="34" spans="1:13" s="93" customFormat="1" ht="26.4">
      <c r="A34" s="99" t="s">
        <v>393</v>
      </c>
      <c r="B34" s="150">
        <v>40250</v>
      </c>
      <c r="C34" s="150" t="s">
        <v>141</v>
      </c>
      <c r="D34" s="226" t="s">
        <v>193</v>
      </c>
      <c r="E34" s="15" t="s">
        <v>2</v>
      </c>
      <c r="F34" s="18">
        <v>37.36</v>
      </c>
      <c r="G34" s="68">
        <v>96.56</v>
      </c>
      <c r="H34" s="98">
        <v>92</v>
      </c>
      <c r="I34" s="248">
        <f t="shared" si="3"/>
        <v>3437.12</v>
      </c>
      <c r="J34" s="259"/>
      <c r="K34" s="248">
        <f t="shared" si="2"/>
        <v>0</v>
      </c>
      <c r="L34" s="296">
        <v>37.36</v>
      </c>
      <c r="M34" s="248">
        <f t="shared" si="4"/>
        <v>3437.12</v>
      </c>
    </row>
    <row r="35" spans="1:13" s="93" customFormat="1">
      <c r="A35" s="99"/>
      <c r="B35" s="11"/>
      <c r="C35" s="11"/>
      <c r="D35" s="56" t="s">
        <v>69</v>
      </c>
      <c r="E35" s="11"/>
      <c r="F35" s="111"/>
      <c r="G35" s="68"/>
      <c r="H35" s="98"/>
      <c r="I35" s="248">
        <f t="shared" si="3"/>
        <v>0</v>
      </c>
      <c r="J35" s="259"/>
      <c r="K35" s="248">
        <f t="shared" si="2"/>
        <v>0</v>
      </c>
      <c r="L35" s="296"/>
      <c r="M35" s="248">
        <f t="shared" si="4"/>
        <v>0</v>
      </c>
    </row>
    <row r="36" spans="1:13" s="93" customFormat="1" ht="26.4">
      <c r="A36" s="99" t="s">
        <v>394</v>
      </c>
      <c r="B36" s="96">
        <v>40246</v>
      </c>
      <c r="C36" s="150" t="s">
        <v>141</v>
      </c>
      <c r="D36" s="220" t="s">
        <v>194</v>
      </c>
      <c r="E36" s="95" t="s">
        <v>60</v>
      </c>
      <c r="F36" s="97">
        <v>38</v>
      </c>
      <c r="G36" s="68">
        <v>11.11</v>
      </c>
      <c r="H36" s="98">
        <v>11</v>
      </c>
      <c r="I36" s="248">
        <f t="shared" si="3"/>
        <v>418</v>
      </c>
      <c r="J36" s="259"/>
      <c r="K36" s="248">
        <f t="shared" si="2"/>
        <v>0</v>
      </c>
      <c r="L36" s="296">
        <v>38</v>
      </c>
      <c r="M36" s="248">
        <f t="shared" si="4"/>
        <v>418</v>
      </c>
    </row>
    <row r="37" spans="1:13" s="93" customFormat="1" ht="26.4">
      <c r="A37" s="99" t="s">
        <v>395</v>
      </c>
      <c r="B37" s="150">
        <v>40243</v>
      </c>
      <c r="C37" s="150" t="s">
        <v>141</v>
      </c>
      <c r="D37" s="225" t="s">
        <v>196</v>
      </c>
      <c r="E37" s="15" t="s">
        <v>60</v>
      </c>
      <c r="F37" s="18">
        <v>49.2</v>
      </c>
      <c r="G37" s="68">
        <v>10.68</v>
      </c>
      <c r="H37" s="98">
        <v>11</v>
      </c>
      <c r="I37" s="248">
        <f t="shared" si="3"/>
        <v>541.20000000000005</v>
      </c>
      <c r="J37" s="259"/>
      <c r="K37" s="248">
        <f t="shared" si="2"/>
        <v>0</v>
      </c>
      <c r="L37" s="296">
        <v>49.2</v>
      </c>
      <c r="M37" s="248">
        <f t="shared" si="4"/>
        <v>541.20000000000005</v>
      </c>
    </row>
    <row r="38" spans="1:13" s="93" customFormat="1">
      <c r="A38" s="99"/>
      <c r="B38" s="96"/>
      <c r="C38" s="96"/>
      <c r="D38" s="56" t="s">
        <v>131</v>
      </c>
      <c r="E38" s="95"/>
      <c r="F38" s="97"/>
      <c r="G38" s="68"/>
      <c r="H38" s="98"/>
      <c r="I38" s="248">
        <f t="shared" si="3"/>
        <v>0</v>
      </c>
      <c r="J38" s="259"/>
      <c r="K38" s="248">
        <f t="shared" si="2"/>
        <v>0</v>
      </c>
      <c r="L38" s="296"/>
      <c r="M38" s="248">
        <f t="shared" si="4"/>
        <v>0</v>
      </c>
    </row>
    <row r="39" spans="1:13" s="29" customFormat="1">
      <c r="A39" s="116"/>
      <c r="B39" s="150"/>
      <c r="C39" s="150"/>
      <c r="D39" s="166" t="s">
        <v>344</v>
      </c>
      <c r="E39" s="15"/>
      <c r="F39" s="18"/>
      <c r="G39" s="68"/>
      <c r="H39" s="98"/>
      <c r="I39" s="248">
        <f t="shared" si="3"/>
        <v>0</v>
      </c>
      <c r="J39" s="267"/>
      <c r="K39" s="248">
        <f t="shared" si="2"/>
        <v>0</v>
      </c>
      <c r="L39" s="296"/>
      <c r="M39" s="248">
        <f t="shared" si="4"/>
        <v>0</v>
      </c>
    </row>
    <row r="40" spans="1:13" s="29" customFormat="1" ht="24.75" customHeight="1">
      <c r="A40" s="116" t="s">
        <v>396</v>
      </c>
      <c r="B40" s="150">
        <v>40237</v>
      </c>
      <c r="C40" s="150" t="s">
        <v>141</v>
      </c>
      <c r="D40" s="229" t="s">
        <v>348</v>
      </c>
      <c r="E40" s="15" t="s">
        <v>67</v>
      </c>
      <c r="F40" s="18">
        <v>1.54</v>
      </c>
      <c r="G40" s="68">
        <v>727.42</v>
      </c>
      <c r="H40" s="98">
        <v>710</v>
      </c>
      <c r="I40" s="248">
        <f t="shared" si="3"/>
        <v>1093.4000000000001</v>
      </c>
      <c r="J40" s="267"/>
      <c r="K40" s="248">
        <f t="shared" si="2"/>
        <v>0</v>
      </c>
      <c r="L40" s="296">
        <v>1.54</v>
      </c>
      <c r="M40" s="248">
        <f t="shared" si="4"/>
        <v>1093.4000000000001</v>
      </c>
    </row>
    <row r="41" spans="1:13" s="29" customFormat="1">
      <c r="A41" s="116"/>
      <c r="B41" s="150"/>
      <c r="C41" s="150"/>
      <c r="D41" s="166" t="s">
        <v>345</v>
      </c>
      <c r="E41" s="15"/>
      <c r="F41" s="18"/>
      <c r="G41" s="68"/>
      <c r="H41" s="98"/>
      <c r="I41" s="248">
        <f t="shared" si="3"/>
        <v>0</v>
      </c>
      <c r="J41" s="267"/>
      <c r="K41" s="248">
        <f t="shared" si="2"/>
        <v>0</v>
      </c>
      <c r="L41" s="296"/>
      <c r="M41" s="248">
        <f t="shared" si="4"/>
        <v>0</v>
      </c>
    </row>
    <row r="42" spans="1:13" s="29" customFormat="1" ht="26.4">
      <c r="A42" s="116" t="s">
        <v>434</v>
      </c>
      <c r="B42" s="150">
        <v>40324</v>
      </c>
      <c r="C42" s="150" t="s">
        <v>141</v>
      </c>
      <c r="D42" s="225" t="s">
        <v>179</v>
      </c>
      <c r="E42" s="15" t="s">
        <v>67</v>
      </c>
      <c r="F42" s="18">
        <v>1.38</v>
      </c>
      <c r="G42" s="68">
        <v>834.5</v>
      </c>
      <c r="H42" s="98">
        <v>840</v>
      </c>
      <c r="I42" s="248">
        <f t="shared" si="3"/>
        <v>1159.2</v>
      </c>
      <c r="J42" s="267"/>
      <c r="K42" s="248">
        <f t="shared" si="2"/>
        <v>0</v>
      </c>
      <c r="L42" s="296">
        <v>1</v>
      </c>
      <c r="M42" s="248">
        <f t="shared" si="4"/>
        <v>840</v>
      </c>
    </row>
    <row r="43" spans="1:13" s="94" customFormat="1">
      <c r="A43" s="99"/>
      <c r="B43" s="96"/>
      <c r="C43" s="96"/>
      <c r="D43" s="101" t="s">
        <v>197</v>
      </c>
      <c r="E43" s="95"/>
      <c r="F43" s="97"/>
      <c r="G43" s="68"/>
      <c r="H43" s="98"/>
      <c r="I43" s="248">
        <f t="shared" si="3"/>
        <v>0</v>
      </c>
      <c r="J43" s="268"/>
      <c r="K43" s="248">
        <f t="shared" si="2"/>
        <v>0</v>
      </c>
      <c r="L43" s="292"/>
      <c r="M43" s="248">
        <f t="shared" si="4"/>
        <v>0</v>
      </c>
    </row>
    <row r="44" spans="1:13" s="93" customFormat="1">
      <c r="A44" s="99" t="s">
        <v>435</v>
      </c>
      <c r="B44" s="95">
        <v>130110</v>
      </c>
      <c r="C44" s="96" t="s">
        <v>141</v>
      </c>
      <c r="D44" s="113" t="s">
        <v>200</v>
      </c>
      <c r="E44" s="95" t="s">
        <v>2</v>
      </c>
      <c r="F44" s="97">
        <v>16.559999999999999</v>
      </c>
      <c r="G44" s="68">
        <v>68.180000000000007</v>
      </c>
      <c r="H44" s="98">
        <v>65</v>
      </c>
      <c r="I44" s="248">
        <f t="shared" si="3"/>
        <v>1076.4000000000001</v>
      </c>
      <c r="J44" s="259"/>
      <c r="K44" s="248">
        <f t="shared" si="2"/>
        <v>0</v>
      </c>
      <c r="L44" s="283"/>
      <c r="M44" s="248">
        <f t="shared" si="4"/>
        <v>0</v>
      </c>
    </row>
    <row r="45" spans="1:13" s="93" customFormat="1" ht="39.6">
      <c r="A45" s="99" t="s">
        <v>436</v>
      </c>
      <c r="B45" s="95">
        <v>50606</v>
      </c>
      <c r="C45" s="96" t="s">
        <v>141</v>
      </c>
      <c r="D45" s="113" t="s">
        <v>201</v>
      </c>
      <c r="E45" s="95" t="s">
        <v>2</v>
      </c>
      <c r="F45" s="97">
        <v>27.72</v>
      </c>
      <c r="G45" s="68">
        <v>64.3</v>
      </c>
      <c r="H45" s="98">
        <v>62</v>
      </c>
      <c r="I45" s="248">
        <f t="shared" si="3"/>
        <v>1718.64</v>
      </c>
      <c r="J45" s="259"/>
      <c r="K45" s="248">
        <f t="shared" si="2"/>
        <v>0</v>
      </c>
      <c r="L45" s="283"/>
      <c r="M45" s="248">
        <f t="shared" si="4"/>
        <v>0</v>
      </c>
    </row>
    <row r="46" spans="1:13" s="94" customFormat="1">
      <c r="A46" s="99"/>
      <c r="B46" s="95"/>
      <c r="C46" s="96"/>
      <c r="D46" s="56" t="s">
        <v>198</v>
      </c>
      <c r="E46" s="95"/>
      <c r="F46" s="97"/>
      <c r="G46" s="68"/>
      <c r="H46" s="98"/>
      <c r="I46" s="248">
        <f t="shared" si="3"/>
        <v>0</v>
      </c>
      <c r="J46" s="268"/>
      <c r="K46" s="248">
        <f t="shared" si="2"/>
        <v>0</v>
      </c>
      <c r="L46" s="292"/>
      <c r="M46" s="248">
        <f>ROUND(H46*L46, 2)</f>
        <v>0</v>
      </c>
    </row>
    <row r="47" spans="1:13" s="93" customFormat="1" ht="39.6">
      <c r="A47" s="99" t="s">
        <v>437</v>
      </c>
      <c r="B47" s="95">
        <v>92580</v>
      </c>
      <c r="C47" s="95" t="s">
        <v>58</v>
      </c>
      <c r="D47" s="230" t="s">
        <v>137</v>
      </c>
      <c r="E47" s="95" t="s">
        <v>2</v>
      </c>
      <c r="F47" s="97">
        <v>18.079999999999998</v>
      </c>
      <c r="G47" s="68">
        <v>47.42</v>
      </c>
      <c r="H47" s="98">
        <v>45</v>
      </c>
      <c r="I47" s="248">
        <f t="shared" si="3"/>
        <v>813.6</v>
      </c>
      <c r="J47" s="259"/>
      <c r="K47" s="248">
        <f t="shared" si="2"/>
        <v>0</v>
      </c>
      <c r="L47" s="283"/>
      <c r="M47" s="248">
        <f t="shared" si="4"/>
        <v>0</v>
      </c>
    </row>
    <row r="48" spans="1:13" s="93" customFormat="1" ht="26.4">
      <c r="A48" s="99" t="s">
        <v>438</v>
      </c>
      <c r="B48" s="95">
        <v>90206</v>
      </c>
      <c r="C48" s="95" t="s">
        <v>141</v>
      </c>
      <c r="D48" s="230" t="s">
        <v>202</v>
      </c>
      <c r="E48" s="95" t="s">
        <v>2</v>
      </c>
      <c r="F48" s="97">
        <v>18.079999999999998</v>
      </c>
      <c r="G48" s="68">
        <v>87.88</v>
      </c>
      <c r="H48" s="98">
        <v>89</v>
      </c>
      <c r="I48" s="248">
        <f t="shared" si="3"/>
        <v>1609.12</v>
      </c>
      <c r="J48" s="259"/>
      <c r="K48" s="248">
        <f t="shared" si="2"/>
        <v>0</v>
      </c>
      <c r="L48" s="283"/>
      <c r="M48" s="248">
        <f t="shared" si="4"/>
        <v>0</v>
      </c>
    </row>
    <row r="49" spans="1:13" s="94" customFormat="1">
      <c r="A49" s="99"/>
      <c r="B49" s="95"/>
      <c r="C49" s="95"/>
      <c r="D49" s="56" t="s">
        <v>199</v>
      </c>
      <c r="E49" s="95"/>
      <c r="F49" s="97"/>
      <c r="G49" s="68"/>
      <c r="H49" s="98"/>
      <c r="I49" s="248">
        <f t="shared" si="3"/>
        <v>0</v>
      </c>
      <c r="J49" s="268"/>
      <c r="K49" s="248">
        <f t="shared" si="2"/>
        <v>0</v>
      </c>
      <c r="L49" s="292"/>
      <c r="M49" s="248">
        <f t="shared" si="4"/>
        <v>0</v>
      </c>
    </row>
    <row r="50" spans="1:13" s="93" customFormat="1" ht="26.4">
      <c r="A50" s="99" t="s">
        <v>439</v>
      </c>
      <c r="B50" s="95">
        <v>200563</v>
      </c>
      <c r="C50" s="96" t="s">
        <v>141</v>
      </c>
      <c r="D50" s="113" t="s">
        <v>343</v>
      </c>
      <c r="E50" s="95" t="s">
        <v>14</v>
      </c>
      <c r="F50" s="97">
        <v>12</v>
      </c>
      <c r="G50" s="68">
        <v>161.86000000000001</v>
      </c>
      <c r="H50" s="98">
        <v>155</v>
      </c>
      <c r="I50" s="248">
        <f t="shared" si="3"/>
        <v>1860</v>
      </c>
      <c r="J50" s="259"/>
      <c r="K50" s="248">
        <f t="shared" si="2"/>
        <v>0</v>
      </c>
      <c r="L50" s="283"/>
      <c r="M50" s="248">
        <f t="shared" si="4"/>
        <v>0</v>
      </c>
    </row>
    <row r="51" spans="1:13" s="93" customFormat="1" ht="26.4">
      <c r="A51" s="99" t="s">
        <v>440</v>
      </c>
      <c r="B51" s="95">
        <v>120101</v>
      </c>
      <c r="C51" s="96" t="s">
        <v>141</v>
      </c>
      <c r="D51" s="113" t="s">
        <v>208</v>
      </c>
      <c r="E51" s="95" t="s">
        <v>2</v>
      </c>
      <c r="F51" s="18">
        <v>82.81</v>
      </c>
      <c r="G51" s="68">
        <v>7.07</v>
      </c>
      <c r="H51" s="98">
        <v>7</v>
      </c>
      <c r="I51" s="248">
        <f t="shared" si="3"/>
        <v>579.66999999999996</v>
      </c>
      <c r="J51" s="259"/>
      <c r="K51" s="248">
        <f t="shared" si="2"/>
        <v>0</v>
      </c>
      <c r="L51" s="283"/>
      <c r="M51" s="248">
        <f t="shared" si="4"/>
        <v>0</v>
      </c>
    </row>
    <row r="52" spans="1:13" s="93" customFormat="1" ht="26.4">
      <c r="A52" s="99" t="s">
        <v>441</v>
      </c>
      <c r="B52" s="95">
        <v>120303</v>
      </c>
      <c r="C52" s="96" t="s">
        <v>141</v>
      </c>
      <c r="D52" s="230" t="s">
        <v>203</v>
      </c>
      <c r="E52" s="95" t="s">
        <v>2</v>
      </c>
      <c r="F52" s="18">
        <v>76.73</v>
      </c>
      <c r="G52" s="68">
        <v>57.87</v>
      </c>
      <c r="H52" s="98">
        <v>55</v>
      </c>
      <c r="I52" s="248">
        <f t="shared" si="3"/>
        <v>4220.1499999999996</v>
      </c>
      <c r="J52" s="259"/>
      <c r="K52" s="248">
        <f t="shared" si="2"/>
        <v>0</v>
      </c>
      <c r="L52" s="283"/>
      <c r="M52" s="248">
        <f t="shared" si="4"/>
        <v>0</v>
      </c>
    </row>
    <row r="53" spans="1:13" s="93" customFormat="1" ht="26.4">
      <c r="A53" s="99" t="s">
        <v>442</v>
      </c>
      <c r="B53" s="95">
        <v>190117</v>
      </c>
      <c r="C53" s="96" t="s">
        <v>141</v>
      </c>
      <c r="D53" s="230" t="s">
        <v>216</v>
      </c>
      <c r="E53" s="95" t="s">
        <v>2</v>
      </c>
      <c r="F53" s="18">
        <v>76.73</v>
      </c>
      <c r="G53" s="68">
        <v>21.78</v>
      </c>
      <c r="H53" s="98">
        <v>21</v>
      </c>
      <c r="I53" s="248">
        <f t="shared" si="3"/>
        <v>1611.33</v>
      </c>
      <c r="J53" s="259"/>
      <c r="K53" s="248">
        <f t="shared" si="2"/>
        <v>0</v>
      </c>
      <c r="L53" s="283"/>
      <c r="M53" s="248">
        <f t="shared" si="4"/>
        <v>0</v>
      </c>
    </row>
    <row r="54" spans="1:13" s="164" customFormat="1">
      <c r="A54" s="255"/>
      <c r="B54" s="149"/>
      <c r="C54" s="149"/>
      <c r="D54" s="108" t="s">
        <v>397</v>
      </c>
      <c r="E54" s="149"/>
      <c r="F54" s="109"/>
      <c r="G54" s="110"/>
      <c r="H54" s="105"/>
      <c r="J54" s="269"/>
      <c r="K54" s="276"/>
      <c r="L54" s="293"/>
      <c r="M54" s="293"/>
    </row>
    <row r="55" spans="1:13" s="164" customFormat="1" ht="13.8">
      <c r="A55" s="120" t="s">
        <v>210</v>
      </c>
      <c r="B55" s="149"/>
      <c r="C55" s="149"/>
      <c r="D55" s="108" t="s">
        <v>428</v>
      </c>
      <c r="E55" s="149"/>
      <c r="F55" s="109"/>
      <c r="G55" s="110"/>
      <c r="H55" s="105"/>
      <c r="I55" s="252">
        <f>TRUNC(I56+I58+I60+I61+I62+I65+I66+I70+I72+I74+I77+I76+I67,2)</f>
        <v>127380.14</v>
      </c>
      <c r="J55" s="269"/>
      <c r="K55" s="252">
        <f>TRUNC(K56+K58+K60+K61+K62+K65+K66+K70+K72+K74+K77+K76+K67,2)</f>
        <v>13695.49</v>
      </c>
      <c r="L55" s="293"/>
      <c r="M55" s="294">
        <f>TRUNC(M56+M58+M60+M61+M62+M65+M66+M70+M72+M74+M77+M76+M67,2)</f>
        <v>74148.11</v>
      </c>
    </row>
    <row r="56" spans="1:13" s="29" customFormat="1">
      <c r="A56" s="99" t="s">
        <v>211</v>
      </c>
      <c r="B56" s="15">
        <v>10501</v>
      </c>
      <c r="C56" s="15" t="s">
        <v>141</v>
      </c>
      <c r="D56" s="217" t="s">
        <v>209</v>
      </c>
      <c r="E56" s="15" t="s">
        <v>2</v>
      </c>
      <c r="F56" s="24">
        <v>167.33</v>
      </c>
      <c r="G56" s="68">
        <v>10.53</v>
      </c>
      <c r="H56" s="98">
        <v>10</v>
      </c>
      <c r="I56" s="248">
        <f t="shared" ref="I56:I77" si="5">ROUND(F56*H56, 2)</f>
        <v>1673.3</v>
      </c>
      <c r="J56" s="95">
        <v>167.33</v>
      </c>
      <c r="K56" s="248">
        <f t="shared" ref="K56:K72" si="6">ROUND(H56*J56, 2)</f>
        <v>1673.3</v>
      </c>
      <c r="L56" s="297">
        <v>167.33</v>
      </c>
      <c r="M56" s="248">
        <f t="shared" ref="M56" si="7">ROUND(H56*L56, 2)</f>
        <v>1673.3</v>
      </c>
    </row>
    <row r="57" spans="1:13" s="94" customFormat="1">
      <c r="A57" s="14"/>
      <c r="B57" s="11"/>
      <c r="C57" s="11"/>
      <c r="D57" s="107" t="s">
        <v>70</v>
      </c>
      <c r="E57" s="11"/>
      <c r="F57" s="111"/>
      <c r="G57" s="68"/>
      <c r="H57" s="98"/>
      <c r="I57" s="248"/>
      <c r="J57" s="268"/>
      <c r="K57" s="248"/>
      <c r="L57" s="297"/>
      <c r="M57" s="248"/>
    </row>
    <row r="58" spans="1:13" s="231" customFormat="1" ht="13.8">
      <c r="A58" s="116" t="s">
        <v>218</v>
      </c>
      <c r="B58" s="15">
        <v>30101</v>
      </c>
      <c r="C58" s="15" t="s">
        <v>141</v>
      </c>
      <c r="D58" s="226" t="s">
        <v>178</v>
      </c>
      <c r="E58" s="15" t="s">
        <v>67</v>
      </c>
      <c r="F58" s="18">
        <v>17.23</v>
      </c>
      <c r="G58" s="68">
        <v>54.86</v>
      </c>
      <c r="H58" s="98">
        <v>53</v>
      </c>
      <c r="I58" s="248">
        <f t="shared" si="5"/>
        <v>913.19</v>
      </c>
      <c r="J58" s="259">
        <v>17.23</v>
      </c>
      <c r="K58" s="248">
        <f t="shared" si="6"/>
        <v>913.19</v>
      </c>
      <c r="L58" s="297">
        <v>17.23</v>
      </c>
      <c r="M58" s="248">
        <f t="shared" ref="M58:M72" si="8">ROUND(H58*L58, 2)</f>
        <v>913.19</v>
      </c>
    </row>
    <row r="59" spans="1:13" s="27" customFormat="1">
      <c r="A59" s="99"/>
      <c r="B59" s="95"/>
      <c r="C59" s="95"/>
      <c r="D59" s="56" t="s">
        <v>212</v>
      </c>
      <c r="E59" s="95"/>
      <c r="F59" s="97"/>
      <c r="G59" s="68"/>
      <c r="H59" s="98"/>
      <c r="I59" s="248"/>
      <c r="J59" s="270"/>
      <c r="K59" s="248">
        <f t="shared" si="6"/>
        <v>0</v>
      </c>
      <c r="L59" s="297"/>
      <c r="M59" s="297"/>
    </row>
    <row r="60" spans="1:13" s="93" customFormat="1" ht="29.25" customHeight="1">
      <c r="A60" s="116" t="s">
        <v>219</v>
      </c>
      <c r="B60" s="150">
        <v>40206</v>
      </c>
      <c r="C60" s="150" t="s">
        <v>141</v>
      </c>
      <c r="D60" s="226" t="s">
        <v>192</v>
      </c>
      <c r="E60" s="227" t="s">
        <v>2</v>
      </c>
      <c r="F60" s="228">
        <v>130.66</v>
      </c>
      <c r="G60" s="68">
        <v>80.31</v>
      </c>
      <c r="H60" s="98">
        <v>80</v>
      </c>
      <c r="I60" s="248">
        <f t="shared" si="5"/>
        <v>10452.799999999999</v>
      </c>
      <c r="J60" s="259"/>
      <c r="K60" s="248">
        <f t="shared" si="6"/>
        <v>0</v>
      </c>
      <c r="L60" s="297">
        <v>130.66</v>
      </c>
      <c r="M60" s="248">
        <f t="shared" si="8"/>
        <v>10452.799999999999</v>
      </c>
    </row>
    <row r="61" spans="1:13" s="27" customFormat="1" ht="15" customHeight="1">
      <c r="A61" s="116" t="s">
        <v>220</v>
      </c>
      <c r="B61" s="150">
        <v>30201</v>
      </c>
      <c r="C61" s="150" t="s">
        <v>141</v>
      </c>
      <c r="D61" s="224" t="s">
        <v>180</v>
      </c>
      <c r="E61" s="227" t="s">
        <v>154</v>
      </c>
      <c r="F61" s="228">
        <v>17.09</v>
      </c>
      <c r="G61" s="68">
        <v>59.08</v>
      </c>
      <c r="H61" s="98">
        <f>ROUND(G61*1.3325,2)</f>
        <v>78.72</v>
      </c>
      <c r="I61" s="248">
        <f t="shared" si="5"/>
        <v>1345.32</v>
      </c>
      <c r="J61" s="270"/>
      <c r="K61" s="248">
        <f t="shared" si="6"/>
        <v>0</v>
      </c>
      <c r="L61" s="297">
        <v>17.09</v>
      </c>
      <c r="M61" s="248">
        <f t="shared" si="8"/>
        <v>1345.32</v>
      </c>
    </row>
    <row r="62" spans="1:13" s="27" customFormat="1" ht="26.4">
      <c r="A62" s="116" t="s">
        <v>221</v>
      </c>
      <c r="B62" s="150">
        <v>40250</v>
      </c>
      <c r="C62" s="150" t="s">
        <v>141</v>
      </c>
      <c r="D62" s="226" t="s">
        <v>213</v>
      </c>
      <c r="E62" s="15" t="s">
        <v>2</v>
      </c>
      <c r="F62" s="18">
        <v>297.12</v>
      </c>
      <c r="G62" s="68">
        <v>96.56</v>
      </c>
      <c r="H62" s="98">
        <v>91</v>
      </c>
      <c r="I62" s="248">
        <f t="shared" si="5"/>
        <v>27037.919999999998</v>
      </c>
      <c r="J62" s="203"/>
      <c r="K62" s="248">
        <f t="shared" si="6"/>
        <v>0</v>
      </c>
      <c r="L62" s="297">
        <v>200</v>
      </c>
      <c r="M62" s="248">
        <f t="shared" si="8"/>
        <v>18200</v>
      </c>
    </row>
    <row r="63" spans="1:13" s="27" customFormat="1" ht="15" hidden="1" customHeight="1">
      <c r="A63" s="116" t="s">
        <v>158</v>
      </c>
      <c r="B63" s="117">
        <v>101963</v>
      </c>
      <c r="C63" s="150" t="s">
        <v>58</v>
      </c>
      <c r="D63" s="138" t="s">
        <v>152</v>
      </c>
      <c r="E63" s="15" t="s">
        <v>2</v>
      </c>
      <c r="F63" s="18">
        <v>152.84</v>
      </c>
      <c r="G63" s="68"/>
      <c r="H63" s="98">
        <f>ROUND(G63*1.3325,2)</f>
        <v>0</v>
      </c>
      <c r="I63" s="248">
        <f t="shared" si="5"/>
        <v>0</v>
      </c>
      <c r="J63" s="270"/>
      <c r="K63" s="248">
        <f t="shared" si="6"/>
        <v>0</v>
      </c>
      <c r="L63" s="297"/>
      <c r="M63" s="248">
        <f t="shared" si="8"/>
        <v>0</v>
      </c>
    </row>
    <row r="64" spans="1:13" s="29" customFormat="1">
      <c r="A64" s="99"/>
      <c r="B64" s="11"/>
      <c r="C64" s="11"/>
      <c r="D64" s="56" t="s">
        <v>69</v>
      </c>
      <c r="E64" s="11"/>
      <c r="F64" s="111"/>
      <c r="G64" s="112"/>
      <c r="H64" s="98"/>
      <c r="I64" s="248">
        <f t="shared" si="5"/>
        <v>0</v>
      </c>
      <c r="J64" s="267"/>
      <c r="K64" s="248">
        <f t="shared" si="6"/>
        <v>0</v>
      </c>
      <c r="L64" s="297"/>
      <c r="M64" s="297"/>
    </row>
    <row r="65" spans="1:13" s="29" customFormat="1" ht="26.4">
      <c r="A65" s="116" t="s">
        <v>222</v>
      </c>
      <c r="B65" s="96">
        <v>40246</v>
      </c>
      <c r="C65" s="150" t="s">
        <v>141</v>
      </c>
      <c r="D65" s="220" t="s">
        <v>194</v>
      </c>
      <c r="E65" s="95" t="s">
        <v>60</v>
      </c>
      <c r="F65" s="97">
        <v>459.6</v>
      </c>
      <c r="G65" s="98">
        <v>11.11</v>
      </c>
      <c r="H65" s="98">
        <v>11</v>
      </c>
      <c r="I65" s="248">
        <f t="shared" si="5"/>
        <v>5055.6000000000004</v>
      </c>
      <c r="J65" s="267"/>
      <c r="K65" s="248">
        <f t="shared" si="6"/>
        <v>0</v>
      </c>
      <c r="L65" s="297">
        <v>320</v>
      </c>
      <c r="M65" s="248">
        <f t="shared" si="8"/>
        <v>3520</v>
      </c>
    </row>
    <row r="66" spans="1:13" s="29" customFormat="1" ht="26.4">
      <c r="A66" s="116" t="s">
        <v>223</v>
      </c>
      <c r="B66" s="150">
        <v>40243</v>
      </c>
      <c r="C66" s="150" t="s">
        <v>141</v>
      </c>
      <c r="D66" s="225" t="s">
        <v>196</v>
      </c>
      <c r="E66" s="15" t="s">
        <v>60</v>
      </c>
      <c r="F66" s="18">
        <v>1390.8</v>
      </c>
      <c r="G66" s="98">
        <v>10.68</v>
      </c>
      <c r="H66" s="98">
        <v>10.029999999999999</v>
      </c>
      <c r="I66" s="248">
        <f t="shared" si="5"/>
        <v>13949.72</v>
      </c>
      <c r="J66" s="185">
        <v>300</v>
      </c>
      <c r="K66" s="248">
        <f>ROUND(H66*J66, 2)</f>
        <v>3009</v>
      </c>
      <c r="L66" s="297">
        <v>900</v>
      </c>
      <c r="M66" s="248">
        <f t="shared" si="8"/>
        <v>9027</v>
      </c>
    </row>
    <row r="67" spans="1:13" s="29" customFormat="1" ht="26.4">
      <c r="A67" s="116" t="s">
        <v>224</v>
      </c>
      <c r="B67" s="96">
        <v>40245</v>
      </c>
      <c r="C67" s="150" t="s">
        <v>141</v>
      </c>
      <c r="D67" s="225" t="s">
        <v>214</v>
      </c>
      <c r="E67" s="15" t="s">
        <v>60</v>
      </c>
      <c r="F67" s="97">
        <v>385.2</v>
      </c>
      <c r="G67" s="98">
        <v>11.27</v>
      </c>
      <c r="H67" s="98">
        <v>11</v>
      </c>
      <c r="I67" s="248">
        <f t="shared" si="5"/>
        <v>4237.2</v>
      </c>
      <c r="J67" s="185">
        <v>100</v>
      </c>
      <c r="K67" s="248">
        <f t="shared" si="6"/>
        <v>1100</v>
      </c>
      <c r="L67" s="297">
        <v>200</v>
      </c>
      <c r="M67" s="248">
        <f t="shared" si="8"/>
        <v>2200</v>
      </c>
    </row>
    <row r="68" spans="1:13" s="29" customFormat="1">
      <c r="A68" s="116"/>
      <c r="B68" s="150"/>
      <c r="C68" s="150"/>
      <c r="D68" s="166" t="s">
        <v>131</v>
      </c>
      <c r="E68" s="15"/>
      <c r="F68" s="18"/>
      <c r="G68" s="68"/>
      <c r="H68" s="98"/>
      <c r="I68" s="248">
        <f t="shared" si="5"/>
        <v>0</v>
      </c>
      <c r="J68" s="185"/>
      <c r="K68" s="185"/>
      <c r="L68" s="297"/>
      <c r="M68" s="297"/>
    </row>
    <row r="69" spans="1:13" s="29" customFormat="1">
      <c r="A69" s="116"/>
      <c r="B69" s="150"/>
      <c r="C69" s="150"/>
      <c r="D69" s="166" t="s">
        <v>344</v>
      </c>
      <c r="E69" s="15"/>
      <c r="F69" s="18"/>
      <c r="G69" s="68"/>
      <c r="H69" s="98"/>
      <c r="I69" s="248">
        <f t="shared" si="5"/>
        <v>0</v>
      </c>
      <c r="J69" s="185"/>
      <c r="K69" s="185"/>
      <c r="L69" s="185"/>
      <c r="M69" s="185"/>
    </row>
    <row r="70" spans="1:13" s="29" customFormat="1" ht="24.75" customHeight="1">
      <c r="A70" s="116" t="s">
        <v>225</v>
      </c>
      <c r="B70" s="150">
        <v>40237</v>
      </c>
      <c r="C70" s="150" t="s">
        <v>141</v>
      </c>
      <c r="D70" s="229" t="s">
        <v>348</v>
      </c>
      <c r="E70" s="15" t="s">
        <v>67</v>
      </c>
      <c r="F70" s="18">
        <v>24.56</v>
      </c>
      <c r="G70" s="68">
        <v>727.42</v>
      </c>
      <c r="H70" s="98">
        <v>700</v>
      </c>
      <c r="I70" s="248">
        <f t="shared" si="5"/>
        <v>17192</v>
      </c>
      <c r="J70" s="185">
        <v>10</v>
      </c>
      <c r="K70" s="248">
        <f t="shared" si="6"/>
        <v>7000</v>
      </c>
      <c r="L70" s="297">
        <v>14.56</v>
      </c>
      <c r="M70" s="248">
        <f t="shared" si="8"/>
        <v>10192</v>
      </c>
    </row>
    <row r="71" spans="1:13" s="29" customFormat="1">
      <c r="A71" s="116"/>
      <c r="B71" s="150"/>
      <c r="C71" s="150"/>
      <c r="D71" s="166" t="s">
        <v>345</v>
      </c>
      <c r="E71" s="15"/>
      <c r="F71" s="18"/>
      <c r="G71" s="68"/>
      <c r="H71" s="98"/>
      <c r="I71" s="98"/>
      <c r="J71" s="98"/>
      <c r="K71" s="98"/>
      <c r="L71" s="98"/>
      <c r="M71" s="98"/>
    </row>
    <row r="72" spans="1:13" s="29" customFormat="1" ht="26.4">
      <c r="A72" s="116" t="s">
        <v>226</v>
      </c>
      <c r="B72" s="150">
        <v>40324</v>
      </c>
      <c r="C72" s="150" t="s">
        <v>141</v>
      </c>
      <c r="D72" s="225" t="s">
        <v>179</v>
      </c>
      <c r="E72" s="15" t="s">
        <v>67</v>
      </c>
      <c r="F72" s="18">
        <v>10.45</v>
      </c>
      <c r="G72" s="68">
        <v>834.5</v>
      </c>
      <c r="H72" s="98">
        <v>810</v>
      </c>
      <c r="I72" s="248">
        <f t="shared" si="5"/>
        <v>8464.5</v>
      </c>
      <c r="J72" s="267"/>
      <c r="K72" s="248">
        <f t="shared" si="6"/>
        <v>0</v>
      </c>
      <c r="L72" s="297">
        <v>6.45</v>
      </c>
      <c r="M72" s="248">
        <f t="shared" si="8"/>
        <v>5224.5</v>
      </c>
    </row>
    <row r="73" spans="1:13" s="29" customFormat="1">
      <c r="A73" s="116"/>
      <c r="B73" s="96"/>
      <c r="C73" s="96"/>
      <c r="D73" s="148" t="s">
        <v>151</v>
      </c>
      <c r="E73" s="95"/>
      <c r="F73" s="97"/>
      <c r="G73" s="98"/>
      <c r="H73" s="98"/>
      <c r="I73" s="248">
        <f t="shared" si="5"/>
        <v>0</v>
      </c>
      <c r="J73" s="267"/>
      <c r="K73" s="267"/>
      <c r="L73" s="267"/>
      <c r="M73" s="267"/>
    </row>
    <row r="74" spans="1:13" s="29" customFormat="1" ht="26.4">
      <c r="A74" s="116" t="s">
        <v>227</v>
      </c>
      <c r="B74" s="96">
        <v>40602</v>
      </c>
      <c r="C74" s="96" t="s">
        <v>141</v>
      </c>
      <c r="D74" s="216" t="s">
        <v>215</v>
      </c>
      <c r="E74" s="95" t="s">
        <v>2</v>
      </c>
      <c r="F74" s="97">
        <v>174.7</v>
      </c>
      <c r="G74" s="98">
        <v>143.12</v>
      </c>
      <c r="H74" s="98">
        <v>135</v>
      </c>
      <c r="I74" s="248">
        <f t="shared" si="5"/>
        <v>23584.5</v>
      </c>
      <c r="J74" s="267"/>
      <c r="K74" s="267"/>
      <c r="L74" s="267"/>
      <c r="M74" s="267"/>
    </row>
    <row r="75" spans="1:13" s="29" customFormat="1">
      <c r="A75" s="99"/>
      <c r="B75" s="95"/>
      <c r="C75" s="95"/>
      <c r="D75" s="107" t="s">
        <v>73</v>
      </c>
      <c r="E75" s="95"/>
      <c r="F75" s="197"/>
      <c r="G75" s="98"/>
      <c r="H75" s="98"/>
      <c r="I75" s="248">
        <f t="shared" si="5"/>
        <v>0</v>
      </c>
      <c r="J75" s="267"/>
      <c r="K75" s="267"/>
      <c r="L75" s="267"/>
      <c r="M75" s="267"/>
    </row>
    <row r="76" spans="1:13" s="29" customFormat="1" ht="39.6">
      <c r="A76" s="116" t="s">
        <v>254</v>
      </c>
      <c r="B76" s="95">
        <v>50606</v>
      </c>
      <c r="C76" s="96" t="s">
        <v>141</v>
      </c>
      <c r="D76" s="113" t="s">
        <v>201</v>
      </c>
      <c r="E76" s="95" t="s">
        <v>2</v>
      </c>
      <c r="F76" s="97">
        <v>213.09</v>
      </c>
      <c r="G76" s="98">
        <v>64.3</v>
      </c>
      <c r="H76" s="98">
        <v>61</v>
      </c>
      <c r="I76" s="248">
        <f t="shared" si="5"/>
        <v>12998.49</v>
      </c>
      <c r="J76" s="267"/>
      <c r="K76" s="277"/>
      <c r="L76" s="297">
        <v>180</v>
      </c>
      <c r="M76" s="248">
        <f t="shared" ref="M76:M77" si="9">ROUND(H76*L76, 2)</f>
        <v>10980</v>
      </c>
    </row>
    <row r="77" spans="1:13" s="29" customFormat="1" ht="26.4">
      <c r="A77" s="116" t="s">
        <v>349</v>
      </c>
      <c r="B77" s="15">
        <v>50301</v>
      </c>
      <c r="C77" s="150" t="s">
        <v>141</v>
      </c>
      <c r="D77" s="224" t="s">
        <v>253</v>
      </c>
      <c r="E77" s="15" t="s">
        <v>14</v>
      </c>
      <c r="F77" s="18">
        <v>47.56</v>
      </c>
      <c r="G77" s="98">
        <v>9.4499999999999993</v>
      </c>
      <c r="H77" s="98">
        <v>10</v>
      </c>
      <c r="I77" s="248">
        <f t="shared" si="5"/>
        <v>475.6</v>
      </c>
      <c r="J77" s="267"/>
      <c r="K77" s="277"/>
      <c r="L77" s="297">
        <v>42</v>
      </c>
      <c r="M77" s="248">
        <f t="shared" si="9"/>
        <v>420</v>
      </c>
    </row>
    <row r="78" spans="1:13" s="164" customFormat="1" ht="13.8">
      <c r="A78" s="120" t="s">
        <v>228</v>
      </c>
      <c r="B78" s="62"/>
      <c r="C78" s="63"/>
      <c r="D78" s="103" t="s">
        <v>61</v>
      </c>
      <c r="E78" s="62"/>
      <c r="F78" s="104"/>
      <c r="G78" s="105"/>
      <c r="H78" s="105"/>
      <c r="I78" s="252">
        <f>TRUNC(I80+I81+I82+I83+I85+I86+I87+I88+I89,2)</f>
        <v>57013.13</v>
      </c>
      <c r="J78" s="269"/>
      <c r="K78" s="252">
        <f>TRUNC(K80+K81+K82+K83+K85+K86+K87+K88+K89,2)</f>
        <v>0</v>
      </c>
      <c r="L78" s="293"/>
      <c r="M78" s="294">
        <f>TRUNC(M80+M81+M82+M83+M85+M86+M87+M88+M89,2)</f>
        <v>0</v>
      </c>
    </row>
    <row r="79" spans="1:13" s="29" customFormat="1" ht="13.8">
      <c r="A79" s="14"/>
      <c r="B79" s="95"/>
      <c r="C79" s="96"/>
      <c r="D79" s="56" t="s">
        <v>74</v>
      </c>
      <c r="E79" s="95"/>
      <c r="F79" s="106"/>
      <c r="G79" s="98"/>
      <c r="H79" s="98"/>
      <c r="I79" s="253"/>
      <c r="J79" s="267"/>
      <c r="K79" s="277"/>
      <c r="L79" s="291"/>
      <c r="M79" s="291"/>
    </row>
    <row r="80" spans="1:13" s="29" customFormat="1" ht="39.6">
      <c r="A80" s="99" t="s">
        <v>229</v>
      </c>
      <c r="B80" s="95">
        <v>50606</v>
      </c>
      <c r="C80" s="96" t="s">
        <v>141</v>
      </c>
      <c r="D80" s="113" t="s">
        <v>201</v>
      </c>
      <c r="E80" s="95" t="s">
        <v>2</v>
      </c>
      <c r="F80" s="97">
        <v>73.44</v>
      </c>
      <c r="G80" s="98">
        <v>64.3</v>
      </c>
      <c r="H80" s="98">
        <v>61</v>
      </c>
      <c r="I80" s="248">
        <f t="shared" ref="I80:I89" si="10">ROUND(F80*H80, 2)</f>
        <v>4479.84</v>
      </c>
      <c r="J80" s="267"/>
      <c r="K80" s="277"/>
      <c r="L80" s="291"/>
      <c r="M80" s="291"/>
    </row>
    <row r="81" spans="1:13" s="29" customFormat="1" ht="26.4">
      <c r="A81" s="99" t="s">
        <v>230</v>
      </c>
      <c r="B81" s="95">
        <v>120101</v>
      </c>
      <c r="C81" s="96" t="s">
        <v>141</v>
      </c>
      <c r="D81" s="113" t="s">
        <v>208</v>
      </c>
      <c r="E81" s="95" t="s">
        <v>2</v>
      </c>
      <c r="F81" s="18">
        <v>178.16</v>
      </c>
      <c r="G81" s="98">
        <v>7.07</v>
      </c>
      <c r="H81" s="98">
        <v>7</v>
      </c>
      <c r="I81" s="248">
        <f t="shared" si="10"/>
        <v>1247.1199999999999</v>
      </c>
      <c r="J81" s="267"/>
      <c r="K81" s="277"/>
      <c r="L81" s="291"/>
      <c r="M81" s="291"/>
    </row>
    <row r="82" spans="1:13" s="29" customFormat="1" ht="26.4">
      <c r="A82" s="99" t="s">
        <v>231</v>
      </c>
      <c r="B82" s="95">
        <v>120303</v>
      </c>
      <c r="C82" s="96" t="s">
        <v>141</v>
      </c>
      <c r="D82" s="230" t="s">
        <v>203</v>
      </c>
      <c r="E82" s="95" t="s">
        <v>2</v>
      </c>
      <c r="F82" s="18">
        <v>178.16</v>
      </c>
      <c r="G82" s="98">
        <v>57.87</v>
      </c>
      <c r="H82" s="98">
        <v>55</v>
      </c>
      <c r="I82" s="248">
        <f t="shared" si="10"/>
        <v>9798.7999999999993</v>
      </c>
      <c r="J82" s="267"/>
      <c r="K82" s="277"/>
      <c r="L82" s="291"/>
      <c r="M82" s="291"/>
    </row>
    <row r="83" spans="1:13" s="29" customFormat="1" ht="42" customHeight="1">
      <c r="A83" s="99" t="s">
        <v>232</v>
      </c>
      <c r="B83" s="95">
        <v>190117</v>
      </c>
      <c r="C83" s="96" t="s">
        <v>141</v>
      </c>
      <c r="D83" s="232" t="s">
        <v>444</v>
      </c>
      <c r="E83" s="95" t="s">
        <v>2</v>
      </c>
      <c r="F83" s="18">
        <v>178.16</v>
      </c>
      <c r="G83" s="98">
        <v>21.78</v>
      </c>
      <c r="H83" s="98">
        <v>21</v>
      </c>
      <c r="I83" s="248">
        <f t="shared" si="10"/>
        <v>3741.36</v>
      </c>
      <c r="J83" s="267"/>
      <c r="K83" s="277"/>
      <c r="L83" s="291"/>
      <c r="M83" s="291"/>
    </row>
    <row r="84" spans="1:13">
      <c r="A84" s="99"/>
      <c r="B84" s="100"/>
      <c r="C84" s="96"/>
      <c r="D84" s="56" t="s">
        <v>75</v>
      </c>
      <c r="E84" s="95"/>
      <c r="F84" s="97"/>
      <c r="G84" s="102"/>
      <c r="H84" s="98"/>
      <c r="I84" s="248">
        <f t="shared" si="10"/>
        <v>0</v>
      </c>
      <c r="J84" s="263"/>
      <c r="K84" s="274"/>
      <c r="L84" s="152"/>
      <c r="M84" s="152"/>
    </row>
    <row r="85" spans="1:13" ht="39.6">
      <c r="A85" s="99" t="s">
        <v>233</v>
      </c>
      <c r="B85" s="95">
        <v>92580</v>
      </c>
      <c r="C85" s="95" t="s">
        <v>58</v>
      </c>
      <c r="D85" s="230" t="s">
        <v>137</v>
      </c>
      <c r="E85" s="95" t="s">
        <v>2</v>
      </c>
      <c r="F85" s="97">
        <v>166.16</v>
      </c>
      <c r="G85" s="98">
        <v>47.42</v>
      </c>
      <c r="H85" s="98">
        <v>45</v>
      </c>
      <c r="I85" s="248">
        <f t="shared" si="10"/>
        <v>7477.2</v>
      </c>
      <c r="J85" s="263"/>
      <c r="K85" s="274"/>
      <c r="L85" s="152"/>
      <c r="M85" s="152"/>
    </row>
    <row r="86" spans="1:13" ht="26.4">
      <c r="A86" s="99" t="s">
        <v>234</v>
      </c>
      <c r="B86" s="95">
        <v>90206</v>
      </c>
      <c r="C86" s="95" t="s">
        <v>141</v>
      </c>
      <c r="D86" s="230" t="s">
        <v>202</v>
      </c>
      <c r="E86" s="95" t="s">
        <v>2</v>
      </c>
      <c r="F86" s="97">
        <v>155.36000000000001</v>
      </c>
      <c r="G86" s="98">
        <v>87.88</v>
      </c>
      <c r="H86" s="98">
        <v>85</v>
      </c>
      <c r="I86" s="248">
        <f t="shared" si="10"/>
        <v>13205.6</v>
      </c>
      <c r="J86" s="263"/>
      <c r="K86" s="274"/>
      <c r="L86" s="152"/>
      <c r="M86" s="152"/>
    </row>
    <row r="87" spans="1:13">
      <c r="A87" s="99" t="s">
        <v>235</v>
      </c>
      <c r="B87" s="95">
        <v>90302</v>
      </c>
      <c r="C87" s="95" t="s">
        <v>141</v>
      </c>
      <c r="D87" s="113" t="s">
        <v>217</v>
      </c>
      <c r="E87" s="95" t="s">
        <v>14</v>
      </c>
      <c r="F87" s="97">
        <v>84.22</v>
      </c>
      <c r="G87" s="98">
        <v>34.6</v>
      </c>
      <c r="H87" s="98">
        <v>32.5</v>
      </c>
      <c r="I87" s="248">
        <f t="shared" si="10"/>
        <v>2737.15</v>
      </c>
      <c r="J87" s="263"/>
      <c r="K87" s="274"/>
      <c r="L87" s="152"/>
      <c r="M87" s="152"/>
    </row>
    <row r="88" spans="1:13" ht="26.4">
      <c r="A88" s="99" t="s">
        <v>236</v>
      </c>
      <c r="B88" s="95">
        <v>101966</v>
      </c>
      <c r="C88" s="95" t="s">
        <v>58</v>
      </c>
      <c r="D88" s="256" t="s">
        <v>143</v>
      </c>
      <c r="E88" s="95" t="s">
        <v>14</v>
      </c>
      <c r="F88" s="97">
        <v>113.4</v>
      </c>
      <c r="G88" s="98">
        <v>86.12</v>
      </c>
      <c r="H88" s="98">
        <v>80.900000000000006</v>
      </c>
      <c r="I88" s="248">
        <f t="shared" si="10"/>
        <v>9174.06</v>
      </c>
      <c r="J88" s="263"/>
      <c r="K88" s="274"/>
      <c r="L88" s="152"/>
      <c r="M88" s="152"/>
    </row>
    <row r="89" spans="1:13" ht="26.4">
      <c r="A89" s="99" t="s">
        <v>237</v>
      </c>
      <c r="B89" s="95">
        <v>94229</v>
      </c>
      <c r="C89" s="95" t="s">
        <v>58</v>
      </c>
      <c r="D89" s="113" t="s">
        <v>76</v>
      </c>
      <c r="E89" s="95" t="s">
        <v>14</v>
      </c>
      <c r="F89" s="97">
        <v>32.200000000000003</v>
      </c>
      <c r="G89" s="98">
        <v>169.34</v>
      </c>
      <c r="H89" s="98">
        <v>160</v>
      </c>
      <c r="I89" s="248">
        <f t="shared" si="10"/>
        <v>5152</v>
      </c>
      <c r="J89" s="263"/>
      <c r="K89" s="274"/>
      <c r="L89" s="152"/>
      <c r="M89" s="152"/>
    </row>
    <row r="90" spans="1:13" s="159" customFormat="1" ht="13.8">
      <c r="A90" s="120" t="s">
        <v>238</v>
      </c>
      <c r="B90" s="62"/>
      <c r="C90" s="63"/>
      <c r="D90" s="103" t="s">
        <v>132</v>
      </c>
      <c r="E90" s="62"/>
      <c r="F90" s="104"/>
      <c r="G90" s="105"/>
      <c r="H90" s="105"/>
      <c r="I90" s="252">
        <f>TRUNC(I91+I92+I93+I95+I96,2)</f>
        <v>40237.360000000001</v>
      </c>
      <c r="J90" s="264"/>
      <c r="K90" s="252">
        <f>TRUNC(K91+K92+K93+K95+K96,2)</f>
        <v>0</v>
      </c>
      <c r="L90" s="281"/>
      <c r="M90" s="294">
        <f>TRUNC(M91+M92+M93+M95+M96,2)</f>
        <v>0</v>
      </c>
    </row>
    <row r="91" spans="1:13" ht="26.4">
      <c r="A91" s="99" t="s">
        <v>239</v>
      </c>
      <c r="B91" s="95">
        <v>120101</v>
      </c>
      <c r="C91" s="96" t="s">
        <v>141</v>
      </c>
      <c r="D91" s="113" t="s">
        <v>208</v>
      </c>
      <c r="E91" s="95" t="s">
        <v>2</v>
      </c>
      <c r="F91" s="18">
        <v>603.04</v>
      </c>
      <c r="G91" s="98">
        <v>7.07</v>
      </c>
      <c r="H91" s="98">
        <v>6.8</v>
      </c>
      <c r="I91" s="248">
        <f>ROUND(F91*H91, 2)</f>
        <v>4100.67</v>
      </c>
      <c r="J91" s="263"/>
      <c r="K91" s="274"/>
      <c r="L91" s="152"/>
      <c r="M91" s="152"/>
    </row>
    <row r="92" spans="1:13" ht="26.4">
      <c r="A92" s="99" t="s">
        <v>240</v>
      </c>
      <c r="B92" s="95">
        <v>120301</v>
      </c>
      <c r="C92" s="96" t="s">
        <v>141</v>
      </c>
      <c r="D92" s="113" t="s">
        <v>244</v>
      </c>
      <c r="E92" s="95" t="s">
        <v>2</v>
      </c>
      <c r="F92" s="97">
        <v>261.7</v>
      </c>
      <c r="G92" s="98">
        <v>34.06</v>
      </c>
      <c r="H92" s="98">
        <v>35</v>
      </c>
      <c r="I92" s="248">
        <f>ROUND(F92*H92, 2)</f>
        <v>9159.5</v>
      </c>
      <c r="J92" s="263"/>
      <c r="K92" s="274"/>
      <c r="L92" s="152"/>
      <c r="M92" s="152"/>
    </row>
    <row r="93" spans="1:13" ht="26.4">
      <c r="A93" s="99" t="s">
        <v>241</v>
      </c>
      <c r="B93" s="95">
        <v>120303</v>
      </c>
      <c r="C93" s="96" t="s">
        <v>141</v>
      </c>
      <c r="D93" s="230" t="s">
        <v>203</v>
      </c>
      <c r="E93" s="95" t="s">
        <v>2</v>
      </c>
      <c r="F93" s="18">
        <v>421.37</v>
      </c>
      <c r="G93" s="98">
        <v>57.87</v>
      </c>
      <c r="H93" s="98">
        <v>55</v>
      </c>
      <c r="I93" s="248">
        <f>ROUND(F93*H93, 2)</f>
        <v>23175.35</v>
      </c>
      <c r="J93" s="263"/>
      <c r="K93" s="274"/>
      <c r="L93" s="152"/>
      <c r="M93" s="152"/>
    </row>
    <row r="94" spans="1:13">
      <c r="A94" s="99"/>
      <c r="B94" s="100"/>
      <c r="C94" s="96"/>
      <c r="D94" s="101" t="s">
        <v>122</v>
      </c>
      <c r="E94" s="95"/>
      <c r="F94" s="97"/>
      <c r="G94" s="102"/>
      <c r="H94" s="98"/>
      <c r="I94" s="248"/>
      <c r="J94" s="263"/>
      <c r="K94" s="274"/>
      <c r="L94" s="152"/>
      <c r="M94" s="152"/>
    </row>
    <row r="95" spans="1:13" ht="26.4">
      <c r="A95" s="99" t="s">
        <v>242</v>
      </c>
      <c r="B95" s="95">
        <v>120101</v>
      </c>
      <c r="C95" s="96" t="s">
        <v>141</v>
      </c>
      <c r="D95" s="113" t="s">
        <v>208</v>
      </c>
      <c r="E95" s="95" t="s">
        <v>2</v>
      </c>
      <c r="F95" s="18">
        <v>61.32</v>
      </c>
      <c r="G95" s="98">
        <v>7.07</v>
      </c>
      <c r="H95" s="98">
        <v>7</v>
      </c>
      <c r="I95" s="248">
        <f>ROUND(F95*H95, 2)</f>
        <v>429.24</v>
      </c>
      <c r="J95" s="263"/>
      <c r="K95" s="274"/>
      <c r="L95" s="152"/>
      <c r="M95" s="152"/>
    </row>
    <row r="96" spans="1:13" ht="26.4">
      <c r="A96" s="99" t="s">
        <v>243</v>
      </c>
      <c r="B96" s="95">
        <v>120303</v>
      </c>
      <c r="C96" s="96" t="s">
        <v>141</v>
      </c>
      <c r="D96" s="230" t="s">
        <v>203</v>
      </c>
      <c r="E96" s="95" t="s">
        <v>2</v>
      </c>
      <c r="F96" s="18">
        <v>61.32</v>
      </c>
      <c r="G96" s="98">
        <v>57.87</v>
      </c>
      <c r="H96" s="98">
        <v>55</v>
      </c>
      <c r="I96" s="248">
        <f>ROUND(F96*H96, 2)</f>
        <v>3372.6</v>
      </c>
      <c r="J96" s="263"/>
      <c r="K96" s="274"/>
      <c r="L96" s="152"/>
      <c r="M96" s="152"/>
    </row>
    <row r="97" spans="1:13" s="159" customFormat="1" ht="13.8">
      <c r="A97" s="120" t="s">
        <v>245</v>
      </c>
      <c r="B97" s="149"/>
      <c r="C97" s="103"/>
      <c r="D97" s="103" t="s">
        <v>336</v>
      </c>
      <c r="E97" s="149"/>
      <c r="F97" s="109"/>
      <c r="G97" s="110"/>
      <c r="H97" s="105"/>
      <c r="I97" s="252">
        <f>ROUND(I98+I99+I100+I101+I102+I103+I104,2)</f>
        <v>48506.09</v>
      </c>
      <c r="J97" s="264"/>
      <c r="K97" s="252">
        <f>ROUND(K98+K99+K100+K101+K102+K103+K104,2)</f>
        <v>0</v>
      </c>
      <c r="L97" s="281"/>
      <c r="M97" s="294">
        <f>ROUND(M98+M99+M100+M101+M102+M103+M104,2)</f>
        <v>0</v>
      </c>
    </row>
    <row r="98" spans="1:13" ht="26.4">
      <c r="A98" s="116" t="s">
        <v>246</v>
      </c>
      <c r="B98" s="15">
        <v>71704</v>
      </c>
      <c r="C98" s="15" t="s">
        <v>141</v>
      </c>
      <c r="D98" s="217" t="s">
        <v>252</v>
      </c>
      <c r="E98" s="15" t="s">
        <v>2</v>
      </c>
      <c r="F98" s="18">
        <v>35.340000000000003</v>
      </c>
      <c r="G98" s="68">
        <v>1162.6099999999999</v>
      </c>
      <c r="H98" s="98">
        <v>1092.17</v>
      </c>
      <c r="I98" s="248">
        <f t="shared" ref="I98:I104" si="11">ROUND(F98*H98, 2)</f>
        <v>38597.29</v>
      </c>
      <c r="J98" s="263"/>
      <c r="K98" s="274"/>
      <c r="L98" s="152"/>
      <c r="M98" s="152"/>
    </row>
    <row r="99" spans="1:13" ht="26.4">
      <c r="A99" s="116" t="s">
        <v>247</v>
      </c>
      <c r="B99" s="95">
        <v>102169</v>
      </c>
      <c r="C99" s="96" t="s">
        <v>58</v>
      </c>
      <c r="D99" s="113" t="s">
        <v>157</v>
      </c>
      <c r="E99" s="15" t="s">
        <v>2</v>
      </c>
      <c r="F99" s="97">
        <v>13.35</v>
      </c>
      <c r="G99" s="68">
        <v>405.84</v>
      </c>
      <c r="H99" s="98">
        <v>381.25</v>
      </c>
      <c r="I99" s="248">
        <f t="shared" si="11"/>
        <v>5089.6899999999996</v>
      </c>
      <c r="J99" s="263"/>
      <c r="K99" s="274"/>
      <c r="L99" s="152"/>
      <c r="M99" s="152"/>
    </row>
    <row r="100" spans="1:13" ht="26.4">
      <c r="A100" s="116" t="s">
        <v>248</v>
      </c>
      <c r="B100" s="15">
        <v>71703</v>
      </c>
      <c r="C100" s="150" t="s">
        <v>141</v>
      </c>
      <c r="D100" s="224" t="s">
        <v>255</v>
      </c>
      <c r="E100" s="15" t="s">
        <v>2</v>
      </c>
      <c r="F100" s="18">
        <v>3.16</v>
      </c>
      <c r="G100" s="68">
        <v>527.38</v>
      </c>
      <c r="H100" s="98">
        <v>495.42</v>
      </c>
      <c r="I100" s="248">
        <f t="shared" si="11"/>
        <v>1565.53</v>
      </c>
      <c r="J100" s="263"/>
      <c r="K100" s="274"/>
      <c r="L100" s="152"/>
      <c r="M100" s="152"/>
    </row>
    <row r="101" spans="1:13" ht="26.4">
      <c r="A101" s="116" t="s">
        <v>249</v>
      </c>
      <c r="B101" s="95">
        <v>71701</v>
      </c>
      <c r="C101" s="96" t="s">
        <v>141</v>
      </c>
      <c r="D101" s="113" t="s">
        <v>257</v>
      </c>
      <c r="E101" s="95" t="s">
        <v>2</v>
      </c>
      <c r="F101" s="97">
        <v>1.2</v>
      </c>
      <c r="G101" s="68">
        <v>588.04999999999995</v>
      </c>
      <c r="H101" s="98">
        <v>552.41999999999996</v>
      </c>
      <c r="I101" s="248">
        <f t="shared" si="11"/>
        <v>662.9</v>
      </c>
      <c r="J101" s="263"/>
      <c r="K101" s="274"/>
      <c r="L101" s="152"/>
      <c r="M101" s="152"/>
    </row>
    <row r="102" spans="1:13">
      <c r="A102" s="116" t="s">
        <v>250</v>
      </c>
      <c r="B102" s="95">
        <v>80102</v>
      </c>
      <c r="C102" s="96" t="s">
        <v>141</v>
      </c>
      <c r="D102" s="113" t="s">
        <v>256</v>
      </c>
      <c r="E102" s="95" t="s">
        <v>2</v>
      </c>
      <c r="F102" s="97">
        <v>5.88</v>
      </c>
      <c r="G102" s="68">
        <v>271.77999999999997</v>
      </c>
      <c r="H102" s="98">
        <v>255.32</v>
      </c>
      <c r="I102" s="248">
        <f t="shared" si="11"/>
        <v>1501.28</v>
      </c>
      <c r="J102" s="263"/>
      <c r="K102" s="274"/>
      <c r="L102" s="152"/>
      <c r="M102" s="152"/>
    </row>
    <row r="103" spans="1:13" ht="26.4">
      <c r="A103" s="116" t="s">
        <v>251</v>
      </c>
      <c r="B103" s="95">
        <v>50112</v>
      </c>
      <c r="C103" s="96" t="s">
        <v>141</v>
      </c>
      <c r="D103" s="113" t="s">
        <v>258</v>
      </c>
      <c r="E103" s="15" t="s">
        <v>2</v>
      </c>
      <c r="F103" s="97">
        <v>2.56</v>
      </c>
      <c r="G103" s="68">
        <v>168.88</v>
      </c>
      <c r="H103" s="98">
        <v>158.65</v>
      </c>
      <c r="I103" s="248">
        <f t="shared" si="11"/>
        <v>406.14</v>
      </c>
      <c r="J103" s="263"/>
      <c r="K103" s="274"/>
      <c r="L103" s="152"/>
      <c r="M103" s="152"/>
    </row>
    <row r="104" spans="1:13">
      <c r="A104" s="116" t="s">
        <v>445</v>
      </c>
      <c r="B104" s="95">
        <v>210322</v>
      </c>
      <c r="C104" s="96" t="s">
        <v>141</v>
      </c>
      <c r="D104" s="113" t="s">
        <v>259</v>
      </c>
      <c r="E104" s="15" t="s">
        <v>14</v>
      </c>
      <c r="F104" s="97">
        <v>5.47</v>
      </c>
      <c r="G104" s="68">
        <v>132.97</v>
      </c>
      <c r="H104" s="98">
        <v>124.91</v>
      </c>
      <c r="I104" s="248">
        <f t="shared" si="11"/>
        <v>683.26</v>
      </c>
      <c r="J104" s="263"/>
      <c r="K104" s="274"/>
      <c r="L104" s="152"/>
      <c r="M104" s="152"/>
    </row>
    <row r="105" spans="1:13" s="159" customFormat="1" ht="13.8">
      <c r="A105" s="120" t="s">
        <v>260</v>
      </c>
      <c r="B105" s="149"/>
      <c r="C105" s="149"/>
      <c r="D105" s="103" t="s">
        <v>153</v>
      </c>
      <c r="E105" s="149"/>
      <c r="F105" s="109"/>
      <c r="G105" s="110"/>
      <c r="H105" s="105"/>
      <c r="I105" s="252">
        <f>TRUNC(I106+I107+I108,2)</f>
        <v>8967.24</v>
      </c>
      <c r="J105" s="264"/>
      <c r="K105" s="252">
        <f>TRUNC(K106+K107+K108,2)</f>
        <v>0</v>
      </c>
      <c r="L105" s="281"/>
      <c r="M105" s="294">
        <f>TRUNC(M106+M107+M108,2)</f>
        <v>0</v>
      </c>
    </row>
    <row r="106" spans="1:13">
      <c r="A106" s="99" t="s">
        <v>261</v>
      </c>
      <c r="B106" s="95">
        <v>110201</v>
      </c>
      <c r="C106" s="96" t="s">
        <v>141</v>
      </c>
      <c r="D106" s="113" t="s">
        <v>264</v>
      </c>
      <c r="E106" s="95" t="s">
        <v>2</v>
      </c>
      <c r="F106" s="97">
        <v>108.3</v>
      </c>
      <c r="G106" s="233">
        <v>55</v>
      </c>
      <c r="H106" s="98">
        <v>45</v>
      </c>
      <c r="I106" s="248">
        <f>ROUND(F106*H106, 2)</f>
        <v>4873.5</v>
      </c>
      <c r="J106" s="263"/>
      <c r="K106" s="274"/>
      <c r="L106" s="152"/>
      <c r="M106" s="152"/>
    </row>
    <row r="107" spans="1:13" ht="26.4">
      <c r="A107" s="99" t="s">
        <v>262</v>
      </c>
      <c r="B107" s="95">
        <v>190101</v>
      </c>
      <c r="C107" s="96" t="s">
        <v>141</v>
      </c>
      <c r="D107" s="113" t="s">
        <v>263</v>
      </c>
      <c r="E107" s="95" t="s">
        <v>2</v>
      </c>
      <c r="F107" s="97">
        <v>108.3</v>
      </c>
      <c r="G107" s="233">
        <v>17.5</v>
      </c>
      <c r="H107" s="98">
        <v>17</v>
      </c>
      <c r="I107" s="248">
        <f>ROUND(F107*H107, 2)</f>
        <v>1841.1</v>
      </c>
      <c r="J107" s="263"/>
      <c r="K107" s="274"/>
      <c r="L107" s="152"/>
      <c r="M107" s="152"/>
    </row>
    <row r="108" spans="1:13" ht="39.6">
      <c r="A108" s="99" t="s">
        <v>265</v>
      </c>
      <c r="B108" s="95">
        <v>190115</v>
      </c>
      <c r="C108" s="96" t="s">
        <v>141</v>
      </c>
      <c r="D108" s="113" t="s">
        <v>420</v>
      </c>
      <c r="E108" s="95" t="s">
        <v>2</v>
      </c>
      <c r="F108" s="97">
        <v>108.3</v>
      </c>
      <c r="G108" s="233">
        <v>21.92</v>
      </c>
      <c r="H108" s="98">
        <v>20.8</v>
      </c>
      <c r="I108" s="248">
        <f>ROUND(F108*H108, 2)</f>
        <v>2252.64</v>
      </c>
      <c r="J108" s="263"/>
      <c r="K108" s="274"/>
      <c r="L108" s="152"/>
      <c r="M108" s="152"/>
    </row>
    <row r="109" spans="1:13" s="159" customFormat="1" ht="13.8">
      <c r="A109" s="120" t="s">
        <v>267</v>
      </c>
      <c r="B109" s="149"/>
      <c r="C109" s="149"/>
      <c r="D109" s="108" t="s">
        <v>138</v>
      </c>
      <c r="E109" s="149"/>
      <c r="F109" s="109"/>
      <c r="G109" s="110"/>
      <c r="H109" s="105"/>
      <c r="I109" s="252">
        <f>TRUNC(I110+I111+I112+I113+I114,2)</f>
        <v>47819.78</v>
      </c>
      <c r="J109" s="264"/>
      <c r="K109" s="252">
        <f>TRUNC(K110+K111+K112+K113+K114,2)</f>
        <v>0</v>
      </c>
      <c r="L109" s="281"/>
      <c r="M109" s="294">
        <f>TRUNC(M110+M111+M112+M113+M114,2)</f>
        <v>0</v>
      </c>
    </row>
    <row r="110" spans="1:13">
      <c r="A110" s="99" t="s">
        <v>268</v>
      </c>
      <c r="B110" s="95">
        <v>130112</v>
      </c>
      <c r="C110" s="96" t="s">
        <v>141</v>
      </c>
      <c r="D110" s="113" t="s">
        <v>278</v>
      </c>
      <c r="E110" s="95" t="s">
        <v>2</v>
      </c>
      <c r="F110" s="97">
        <v>85.44</v>
      </c>
      <c r="G110" s="234">
        <v>51.7</v>
      </c>
      <c r="H110" s="98">
        <v>50</v>
      </c>
      <c r="I110" s="248">
        <f>ROUND(F110*H110, 2)</f>
        <v>4272</v>
      </c>
      <c r="J110" s="263"/>
      <c r="K110" s="274"/>
      <c r="L110" s="152"/>
      <c r="M110" s="152"/>
    </row>
    <row r="111" spans="1:13" ht="26.4">
      <c r="A111" s="99" t="s">
        <v>269</v>
      </c>
      <c r="B111" s="95">
        <v>130103</v>
      </c>
      <c r="C111" s="96" t="s">
        <v>141</v>
      </c>
      <c r="D111" s="113" t="s">
        <v>279</v>
      </c>
      <c r="E111" s="95" t="s">
        <v>2</v>
      </c>
      <c r="F111" s="97">
        <v>116.67</v>
      </c>
      <c r="G111" s="234">
        <v>25.16</v>
      </c>
      <c r="H111" s="98">
        <v>24</v>
      </c>
      <c r="I111" s="248">
        <f>ROUND(F111*H111, 2)</f>
        <v>2800.08</v>
      </c>
      <c r="J111" s="263"/>
      <c r="K111" s="274"/>
      <c r="L111" s="152"/>
      <c r="M111" s="152"/>
    </row>
    <row r="112" spans="1:13" ht="39.6">
      <c r="A112" s="99" t="s">
        <v>270</v>
      </c>
      <c r="B112" s="95">
        <v>120201</v>
      </c>
      <c r="C112" s="96" t="s">
        <v>141</v>
      </c>
      <c r="D112" s="113" t="s">
        <v>280</v>
      </c>
      <c r="E112" s="95" t="s">
        <v>2</v>
      </c>
      <c r="F112" s="97">
        <v>271.76</v>
      </c>
      <c r="G112" s="234">
        <v>104.52</v>
      </c>
      <c r="H112" s="98">
        <v>100</v>
      </c>
      <c r="I112" s="248">
        <f>ROUND(F112*H112, 2)</f>
        <v>27176</v>
      </c>
      <c r="J112" s="263"/>
      <c r="K112" s="274"/>
      <c r="L112" s="152"/>
      <c r="M112" s="152"/>
    </row>
    <row r="113" spans="1:13" ht="39.6">
      <c r="A113" s="99" t="s">
        <v>447</v>
      </c>
      <c r="B113" s="95">
        <v>130236</v>
      </c>
      <c r="C113" s="96" t="s">
        <v>141</v>
      </c>
      <c r="D113" s="113" t="s">
        <v>277</v>
      </c>
      <c r="E113" s="95" t="s">
        <v>2</v>
      </c>
      <c r="F113" s="97">
        <v>116.67</v>
      </c>
      <c r="G113" s="234">
        <v>76.400000000000006</v>
      </c>
      <c r="H113" s="98">
        <v>80</v>
      </c>
      <c r="I113" s="248">
        <f>ROUND(F113*H113, 2)</f>
        <v>9333.6</v>
      </c>
      <c r="J113" s="263"/>
      <c r="K113" s="274"/>
      <c r="L113" s="152"/>
      <c r="M113" s="152"/>
    </row>
    <row r="114" spans="1:13" ht="26.4">
      <c r="A114" s="99" t="s">
        <v>448</v>
      </c>
      <c r="B114" s="95">
        <v>200563</v>
      </c>
      <c r="C114" s="96" t="s">
        <v>141</v>
      </c>
      <c r="D114" s="113" t="s">
        <v>266</v>
      </c>
      <c r="E114" s="95" t="s">
        <v>14</v>
      </c>
      <c r="F114" s="97">
        <v>27.7</v>
      </c>
      <c r="G114" s="234">
        <v>161.86000000000001</v>
      </c>
      <c r="H114" s="98">
        <v>153</v>
      </c>
      <c r="I114" s="248">
        <f>ROUND(F114*H114, 2)</f>
        <v>4238.1000000000004</v>
      </c>
      <c r="J114" s="263"/>
      <c r="K114" s="274"/>
      <c r="L114" s="152"/>
      <c r="M114" s="152"/>
    </row>
    <row r="115" spans="1:13" s="159" customFormat="1" ht="13.8">
      <c r="A115" s="120" t="s">
        <v>271</v>
      </c>
      <c r="B115" s="149"/>
      <c r="C115" s="103"/>
      <c r="D115" s="108" t="s">
        <v>335</v>
      </c>
      <c r="E115" s="149"/>
      <c r="F115" s="109"/>
      <c r="G115" s="161"/>
      <c r="H115" s="105"/>
      <c r="I115" s="252">
        <f>TRUNC(I116+I117+I118+I119+I120,2)</f>
        <v>30144.66</v>
      </c>
      <c r="J115" s="264"/>
      <c r="K115" s="252">
        <f>TRUNC(K116+K117+K118+K119+K120,2)</f>
        <v>0</v>
      </c>
      <c r="L115" s="281"/>
      <c r="M115" s="294">
        <f>TRUNC(M116+M117+M118+M119+M120,2)</f>
        <v>0</v>
      </c>
    </row>
    <row r="116" spans="1:13">
      <c r="A116" s="99" t="s">
        <v>272</v>
      </c>
      <c r="B116" s="95">
        <v>130308</v>
      </c>
      <c r="C116" s="96" t="s">
        <v>141</v>
      </c>
      <c r="D116" s="220" t="s">
        <v>281</v>
      </c>
      <c r="E116" s="95" t="s">
        <v>14</v>
      </c>
      <c r="F116" s="97">
        <v>8.6</v>
      </c>
      <c r="G116" s="98">
        <v>54.19</v>
      </c>
      <c r="H116" s="98">
        <v>50.91</v>
      </c>
      <c r="I116" s="248">
        <f>ROUND(F116*H116, 2)</f>
        <v>437.83</v>
      </c>
      <c r="J116" s="263"/>
      <c r="K116" s="274"/>
      <c r="L116" s="152"/>
      <c r="M116" s="152"/>
    </row>
    <row r="117" spans="1:13">
      <c r="A117" s="99" t="s">
        <v>273</v>
      </c>
      <c r="B117" s="95">
        <v>130317</v>
      </c>
      <c r="C117" s="96" t="s">
        <v>141</v>
      </c>
      <c r="D117" s="216" t="s">
        <v>282</v>
      </c>
      <c r="E117" s="95" t="s">
        <v>14</v>
      </c>
      <c r="F117" s="97">
        <v>14.4</v>
      </c>
      <c r="G117" s="98">
        <v>92.19</v>
      </c>
      <c r="H117" s="98">
        <v>86.6</v>
      </c>
      <c r="I117" s="248">
        <f>ROUND(F117*H117, 2)</f>
        <v>1247.04</v>
      </c>
      <c r="J117" s="263"/>
      <c r="K117" s="274"/>
      <c r="L117" s="152"/>
      <c r="M117" s="152"/>
    </row>
    <row r="118" spans="1:13" ht="29.25" customHeight="1">
      <c r="A118" s="99" t="s">
        <v>274</v>
      </c>
      <c r="B118" s="95">
        <v>200209</v>
      </c>
      <c r="C118" s="96" t="s">
        <v>141</v>
      </c>
      <c r="D118" s="216" t="s">
        <v>283</v>
      </c>
      <c r="E118" s="95" t="s">
        <v>2</v>
      </c>
      <c r="F118" s="97">
        <v>51.87</v>
      </c>
      <c r="G118" s="98">
        <v>153.43</v>
      </c>
      <c r="H118" s="98">
        <v>144.13999999999999</v>
      </c>
      <c r="I118" s="248">
        <f>ROUND(F118*H118, 2)</f>
        <v>7476.54</v>
      </c>
      <c r="J118" s="263"/>
      <c r="K118" s="274"/>
      <c r="L118" s="152"/>
      <c r="M118" s="152"/>
    </row>
    <row r="119" spans="1:13" ht="26.25" customHeight="1">
      <c r="A119" s="99" t="s">
        <v>275</v>
      </c>
      <c r="B119" s="95">
        <v>50205</v>
      </c>
      <c r="C119" s="96" t="s">
        <v>141</v>
      </c>
      <c r="D119" s="113" t="s">
        <v>284</v>
      </c>
      <c r="E119" s="95" t="s">
        <v>2</v>
      </c>
      <c r="F119" s="97">
        <v>41.42</v>
      </c>
      <c r="G119" s="98">
        <v>506.71</v>
      </c>
      <c r="H119" s="98">
        <v>476.01</v>
      </c>
      <c r="I119" s="248">
        <f>ROUND(F119*H119, 2)</f>
        <v>19716.330000000002</v>
      </c>
      <c r="J119" s="263"/>
      <c r="K119" s="274"/>
      <c r="L119" s="152"/>
      <c r="M119" s="152"/>
    </row>
    <row r="120" spans="1:13">
      <c r="A120" s="99" t="s">
        <v>276</v>
      </c>
      <c r="B120" s="95">
        <v>170220</v>
      </c>
      <c r="C120" s="96" t="s">
        <v>141</v>
      </c>
      <c r="D120" s="113" t="s">
        <v>285</v>
      </c>
      <c r="E120" s="95" t="s">
        <v>2</v>
      </c>
      <c r="F120" s="97">
        <v>3.52</v>
      </c>
      <c r="G120" s="98">
        <v>383.13</v>
      </c>
      <c r="H120" s="98">
        <v>359.92</v>
      </c>
      <c r="I120" s="248">
        <f>ROUND(F120*H120, 2)</f>
        <v>1266.92</v>
      </c>
      <c r="J120" s="263"/>
      <c r="K120" s="274"/>
      <c r="L120" s="152"/>
      <c r="M120" s="152"/>
    </row>
    <row r="121" spans="1:13" s="159" customFormat="1" ht="13.8">
      <c r="A121" s="120" t="s">
        <v>303</v>
      </c>
      <c r="B121" s="62"/>
      <c r="C121" s="63"/>
      <c r="D121" s="103" t="s">
        <v>139</v>
      </c>
      <c r="E121" s="62"/>
      <c r="F121" s="104"/>
      <c r="G121" s="105"/>
      <c r="H121" s="105"/>
      <c r="I121" s="252">
        <f>TRUNC(I123+I124+I125+I126+I127+I128+I129+I130+I131+I132+I133+I134+I136+I137+I138+I139+I140+I141+I143+I144+I145+I147+I148,2)</f>
        <v>28509.279999999999</v>
      </c>
      <c r="J121" s="264"/>
      <c r="K121" s="252">
        <f>TRUNC(K123+K124+K125+K126+K127+K128+K129+K130+K131+K132+K133+K134+K136+K137+K138+K139+K140+K141+K143+K144+K145+K147+K148,2)</f>
        <v>0</v>
      </c>
      <c r="L121" s="281"/>
      <c r="M121" s="294">
        <f>TRUNC(M123+M124+M125+M126+M127+M128+M129+M130+M131+M132+M133+M134+M136+M137+M138+M139+M140+M141+M143+M144+M145+M147+M148,2)</f>
        <v>0</v>
      </c>
    </row>
    <row r="122" spans="1:13">
      <c r="A122" s="14"/>
      <c r="B122" s="95"/>
      <c r="C122" s="96"/>
      <c r="D122" s="56" t="s">
        <v>72</v>
      </c>
      <c r="E122" s="95"/>
      <c r="F122" s="97"/>
      <c r="G122" s="98"/>
      <c r="H122" s="98"/>
      <c r="I122" s="248"/>
      <c r="J122" s="263"/>
      <c r="K122" s="274"/>
      <c r="L122" s="152"/>
      <c r="M122" s="152"/>
    </row>
    <row r="123" spans="1:13" ht="26.4">
      <c r="A123" s="99" t="s">
        <v>304</v>
      </c>
      <c r="B123" s="95">
        <v>170506</v>
      </c>
      <c r="C123" s="96" t="s">
        <v>141</v>
      </c>
      <c r="D123" s="113" t="s">
        <v>346</v>
      </c>
      <c r="E123" s="95" t="s">
        <v>19</v>
      </c>
      <c r="F123" s="235">
        <v>2</v>
      </c>
      <c r="G123" s="234">
        <v>705.81</v>
      </c>
      <c r="H123" s="98">
        <v>660</v>
      </c>
      <c r="I123" s="248">
        <f t="shared" ref="I123:I148" si="12">ROUND(F123*H123, 2)</f>
        <v>1320</v>
      </c>
      <c r="J123" s="263"/>
      <c r="K123" s="274"/>
      <c r="L123" s="152"/>
      <c r="M123" s="152"/>
    </row>
    <row r="124" spans="1:13" ht="26.4">
      <c r="A124" s="99" t="s">
        <v>305</v>
      </c>
      <c r="B124" s="95" t="s">
        <v>408</v>
      </c>
      <c r="C124" s="96" t="s">
        <v>121</v>
      </c>
      <c r="D124" s="113" t="s">
        <v>407</v>
      </c>
      <c r="E124" s="95" t="s">
        <v>19</v>
      </c>
      <c r="F124" s="235">
        <v>1</v>
      </c>
      <c r="G124" s="236">
        <f>'COMP-07'!H44</f>
        <v>620.12</v>
      </c>
      <c r="H124" s="98">
        <v>600</v>
      </c>
      <c r="I124" s="248">
        <f t="shared" si="12"/>
        <v>600</v>
      </c>
      <c r="J124" s="263"/>
      <c r="K124" s="274"/>
      <c r="L124" s="152"/>
      <c r="M124" s="152"/>
    </row>
    <row r="125" spans="1:13">
      <c r="A125" s="99" t="s">
        <v>306</v>
      </c>
      <c r="B125" s="257">
        <v>141409</v>
      </c>
      <c r="C125" s="96" t="s">
        <v>141</v>
      </c>
      <c r="D125" s="113" t="s">
        <v>286</v>
      </c>
      <c r="E125" s="95" t="s">
        <v>14</v>
      </c>
      <c r="F125" s="235">
        <v>7.01</v>
      </c>
      <c r="G125" s="236">
        <v>20.22</v>
      </c>
      <c r="H125" s="98">
        <v>26.94</v>
      </c>
      <c r="I125" s="248">
        <f t="shared" si="12"/>
        <v>188.85</v>
      </c>
      <c r="J125" s="263"/>
      <c r="K125" s="274"/>
      <c r="L125" s="152"/>
      <c r="M125" s="152"/>
    </row>
    <row r="126" spans="1:13">
      <c r="A126" s="99" t="s">
        <v>307</v>
      </c>
      <c r="B126" s="95">
        <v>141410</v>
      </c>
      <c r="C126" s="96" t="s">
        <v>141</v>
      </c>
      <c r="D126" s="113" t="s">
        <v>287</v>
      </c>
      <c r="E126" s="95" t="s">
        <v>14</v>
      </c>
      <c r="F126" s="235">
        <v>95.54</v>
      </c>
      <c r="G126" s="236">
        <v>23.17</v>
      </c>
      <c r="H126" s="98">
        <v>22</v>
      </c>
      <c r="I126" s="248">
        <f t="shared" si="12"/>
        <v>2101.88</v>
      </c>
      <c r="J126" s="263"/>
      <c r="K126" s="274"/>
      <c r="L126" s="152"/>
      <c r="M126" s="152"/>
    </row>
    <row r="127" spans="1:13">
      <c r="A127" s="99" t="s">
        <v>308</v>
      </c>
      <c r="B127" s="95">
        <v>141411</v>
      </c>
      <c r="C127" s="96" t="s">
        <v>141</v>
      </c>
      <c r="D127" s="113" t="s">
        <v>288</v>
      </c>
      <c r="E127" s="95" t="s">
        <v>14</v>
      </c>
      <c r="F127" s="235">
        <v>21</v>
      </c>
      <c r="G127" s="234">
        <v>27.56</v>
      </c>
      <c r="H127" s="98">
        <v>28</v>
      </c>
      <c r="I127" s="248">
        <f t="shared" si="12"/>
        <v>588</v>
      </c>
      <c r="J127" s="263"/>
      <c r="K127" s="274"/>
      <c r="L127" s="152"/>
      <c r="M127" s="152"/>
    </row>
    <row r="128" spans="1:13">
      <c r="A128" s="99" t="s">
        <v>449</v>
      </c>
      <c r="B128" s="95">
        <v>141413</v>
      </c>
      <c r="C128" s="96" t="s">
        <v>141</v>
      </c>
      <c r="D128" s="237" t="s">
        <v>289</v>
      </c>
      <c r="E128" s="95" t="s">
        <v>14</v>
      </c>
      <c r="F128" s="257">
        <v>1.38</v>
      </c>
      <c r="G128" s="234">
        <v>49.29</v>
      </c>
      <c r="H128" s="98">
        <v>65.680000000000007</v>
      </c>
      <c r="I128" s="248">
        <f t="shared" si="12"/>
        <v>90.64</v>
      </c>
      <c r="J128" s="263"/>
      <c r="K128" s="274"/>
      <c r="L128" s="152"/>
      <c r="M128" s="152"/>
    </row>
    <row r="129" spans="1:13">
      <c r="A129" s="99" t="s">
        <v>450</v>
      </c>
      <c r="B129" s="95">
        <v>170323</v>
      </c>
      <c r="C129" s="96" t="s">
        <v>141</v>
      </c>
      <c r="D129" s="113" t="s">
        <v>290</v>
      </c>
      <c r="E129" s="95" t="s">
        <v>71</v>
      </c>
      <c r="F129" s="235">
        <v>1</v>
      </c>
      <c r="G129" s="234">
        <v>149.38</v>
      </c>
      <c r="H129" s="98">
        <f>ROUND(G129*1.3325,2)</f>
        <v>199.05</v>
      </c>
      <c r="I129" s="248">
        <f t="shared" si="12"/>
        <v>199.05</v>
      </c>
      <c r="J129" s="263"/>
      <c r="K129" s="274"/>
      <c r="L129" s="152"/>
      <c r="M129" s="152"/>
    </row>
    <row r="130" spans="1:13">
      <c r="A130" s="99" t="s">
        <v>451</v>
      </c>
      <c r="B130" s="95">
        <v>170321</v>
      </c>
      <c r="C130" s="96" t="s">
        <v>141</v>
      </c>
      <c r="D130" s="113" t="s">
        <v>291</v>
      </c>
      <c r="E130" s="95" t="s">
        <v>19</v>
      </c>
      <c r="F130" s="235">
        <v>3</v>
      </c>
      <c r="G130" s="236">
        <v>84.42</v>
      </c>
      <c r="H130" s="98">
        <f>ROUND(G130*1.3325,2)</f>
        <v>112.49</v>
      </c>
      <c r="I130" s="248">
        <f t="shared" si="12"/>
        <v>337.47</v>
      </c>
      <c r="J130" s="263"/>
      <c r="K130" s="274"/>
      <c r="L130" s="152"/>
      <c r="M130" s="152"/>
    </row>
    <row r="131" spans="1:13">
      <c r="A131" s="99" t="s">
        <v>452</v>
      </c>
      <c r="B131" s="95">
        <v>170320</v>
      </c>
      <c r="C131" s="96" t="s">
        <v>141</v>
      </c>
      <c r="D131" s="113" t="s">
        <v>292</v>
      </c>
      <c r="E131" s="95" t="s">
        <v>19</v>
      </c>
      <c r="F131" s="235">
        <v>2</v>
      </c>
      <c r="G131" s="236">
        <v>64.81</v>
      </c>
      <c r="H131" s="98">
        <f>ROUND(G131*1.3325,2)</f>
        <v>86.36</v>
      </c>
      <c r="I131" s="248">
        <f t="shared" si="12"/>
        <v>172.72</v>
      </c>
      <c r="J131" s="263"/>
      <c r="K131" s="274"/>
      <c r="L131" s="152"/>
      <c r="M131" s="152"/>
    </row>
    <row r="132" spans="1:13" ht="26.4">
      <c r="A132" s="99" t="s">
        <v>453</v>
      </c>
      <c r="B132" s="95">
        <v>170329</v>
      </c>
      <c r="C132" s="96" t="s">
        <v>141</v>
      </c>
      <c r="D132" s="113" t="s">
        <v>293</v>
      </c>
      <c r="E132" s="95" t="s">
        <v>19</v>
      </c>
      <c r="F132" s="235">
        <v>4</v>
      </c>
      <c r="G132" s="236">
        <v>163.21</v>
      </c>
      <c r="H132" s="98">
        <v>170</v>
      </c>
      <c r="I132" s="248">
        <f t="shared" si="12"/>
        <v>680</v>
      </c>
      <c r="J132" s="263"/>
      <c r="K132" s="274"/>
      <c r="L132" s="152"/>
      <c r="M132" s="152"/>
    </row>
    <row r="133" spans="1:13" ht="26.4">
      <c r="A133" s="99" t="s">
        <v>454</v>
      </c>
      <c r="B133" s="95">
        <v>170328</v>
      </c>
      <c r="C133" s="96" t="s">
        <v>141</v>
      </c>
      <c r="D133" s="113" t="s">
        <v>294</v>
      </c>
      <c r="E133" s="95" t="s">
        <v>19</v>
      </c>
      <c r="F133" s="235">
        <v>3</v>
      </c>
      <c r="G133" s="236">
        <v>121.03</v>
      </c>
      <c r="H133" s="98">
        <v>120</v>
      </c>
      <c r="I133" s="248">
        <f t="shared" si="12"/>
        <v>360</v>
      </c>
      <c r="J133" s="263"/>
      <c r="K133" s="274"/>
      <c r="L133" s="152"/>
      <c r="M133" s="152"/>
    </row>
    <row r="134" spans="1:13" ht="26.4">
      <c r="A134" s="99" t="s">
        <v>455</v>
      </c>
      <c r="B134" s="95">
        <v>170317</v>
      </c>
      <c r="C134" s="96" t="s">
        <v>141</v>
      </c>
      <c r="D134" s="113" t="s">
        <v>295</v>
      </c>
      <c r="E134" s="95" t="s">
        <v>19</v>
      </c>
      <c r="F134" s="235">
        <v>5</v>
      </c>
      <c r="G134" s="236">
        <v>127.13</v>
      </c>
      <c r="H134" s="98">
        <v>120</v>
      </c>
      <c r="I134" s="248">
        <f t="shared" si="12"/>
        <v>600</v>
      </c>
      <c r="J134" s="263"/>
      <c r="K134" s="274"/>
      <c r="L134" s="152"/>
      <c r="M134" s="152"/>
    </row>
    <row r="135" spans="1:13">
      <c r="A135" s="14"/>
      <c r="B135" s="95"/>
      <c r="C135" s="96"/>
      <c r="D135" s="56" t="s">
        <v>409</v>
      </c>
      <c r="E135" s="95"/>
      <c r="F135" s="97"/>
      <c r="G135" s="98"/>
      <c r="H135" s="98"/>
      <c r="I135" s="248">
        <f t="shared" si="12"/>
        <v>0</v>
      </c>
      <c r="J135" s="263"/>
      <c r="K135" s="274"/>
      <c r="L135" s="152"/>
      <c r="M135" s="152"/>
    </row>
    <row r="136" spans="1:13" ht="26.4">
      <c r="A136" s="99" t="s">
        <v>460</v>
      </c>
      <c r="B136" s="95">
        <v>141906</v>
      </c>
      <c r="C136" s="95" t="s">
        <v>141</v>
      </c>
      <c r="D136" s="113" t="s">
        <v>297</v>
      </c>
      <c r="E136" s="95" t="s">
        <v>14</v>
      </c>
      <c r="F136" s="97">
        <v>16.84</v>
      </c>
      <c r="G136" s="98">
        <v>30.41</v>
      </c>
      <c r="H136" s="98">
        <v>29</v>
      </c>
      <c r="I136" s="248">
        <f t="shared" si="12"/>
        <v>488.36</v>
      </c>
      <c r="J136" s="263"/>
      <c r="K136" s="274"/>
      <c r="L136" s="152"/>
      <c r="M136" s="152"/>
    </row>
    <row r="137" spans="1:13" ht="26.4">
      <c r="A137" s="99" t="s">
        <v>461</v>
      </c>
      <c r="B137" s="95">
        <v>141907</v>
      </c>
      <c r="C137" s="96" t="s">
        <v>141</v>
      </c>
      <c r="D137" s="113" t="s">
        <v>299</v>
      </c>
      <c r="E137" s="95" t="s">
        <v>14</v>
      </c>
      <c r="F137" s="97">
        <v>19.579999999999998</v>
      </c>
      <c r="G137" s="98">
        <v>39.01</v>
      </c>
      <c r="H137" s="98">
        <v>39</v>
      </c>
      <c r="I137" s="248">
        <f t="shared" si="12"/>
        <v>763.62</v>
      </c>
      <c r="J137" s="263"/>
      <c r="K137" s="274"/>
      <c r="L137" s="152"/>
      <c r="M137" s="152"/>
    </row>
    <row r="138" spans="1:13" ht="26.4">
      <c r="A138" s="99" t="s">
        <v>462</v>
      </c>
      <c r="B138" s="95">
        <v>141909</v>
      </c>
      <c r="C138" s="96" t="s">
        <v>141</v>
      </c>
      <c r="D138" s="113" t="s">
        <v>298</v>
      </c>
      <c r="E138" s="95" t="s">
        <v>14</v>
      </c>
      <c r="F138" s="97">
        <v>71.31</v>
      </c>
      <c r="G138" s="98">
        <v>74.98</v>
      </c>
      <c r="H138" s="98">
        <v>71</v>
      </c>
      <c r="I138" s="248">
        <f t="shared" si="12"/>
        <v>5063.01</v>
      </c>
      <c r="J138" s="263"/>
      <c r="K138" s="274"/>
      <c r="L138" s="152"/>
      <c r="M138" s="152"/>
    </row>
    <row r="139" spans="1:13" ht="39.6">
      <c r="A139" s="99" t="s">
        <v>463</v>
      </c>
      <c r="B139" s="95">
        <v>140102</v>
      </c>
      <c r="C139" s="95" t="s">
        <v>141</v>
      </c>
      <c r="D139" s="216" t="s">
        <v>457</v>
      </c>
      <c r="E139" s="95" t="s">
        <v>71</v>
      </c>
      <c r="F139" s="97">
        <v>1</v>
      </c>
      <c r="G139" s="98">
        <v>2499.83</v>
      </c>
      <c r="H139" s="98">
        <v>2500</v>
      </c>
      <c r="I139" s="248">
        <f t="shared" si="12"/>
        <v>2500</v>
      </c>
      <c r="J139" s="263"/>
      <c r="K139" s="274"/>
      <c r="L139" s="152"/>
      <c r="M139" s="152"/>
    </row>
    <row r="140" spans="1:13" ht="39.6">
      <c r="A140" s="99" t="s">
        <v>464</v>
      </c>
      <c r="B140" s="95">
        <v>140103</v>
      </c>
      <c r="C140" s="95" t="s">
        <v>141</v>
      </c>
      <c r="D140" s="216" t="s">
        <v>458</v>
      </c>
      <c r="E140" s="95" t="s">
        <v>71</v>
      </c>
      <c r="F140" s="97">
        <v>1</v>
      </c>
      <c r="G140" s="98">
        <v>3289.48</v>
      </c>
      <c r="H140" s="98">
        <v>3100</v>
      </c>
      <c r="I140" s="248">
        <f t="shared" si="12"/>
        <v>3100</v>
      </c>
      <c r="J140" s="263"/>
      <c r="K140" s="274"/>
      <c r="L140" s="152"/>
      <c r="M140" s="152"/>
    </row>
    <row r="141" spans="1:13" ht="39.6">
      <c r="A141" s="99" t="s">
        <v>465</v>
      </c>
      <c r="B141" s="95">
        <v>151017</v>
      </c>
      <c r="C141" s="95" t="s">
        <v>141</v>
      </c>
      <c r="D141" s="216" t="s">
        <v>459</v>
      </c>
      <c r="E141" s="95" t="s">
        <v>19</v>
      </c>
      <c r="F141" s="97">
        <v>1</v>
      </c>
      <c r="G141" s="98">
        <v>1054.79</v>
      </c>
      <c r="H141" s="98">
        <v>1000</v>
      </c>
      <c r="I141" s="248">
        <f t="shared" si="12"/>
        <v>1000</v>
      </c>
      <c r="J141" s="263"/>
      <c r="K141" s="274"/>
      <c r="L141" s="152"/>
      <c r="M141" s="152"/>
    </row>
    <row r="142" spans="1:13">
      <c r="A142" s="202"/>
      <c r="B142" s="203"/>
      <c r="C142" s="28"/>
      <c r="D142" s="56" t="s">
        <v>155</v>
      </c>
      <c r="E142" s="203"/>
      <c r="F142" s="204"/>
      <c r="G142" s="205"/>
      <c r="H142" s="98"/>
      <c r="I142" s="248">
        <f t="shared" si="12"/>
        <v>0</v>
      </c>
      <c r="J142" s="263"/>
      <c r="K142" s="274"/>
      <c r="L142" s="152"/>
      <c r="M142" s="152"/>
    </row>
    <row r="143" spans="1:13" ht="39.6">
      <c r="A143" s="99" t="s">
        <v>466</v>
      </c>
      <c r="B143" s="95">
        <v>151016</v>
      </c>
      <c r="C143" s="95" t="s">
        <v>141</v>
      </c>
      <c r="D143" s="256" t="s">
        <v>410</v>
      </c>
      <c r="E143" s="95" t="s">
        <v>71</v>
      </c>
      <c r="F143" s="97">
        <v>9</v>
      </c>
      <c r="G143" s="98">
        <v>694.6</v>
      </c>
      <c r="H143" s="98">
        <v>660</v>
      </c>
      <c r="I143" s="248">
        <f t="shared" si="12"/>
        <v>5940</v>
      </c>
      <c r="J143" s="263"/>
      <c r="K143" s="274"/>
      <c r="L143" s="152"/>
      <c r="M143" s="152"/>
    </row>
    <row r="144" spans="1:13" ht="26.4">
      <c r="A144" s="99" t="s">
        <v>467</v>
      </c>
      <c r="B144" s="95">
        <v>142111</v>
      </c>
      <c r="C144" s="95" t="s">
        <v>141</v>
      </c>
      <c r="D144" s="113" t="s">
        <v>411</v>
      </c>
      <c r="E144" s="95" t="s">
        <v>71</v>
      </c>
      <c r="F144" s="97">
        <v>6</v>
      </c>
      <c r="G144" s="98">
        <v>134.12</v>
      </c>
      <c r="H144" s="98">
        <v>128</v>
      </c>
      <c r="I144" s="248">
        <f t="shared" si="12"/>
        <v>768</v>
      </c>
      <c r="J144" s="263"/>
      <c r="K144" s="274"/>
      <c r="L144" s="152"/>
      <c r="M144" s="152"/>
    </row>
    <row r="145" spans="1:13">
      <c r="A145" s="99" t="s">
        <v>468</v>
      </c>
      <c r="B145" s="238">
        <v>142107</v>
      </c>
      <c r="C145" s="95" t="s">
        <v>141</v>
      </c>
      <c r="D145" s="239" t="s">
        <v>296</v>
      </c>
      <c r="E145" s="95" t="s">
        <v>71</v>
      </c>
      <c r="F145" s="97">
        <v>4</v>
      </c>
      <c r="G145" s="98">
        <v>63.72</v>
      </c>
      <c r="H145" s="98">
        <v>60</v>
      </c>
      <c r="I145" s="248">
        <f t="shared" si="12"/>
        <v>240</v>
      </c>
      <c r="J145" s="263"/>
      <c r="K145" s="274"/>
      <c r="L145" s="152"/>
      <c r="M145" s="152"/>
    </row>
    <row r="146" spans="1:13">
      <c r="A146" s="99"/>
      <c r="B146" s="95"/>
      <c r="C146" s="96"/>
      <c r="D146" s="56" t="s">
        <v>136</v>
      </c>
      <c r="E146" s="95"/>
      <c r="F146" s="97"/>
      <c r="G146" s="98"/>
      <c r="H146" s="98"/>
      <c r="I146" s="248">
        <f t="shared" si="12"/>
        <v>0</v>
      </c>
      <c r="J146" s="263"/>
      <c r="K146" s="274"/>
      <c r="L146" s="152"/>
      <c r="M146" s="152"/>
    </row>
    <row r="147" spans="1:13" ht="26.4">
      <c r="A147" s="99" t="s">
        <v>467</v>
      </c>
      <c r="B147" s="95">
        <v>141907</v>
      </c>
      <c r="C147" s="96" t="s">
        <v>141</v>
      </c>
      <c r="D147" s="113" t="s">
        <v>299</v>
      </c>
      <c r="E147" s="95" t="s">
        <v>14</v>
      </c>
      <c r="F147" s="98">
        <v>30.38</v>
      </c>
      <c r="G147" s="98">
        <v>39.01</v>
      </c>
      <c r="H147" s="98">
        <v>37</v>
      </c>
      <c r="I147" s="248">
        <f t="shared" si="12"/>
        <v>1124.06</v>
      </c>
      <c r="J147" s="263"/>
      <c r="K147" s="274"/>
      <c r="L147" s="152"/>
      <c r="M147" s="152"/>
    </row>
    <row r="148" spans="1:13" ht="26.4">
      <c r="A148" s="99" t="s">
        <v>468</v>
      </c>
      <c r="B148" s="95">
        <v>141906</v>
      </c>
      <c r="C148" s="96" t="s">
        <v>141</v>
      </c>
      <c r="D148" s="113" t="s">
        <v>297</v>
      </c>
      <c r="E148" s="95" t="s">
        <v>14</v>
      </c>
      <c r="F148" s="98">
        <v>9.7799999999999994</v>
      </c>
      <c r="G148" s="98">
        <v>30.41</v>
      </c>
      <c r="H148" s="98">
        <v>29</v>
      </c>
      <c r="I148" s="248">
        <f t="shared" si="12"/>
        <v>283.62</v>
      </c>
      <c r="J148" s="263"/>
      <c r="K148" s="274"/>
      <c r="L148" s="152"/>
      <c r="M148" s="152"/>
    </row>
    <row r="149" spans="1:13" s="159" customFormat="1" ht="13.8">
      <c r="A149" s="120" t="s">
        <v>310</v>
      </c>
      <c r="B149" s="62"/>
      <c r="C149" s="63"/>
      <c r="D149" s="103" t="s">
        <v>423</v>
      </c>
      <c r="E149" s="62"/>
      <c r="F149" s="104"/>
      <c r="G149" s="105"/>
      <c r="H149" s="105"/>
      <c r="I149" s="252">
        <f>ROUND(I150+I151+I152+I153+I154+I155+I156+I157,2)</f>
        <v>17597.8</v>
      </c>
      <c r="J149" s="264"/>
      <c r="K149" s="252">
        <f>ROUND(K150+K151+K152+K153+K154+K155+K156+K157,2)</f>
        <v>0</v>
      </c>
      <c r="L149" s="281"/>
      <c r="M149" s="294">
        <f>ROUND(M150+M151+M152+M153+M154+M155+M156+M157,2)</f>
        <v>0</v>
      </c>
    </row>
    <row r="150" spans="1:13" s="93" customFormat="1" ht="26.4">
      <c r="A150" s="99" t="s">
        <v>469</v>
      </c>
      <c r="B150" s="95">
        <v>80201</v>
      </c>
      <c r="C150" s="95" t="s">
        <v>141</v>
      </c>
      <c r="D150" s="220" t="s">
        <v>300</v>
      </c>
      <c r="E150" s="95" t="s">
        <v>2</v>
      </c>
      <c r="F150" s="97">
        <v>3.3</v>
      </c>
      <c r="G150" s="98">
        <v>631.47</v>
      </c>
      <c r="H150" s="98">
        <v>610</v>
      </c>
      <c r="I150" s="248">
        <f t="shared" ref="I150:I157" si="13">ROUND(F150*H150, 2)</f>
        <v>2013</v>
      </c>
      <c r="J150" s="259"/>
      <c r="K150" s="278"/>
      <c r="L150" s="283"/>
      <c r="M150" s="283"/>
    </row>
    <row r="151" spans="1:13">
      <c r="A151" s="99" t="s">
        <v>470</v>
      </c>
      <c r="B151" s="95">
        <v>95544</v>
      </c>
      <c r="C151" s="95" t="s">
        <v>58</v>
      </c>
      <c r="D151" s="220" t="s">
        <v>161</v>
      </c>
      <c r="E151" s="95" t="s">
        <v>156</v>
      </c>
      <c r="F151" s="97">
        <v>10</v>
      </c>
      <c r="G151" s="68">
        <v>41.76</v>
      </c>
      <c r="H151" s="98">
        <v>40</v>
      </c>
      <c r="I151" s="248">
        <f t="shared" si="13"/>
        <v>400</v>
      </c>
      <c r="J151" s="263"/>
      <c r="K151" s="274"/>
      <c r="L151" s="152"/>
      <c r="M151" s="152"/>
    </row>
    <row r="152" spans="1:13" ht="12" customHeight="1">
      <c r="A152" s="99" t="s">
        <v>471</v>
      </c>
      <c r="B152" s="95">
        <v>95545</v>
      </c>
      <c r="C152" s="95" t="s">
        <v>58</v>
      </c>
      <c r="D152" s="220" t="s">
        <v>162</v>
      </c>
      <c r="E152" s="95" t="s">
        <v>156</v>
      </c>
      <c r="F152" s="97">
        <v>10</v>
      </c>
      <c r="G152" s="68">
        <v>40.950000000000003</v>
      </c>
      <c r="H152" s="98">
        <v>40</v>
      </c>
      <c r="I152" s="248">
        <f t="shared" si="13"/>
        <v>400</v>
      </c>
      <c r="J152" s="263"/>
      <c r="K152" s="274"/>
      <c r="L152" s="152"/>
      <c r="M152" s="152"/>
    </row>
    <row r="153" spans="1:13" ht="26.4">
      <c r="A153" s="99" t="s">
        <v>472</v>
      </c>
      <c r="B153" s="95">
        <v>170115</v>
      </c>
      <c r="C153" s="95" t="s">
        <v>141</v>
      </c>
      <c r="D153" s="220" t="s">
        <v>301</v>
      </c>
      <c r="E153" s="95" t="s">
        <v>156</v>
      </c>
      <c r="F153" s="97">
        <v>10</v>
      </c>
      <c r="G153" s="68">
        <v>337.43</v>
      </c>
      <c r="H153" s="98">
        <v>320</v>
      </c>
      <c r="I153" s="248">
        <f t="shared" si="13"/>
        <v>3200</v>
      </c>
      <c r="J153" s="263"/>
      <c r="K153" s="274"/>
      <c r="L153" s="152"/>
      <c r="M153" s="152"/>
    </row>
    <row r="154" spans="1:13" ht="26.4">
      <c r="A154" s="99" t="s">
        <v>473</v>
      </c>
      <c r="B154" s="95">
        <v>170304</v>
      </c>
      <c r="C154" s="95" t="s">
        <v>141</v>
      </c>
      <c r="D154" s="220" t="s">
        <v>302</v>
      </c>
      <c r="E154" s="95" t="s">
        <v>156</v>
      </c>
      <c r="F154" s="97">
        <v>10</v>
      </c>
      <c r="G154" s="68">
        <v>176.69</v>
      </c>
      <c r="H154" s="98">
        <v>170</v>
      </c>
      <c r="I154" s="248">
        <f t="shared" si="13"/>
        <v>1700</v>
      </c>
      <c r="J154" s="263"/>
      <c r="K154" s="274"/>
      <c r="L154" s="152"/>
      <c r="M154" s="152"/>
    </row>
    <row r="155" spans="1:13">
      <c r="A155" s="99" t="s">
        <v>474</v>
      </c>
      <c r="B155" s="95">
        <v>170129</v>
      </c>
      <c r="C155" s="95" t="s">
        <v>141</v>
      </c>
      <c r="D155" s="216" t="s">
        <v>309</v>
      </c>
      <c r="E155" s="95" t="s">
        <v>71</v>
      </c>
      <c r="F155" s="97">
        <v>10</v>
      </c>
      <c r="G155" s="68">
        <v>640.48</v>
      </c>
      <c r="H155" s="98">
        <v>610</v>
      </c>
      <c r="I155" s="248">
        <f t="shared" si="13"/>
        <v>6100</v>
      </c>
      <c r="J155" s="263"/>
      <c r="K155" s="274"/>
      <c r="L155" s="152"/>
      <c r="M155" s="152"/>
    </row>
    <row r="156" spans="1:13" ht="15.75" customHeight="1">
      <c r="A156" s="99" t="s">
        <v>475</v>
      </c>
      <c r="B156" s="95" t="s">
        <v>412</v>
      </c>
      <c r="C156" s="95" t="s">
        <v>121</v>
      </c>
      <c r="D156" s="113" t="s">
        <v>415</v>
      </c>
      <c r="E156" s="95" t="s">
        <v>19</v>
      </c>
      <c r="F156" s="97">
        <v>1</v>
      </c>
      <c r="G156" s="68">
        <f>'COMP-08'!H40</f>
        <v>3354.39</v>
      </c>
      <c r="H156" s="98">
        <v>3600</v>
      </c>
      <c r="I156" s="248">
        <f t="shared" si="13"/>
        <v>3600</v>
      </c>
      <c r="J156" s="263"/>
      <c r="K156" s="274"/>
      <c r="L156" s="152"/>
      <c r="M156" s="152"/>
    </row>
    <row r="157" spans="1:13">
      <c r="A157" s="99" t="s">
        <v>476</v>
      </c>
      <c r="B157" s="95">
        <v>170538</v>
      </c>
      <c r="C157" s="95" t="s">
        <v>141</v>
      </c>
      <c r="D157" s="216" t="s">
        <v>325</v>
      </c>
      <c r="E157" s="95" t="s">
        <v>19</v>
      </c>
      <c r="F157" s="97">
        <v>5</v>
      </c>
      <c r="G157" s="68">
        <v>27.74</v>
      </c>
      <c r="H157" s="98">
        <v>36.96</v>
      </c>
      <c r="I157" s="248">
        <f t="shared" si="13"/>
        <v>184.8</v>
      </c>
      <c r="J157" s="263"/>
      <c r="K157" s="274"/>
      <c r="L157" s="152"/>
      <c r="M157" s="152"/>
    </row>
    <row r="158" spans="1:13" s="159" customFormat="1" ht="13.8">
      <c r="A158" s="120" t="s">
        <v>331</v>
      </c>
      <c r="B158" s="149"/>
      <c r="C158" s="103"/>
      <c r="D158" s="108" t="s">
        <v>25</v>
      </c>
      <c r="E158" s="149"/>
      <c r="F158" s="160"/>
      <c r="G158" s="110"/>
      <c r="H158" s="105"/>
      <c r="I158" s="251">
        <f>TRUNC(I159+I161+I162+I163+I164+I165+I166+I167+I168+I169+I170+I171+I172+I173+I174+I175+I176+I177+I178+I179+I180+I181+I160,2)</f>
        <v>18717.72</v>
      </c>
      <c r="J158" s="264"/>
      <c r="K158" s="251">
        <f>TRUNC(K159+K161+K162+K163+K164+K165+K166+K167+K168+K169+K170+K171+K172+K173+K174+K175+K176+K177+K178+K179+K180+K181+K160,2)</f>
        <v>0</v>
      </c>
      <c r="L158" s="281"/>
      <c r="M158" s="290">
        <f>TRUNC(M159+M161+M162+M163+M164+M165+M166+M167+M168+M169+M170+M171+M172+M173+M174+M175+M176+M177+M178+M179+M180+M181+M160,2)</f>
        <v>0</v>
      </c>
    </row>
    <row r="159" spans="1:13" ht="26.4">
      <c r="A159" s="99" t="s">
        <v>333</v>
      </c>
      <c r="B159" s="95">
        <v>150306</v>
      </c>
      <c r="C159" s="96" t="s">
        <v>141</v>
      </c>
      <c r="D159" s="237" t="s">
        <v>311</v>
      </c>
      <c r="E159" s="95" t="s">
        <v>19</v>
      </c>
      <c r="F159" s="97">
        <v>3</v>
      </c>
      <c r="G159" s="98">
        <v>232.54</v>
      </c>
      <c r="H159" s="98">
        <v>230</v>
      </c>
      <c r="I159" s="248">
        <f t="shared" ref="I159:I181" si="14">ROUND(F159*H159, 2)</f>
        <v>690</v>
      </c>
      <c r="J159" s="263"/>
      <c r="K159" s="274"/>
      <c r="L159" s="152"/>
      <c r="M159" s="152"/>
    </row>
    <row r="160" spans="1:13" ht="26.4">
      <c r="A160" s="99" t="s">
        <v>381</v>
      </c>
      <c r="B160" s="95">
        <v>150312</v>
      </c>
      <c r="C160" s="96" t="s">
        <v>141</v>
      </c>
      <c r="D160" s="237" t="s">
        <v>312</v>
      </c>
      <c r="E160" s="95" t="s">
        <v>19</v>
      </c>
      <c r="F160" s="97">
        <v>1</v>
      </c>
      <c r="G160" s="98">
        <v>116.01</v>
      </c>
      <c r="H160" s="98">
        <v>115</v>
      </c>
      <c r="I160" s="248">
        <f t="shared" si="14"/>
        <v>115</v>
      </c>
      <c r="J160" s="263"/>
      <c r="K160" s="274"/>
      <c r="L160" s="152"/>
      <c r="M160" s="152"/>
    </row>
    <row r="161" spans="1:13">
      <c r="A161" s="99" t="s">
        <v>382</v>
      </c>
      <c r="B161" s="95">
        <v>150636</v>
      </c>
      <c r="C161" s="96" t="s">
        <v>141</v>
      </c>
      <c r="D161" s="113" t="s">
        <v>313</v>
      </c>
      <c r="E161" s="95" t="s">
        <v>19</v>
      </c>
      <c r="F161" s="97">
        <v>33</v>
      </c>
      <c r="G161" s="98">
        <v>11.32</v>
      </c>
      <c r="H161" s="98">
        <v>11</v>
      </c>
      <c r="I161" s="248">
        <f t="shared" si="14"/>
        <v>363</v>
      </c>
      <c r="J161" s="263"/>
      <c r="K161" s="274"/>
      <c r="L161" s="152"/>
      <c r="M161" s="152"/>
    </row>
    <row r="162" spans="1:13">
      <c r="A162" s="99" t="s">
        <v>383</v>
      </c>
      <c r="B162" s="95">
        <v>150628</v>
      </c>
      <c r="C162" s="96" t="s">
        <v>141</v>
      </c>
      <c r="D162" s="113" t="s">
        <v>314</v>
      </c>
      <c r="E162" s="95" t="s">
        <v>19</v>
      </c>
      <c r="F162" s="97">
        <v>31</v>
      </c>
      <c r="G162" s="98">
        <v>8.73</v>
      </c>
      <c r="H162" s="98">
        <v>8.4</v>
      </c>
      <c r="I162" s="248">
        <f t="shared" si="14"/>
        <v>260.39999999999998</v>
      </c>
      <c r="J162" s="263"/>
      <c r="K162" s="274"/>
      <c r="L162" s="152"/>
      <c r="M162" s="152"/>
    </row>
    <row r="163" spans="1:13">
      <c r="A163" s="99" t="s">
        <v>384</v>
      </c>
      <c r="B163" s="95">
        <v>151132</v>
      </c>
      <c r="C163" s="96" t="s">
        <v>141</v>
      </c>
      <c r="D163" s="113" t="s">
        <v>315</v>
      </c>
      <c r="E163" s="95" t="s">
        <v>14</v>
      </c>
      <c r="F163" s="97">
        <v>166.9</v>
      </c>
      <c r="G163" s="215">
        <v>6.22</v>
      </c>
      <c r="H163" s="98">
        <v>6.5</v>
      </c>
      <c r="I163" s="248">
        <f t="shared" si="14"/>
        <v>1084.8499999999999</v>
      </c>
      <c r="J163" s="263"/>
      <c r="K163" s="274"/>
      <c r="L163" s="152"/>
      <c r="M163" s="152"/>
    </row>
    <row r="164" spans="1:13" ht="26.4">
      <c r="A164" s="99" t="s">
        <v>385</v>
      </c>
      <c r="B164" s="95">
        <v>151137</v>
      </c>
      <c r="C164" s="96" t="s">
        <v>141</v>
      </c>
      <c r="D164" s="113" t="s">
        <v>492</v>
      </c>
      <c r="E164" s="95" t="s">
        <v>14</v>
      </c>
      <c r="F164" s="97">
        <v>24.75</v>
      </c>
      <c r="G164" s="98">
        <v>24.92</v>
      </c>
      <c r="H164" s="98">
        <v>24</v>
      </c>
      <c r="I164" s="248">
        <f t="shared" si="14"/>
        <v>594</v>
      </c>
      <c r="J164" s="263"/>
      <c r="K164" s="274"/>
      <c r="L164" s="152"/>
      <c r="M164" s="152"/>
    </row>
    <row r="165" spans="1:13" ht="26.4">
      <c r="A165" s="99" t="s">
        <v>386</v>
      </c>
      <c r="B165" s="95">
        <v>151139</v>
      </c>
      <c r="C165" s="96" t="s">
        <v>141</v>
      </c>
      <c r="D165" s="113" t="s">
        <v>493</v>
      </c>
      <c r="E165" s="95" t="s">
        <v>14</v>
      </c>
      <c r="F165" s="97">
        <v>29.91</v>
      </c>
      <c r="G165" s="98">
        <v>25.82</v>
      </c>
      <c r="H165" s="98">
        <v>25</v>
      </c>
      <c r="I165" s="248">
        <f t="shared" si="14"/>
        <v>747.75</v>
      </c>
      <c r="J165" s="263"/>
      <c r="K165" s="274"/>
      <c r="L165" s="152"/>
      <c r="M165" s="152"/>
    </row>
    <row r="166" spans="1:13">
      <c r="A166" s="99" t="s">
        <v>387</v>
      </c>
      <c r="B166" s="95">
        <v>151401</v>
      </c>
      <c r="C166" s="96" t="s">
        <v>141</v>
      </c>
      <c r="D166" s="113" t="s">
        <v>316</v>
      </c>
      <c r="E166" s="95" t="s">
        <v>14</v>
      </c>
      <c r="F166" s="97">
        <v>306.57</v>
      </c>
      <c r="G166" s="98">
        <v>5.71</v>
      </c>
      <c r="H166" s="98">
        <v>5.5</v>
      </c>
      <c r="I166" s="248">
        <f t="shared" si="14"/>
        <v>1686.14</v>
      </c>
      <c r="J166" s="263"/>
      <c r="K166" s="274"/>
      <c r="L166" s="152"/>
      <c r="M166" s="152"/>
    </row>
    <row r="167" spans="1:13">
      <c r="A167" s="99" t="s">
        <v>477</v>
      </c>
      <c r="B167" s="95">
        <v>151402</v>
      </c>
      <c r="C167" s="96" t="s">
        <v>141</v>
      </c>
      <c r="D167" s="113" t="s">
        <v>317</v>
      </c>
      <c r="E167" s="95" t="s">
        <v>14</v>
      </c>
      <c r="F167" s="97">
        <v>259.17</v>
      </c>
      <c r="G167" s="98">
        <v>6.77</v>
      </c>
      <c r="H167" s="98">
        <v>6.5</v>
      </c>
      <c r="I167" s="248">
        <f t="shared" si="14"/>
        <v>1684.61</v>
      </c>
      <c r="J167" s="263"/>
      <c r="K167" s="274"/>
      <c r="L167" s="152"/>
      <c r="M167" s="152"/>
    </row>
    <row r="168" spans="1:13">
      <c r="A168" s="99" t="s">
        <v>478</v>
      </c>
      <c r="B168" s="95">
        <v>151403</v>
      </c>
      <c r="C168" s="96" t="s">
        <v>141</v>
      </c>
      <c r="D168" s="240" t="s">
        <v>318</v>
      </c>
      <c r="E168" s="95" t="s">
        <v>14</v>
      </c>
      <c r="F168" s="97">
        <v>10.5</v>
      </c>
      <c r="G168" s="98">
        <v>8.7200000000000006</v>
      </c>
      <c r="H168" s="98">
        <f>ROUND(G168*1.3325,2)</f>
        <v>11.62</v>
      </c>
      <c r="I168" s="248">
        <f t="shared" si="14"/>
        <v>122.01</v>
      </c>
      <c r="J168" s="263"/>
      <c r="K168" s="274"/>
      <c r="L168" s="152"/>
      <c r="M168" s="152"/>
    </row>
    <row r="169" spans="1:13">
      <c r="A169" s="99" t="s">
        <v>479</v>
      </c>
      <c r="B169" s="95">
        <v>151404</v>
      </c>
      <c r="C169" s="96" t="s">
        <v>141</v>
      </c>
      <c r="D169" s="240" t="s">
        <v>319</v>
      </c>
      <c r="E169" s="95" t="s">
        <v>14</v>
      </c>
      <c r="F169" s="97">
        <v>134.91999999999999</v>
      </c>
      <c r="G169" s="98">
        <v>11.03</v>
      </c>
      <c r="H169" s="98">
        <v>10.5</v>
      </c>
      <c r="I169" s="248">
        <f t="shared" si="14"/>
        <v>1416.66</v>
      </c>
      <c r="J169" s="263"/>
      <c r="K169" s="274"/>
      <c r="L169" s="152"/>
      <c r="M169" s="152"/>
    </row>
    <row r="170" spans="1:13">
      <c r="A170" s="99" t="s">
        <v>480</v>
      </c>
      <c r="B170" s="95">
        <v>151406</v>
      </c>
      <c r="C170" s="96" t="s">
        <v>141</v>
      </c>
      <c r="D170" s="240" t="s">
        <v>320</v>
      </c>
      <c r="E170" s="95" t="s">
        <v>14</v>
      </c>
      <c r="F170" s="97">
        <v>100.82</v>
      </c>
      <c r="G170" s="98">
        <v>21.35</v>
      </c>
      <c r="H170" s="98">
        <v>21</v>
      </c>
      <c r="I170" s="248">
        <f t="shared" si="14"/>
        <v>2117.2199999999998</v>
      </c>
      <c r="J170" s="263"/>
      <c r="K170" s="274"/>
      <c r="L170" s="152"/>
      <c r="M170" s="152"/>
    </row>
    <row r="171" spans="1:13" ht="26.4">
      <c r="A171" s="99" t="s">
        <v>481</v>
      </c>
      <c r="B171" s="95">
        <v>151338</v>
      </c>
      <c r="C171" s="96" t="s">
        <v>141</v>
      </c>
      <c r="D171" s="113" t="s">
        <v>322</v>
      </c>
      <c r="E171" s="95" t="s">
        <v>19</v>
      </c>
      <c r="F171" s="97">
        <v>8</v>
      </c>
      <c r="G171" s="98">
        <v>21.96</v>
      </c>
      <c r="H171" s="98">
        <f>ROUND(G171*1.3325,2)</f>
        <v>29.26</v>
      </c>
      <c r="I171" s="248">
        <f t="shared" si="14"/>
        <v>234.08</v>
      </c>
      <c r="J171" s="263"/>
      <c r="K171" s="274"/>
      <c r="L171" s="152"/>
      <c r="M171" s="152"/>
    </row>
    <row r="172" spans="1:13" ht="26.4">
      <c r="A172" s="99" t="s">
        <v>482</v>
      </c>
      <c r="B172" s="95">
        <v>151302</v>
      </c>
      <c r="C172" s="96" t="s">
        <v>141</v>
      </c>
      <c r="D172" s="113" t="s">
        <v>321</v>
      </c>
      <c r="E172" s="95" t="s">
        <v>19</v>
      </c>
      <c r="F172" s="97">
        <v>1</v>
      </c>
      <c r="G172" s="98">
        <v>21.96</v>
      </c>
      <c r="H172" s="98">
        <f>ROUND(G172*1.3325,2)</f>
        <v>29.26</v>
      </c>
      <c r="I172" s="248">
        <f t="shared" si="14"/>
        <v>29.26</v>
      </c>
      <c r="J172" s="263"/>
      <c r="K172" s="274"/>
      <c r="L172" s="152"/>
      <c r="M172" s="152"/>
    </row>
    <row r="173" spans="1:13" ht="26.4">
      <c r="A173" s="99" t="s">
        <v>483</v>
      </c>
      <c r="B173" s="95">
        <v>151306</v>
      </c>
      <c r="C173" s="96" t="s">
        <v>141</v>
      </c>
      <c r="D173" s="113" t="s">
        <v>323</v>
      </c>
      <c r="E173" s="95" t="s">
        <v>19</v>
      </c>
      <c r="F173" s="97">
        <v>2</v>
      </c>
      <c r="G173" s="98">
        <v>63.93</v>
      </c>
      <c r="H173" s="98">
        <f>ROUND(G173*1.3325,2)</f>
        <v>85.19</v>
      </c>
      <c r="I173" s="248">
        <f t="shared" si="14"/>
        <v>170.38</v>
      </c>
      <c r="J173" s="263"/>
      <c r="K173" s="274"/>
      <c r="L173" s="152"/>
      <c r="M173" s="152"/>
    </row>
    <row r="174" spans="1:13" ht="26.4">
      <c r="A174" s="99" t="s">
        <v>484</v>
      </c>
      <c r="B174" s="95">
        <v>151323</v>
      </c>
      <c r="C174" s="96" t="s">
        <v>141</v>
      </c>
      <c r="D174" s="113" t="s">
        <v>324</v>
      </c>
      <c r="E174" s="95" t="s">
        <v>19</v>
      </c>
      <c r="F174" s="97">
        <v>2</v>
      </c>
      <c r="G174" s="98">
        <v>72.31</v>
      </c>
      <c r="H174" s="98">
        <v>73</v>
      </c>
      <c r="I174" s="248">
        <f t="shared" si="14"/>
        <v>146</v>
      </c>
      <c r="J174" s="263"/>
      <c r="K174" s="274"/>
      <c r="L174" s="152"/>
      <c r="M174" s="152"/>
    </row>
    <row r="175" spans="1:13">
      <c r="A175" s="99" t="s">
        <v>485</v>
      </c>
      <c r="B175" s="95">
        <v>180204</v>
      </c>
      <c r="C175" s="96" t="s">
        <v>141</v>
      </c>
      <c r="D175" s="113" t="s">
        <v>326</v>
      </c>
      <c r="E175" s="95" t="s">
        <v>19</v>
      </c>
      <c r="F175" s="97">
        <v>6</v>
      </c>
      <c r="G175" s="98">
        <v>33.22</v>
      </c>
      <c r="H175" s="98">
        <v>32</v>
      </c>
      <c r="I175" s="248">
        <f t="shared" si="14"/>
        <v>192</v>
      </c>
      <c r="J175" s="263"/>
      <c r="K175" s="274"/>
      <c r="L175" s="152"/>
      <c r="M175" s="152"/>
    </row>
    <row r="176" spans="1:13">
      <c r="A176" s="99" t="s">
        <v>486</v>
      </c>
      <c r="B176" s="95">
        <v>180206</v>
      </c>
      <c r="C176" s="96" t="s">
        <v>141</v>
      </c>
      <c r="D176" s="113" t="s">
        <v>327</v>
      </c>
      <c r="E176" s="95" t="s">
        <v>19</v>
      </c>
      <c r="F176" s="97">
        <v>7</v>
      </c>
      <c r="G176" s="98">
        <v>41.16</v>
      </c>
      <c r="H176" s="98">
        <v>39</v>
      </c>
      <c r="I176" s="248">
        <f t="shared" si="14"/>
        <v>273</v>
      </c>
      <c r="J176" s="263"/>
      <c r="K176" s="274"/>
      <c r="L176" s="152"/>
      <c r="M176" s="152"/>
    </row>
    <row r="177" spans="1:13">
      <c r="A177" s="99" t="s">
        <v>487</v>
      </c>
      <c r="B177" s="15">
        <v>180205</v>
      </c>
      <c r="C177" s="96" t="s">
        <v>141</v>
      </c>
      <c r="D177" s="113" t="s">
        <v>328</v>
      </c>
      <c r="E177" s="95" t="s">
        <v>19</v>
      </c>
      <c r="F177" s="97">
        <v>1</v>
      </c>
      <c r="G177" s="98">
        <v>55.45</v>
      </c>
      <c r="H177" s="98">
        <v>52</v>
      </c>
      <c r="I177" s="248">
        <f t="shared" si="14"/>
        <v>52</v>
      </c>
      <c r="J177" s="263"/>
      <c r="K177" s="274"/>
      <c r="L177" s="152"/>
      <c r="M177" s="152"/>
    </row>
    <row r="178" spans="1:13" ht="26.4">
      <c r="A178" s="99" t="s">
        <v>488</v>
      </c>
      <c r="B178" s="95">
        <v>180201</v>
      </c>
      <c r="C178" s="96" t="s">
        <v>141</v>
      </c>
      <c r="D178" s="237" t="s">
        <v>329</v>
      </c>
      <c r="E178" s="95" t="s">
        <v>71</v>
      </c>
      <c r="F178" s="97">
        <v>16</v>
      </c>
      <c r="G178" s="98">
        <v>37.08</v>
      </c>
      <c r="H178" s="98">
        <v>35</v>
      </c>
      <c r="I178" s="248">
        <f t="shared" si="14"/>
        <v>560</v>
      </c>
      <c r="J178" s="263"/>
      <c r="K178" s="274"/>
      <c r="L178" s="152"/>
      <c r="M178" s="152"/>
    </row>
    <row r="179" spans="1:13" ht="39.6">
      <c r="A179" s="99" t="s">
        <v>489</v>
      </c>
      <c r="B179" s="95">
        <v>150122</v>
      </c>
      <c r="C179" s="96" t="s">
        <v>141</v>
      </c>
      <c r="D179" s="237" t="s">
        <v>347</v>
      </c>
      <c r="E179" s="95" t="s">
        <v>71</v>
      </c>
      <c r="F179" s="97">
        <v>1</v>
      </c>
      <c r="G179" s="98">
        <v>1412.47</v>
      </c>
      <c r="H179" s="98">
        <v>1402.71</v>
      </c>
      <c r="I179" s="248">
        <f t="shared" si="14"/>
        <v>1402.71</v>
      </c>
      <c r="J179" s="263"/>
      <c r="K179" s="274"/>
      <c r="L179" s="152"/>
      <c r="M179" s="152"/>
    </row>
    <row r="180" spans="1:13" ht="26.4">
      <c r="A180" s="99" t="s">
        <v>490</v>
      </c>
      <c r="B180" s="95">
        <v>151702</v>
      </c>
      <c r="C180" s="96" t="s">
        <v>141</v>
      </c>
      <c r="D180" s="237" t="s">
        <v>330</v>
      </c>
      <c r="E180" s="95" t="s">
        <v>71</v>
      </c>
      <c r="F180" s="97">
        <v>1</v>
      </c>
      <c r="G180" s="98">
        <v>2869.31</v>
      </c>
      <c r="H180" s="98">
        <v>2697.65</v>
      </c>
      <c r="I180" s="248">
        <f t="shared" si="14"/>
        <v>2697.65</v>
      </c>
      <c r="J180" s="263"/>
      <c r="K180" s="274"/>
      <c r="L180" s="152"/>
      <c r="M180" s="152"/>
    </row>
    <row r="181" spans="1:13">
      <c r="A181" s="99" t="s">
        <v>491</v>
      </c>
      <c r="B181" s="95" t="s">
        <v>376</v>
      </c>
      <c r="C181" s="96" t="s">
        <v>121</v>
      </c>
      <c r="D181" s="237" t="s">
        <v>377</v>
      </c>
      <c r="E181" s="95" t="s">
        <v>71</v>
      </c>
      <c r="F181" s="97">
        <v>33</v>
      </c>
      <c r="G181" s="98">
        <v>66.17</v>
      </c>
      <c r="H181" s="98">
        <v>63</v>
      </c>
      <c r="I181" s="248">
        <f t="shared" si="14"/>
        <v>2079</v>
      </c>
      <c r="J181" s="263"/>
      <c r="K181" s="274"/>
      <c r="L181" s="152"/>
      <c r="M181" s="152"/>
    </row>
    <row r="182" spans="1:13" s="159" customFormat="1" ht="13.8">
      <c r="A182" s="120" t="s">
        <v>332</v>
      </c>
      <c r="B182" s="62"/>
      <c r="C182" s="63"/>
      <c r="D182" s="103" t="s">
        <v>62</v>
      </c>
      <c r="E182" s="62"/>
      <c r="F182" s="104"/>
      <c r="G182" s="105"/>
      <c r="H182" s="105"/>
      <c r="I182" s="251">
        <f>TRUNC(I183,2)</f>
        <v>6475.35</v>
      </c>
      <c r="J182" s="264"/>
      <c r="K182" s="251">
        <f>TRUNC(K183,2)</f>
        <v>0</v>
      </c>
      <c r="L182" s="281"/>
      <c r="M182" s="290">
        <f>TRUNC(M183,2)</f>
        <v>0</v>
      </c>
    </row>
    <row r="183" spans="1:13" ht="39.6">
      <c r="A183" s="99" t="s">
        <v>334</v>
      </c>
      <c r="B183" s="95">
        <v>190115</v>
      </c>
      <c r="C183" s="96" t="s">
        <v>141</v>
      </c>
      <c r="D183" s="113" t="s">
        <v>420</v>
      </c>
      <c r="E183" s="95" t="s">
        <v>2</v>
      </c>
      <c r="F183" s="97">
        <v>308.35000000000002</v>
      </c>
      <c r="G183" s="98">
        <v>21.92</v>
      </c>
      <c r="H183" s="98">
        <v>21</v>
      </c>
      <c r="I183" s="248">
        <f>ROUND(F183*H183, 2)</f>
        <v>6475.35</v>
      </c>
      <c r="J183" s="263"/>
      <c r="K183" s="274"/>
      <c r="L183" s="152"/>
      <c r="M183" s="152"/>
    </row>
    <row r="184" spans="1:13" s="159" customFormat="1" ht="13.8">
      <c r="A184" s="120" t="s">
        <v>388</v>
      </c>
      <c r="B184" s="62"/>
      <c r="C184" s="63"/>
      <c r="D184" s="103" t="s">
        <v>68</v>
      </c>
      <c r="E184" s="62"/>
      <c r="F184" s="104"/>
      <c r="G184" s="105"/>
      <c r="H184" s="105"/>
      <c r="I184" s="251">
        <f>TRUNC(I185,2)</f>
        <v>1915.78</v>
      </c>
      <c r="J184" s="264"/>
      <c r="K184" s="251">
        <f>TRUNC(K185,2)</f>
        <v>0</v>
      </c>
      <c r="L184" s="281"/>
      <c r="M184" s="281"/>
    </row>
    <row r="185" spans="1:13">
      <c r="A185" s="99" t="s">
        <v>389</v>
      </c>
      <c r="B185" s="95">
        <v>200401</v>
      </c>
      <c r="C185" s="96" t="s">
        <v>141</v>
      </c>
      <c r="D185" s="230" t="s">
        <v>63</v>
      </c>
      <c r="E185" s="95" t="s">
        <v>2</v>
      </c>
      <c r="F185" s="97">
        <v>166.59</v>
      </c>
      <c r="G185" s="98">
        <v>11.82</v>
      </c>
      <c r="H185" s="98">
        <v>11.5</v>
      </c>
      <c r="I185" s="248">
        <f>TRUNC(F185*H185, 2)</f>
        <v>1915.78</v>
      </c>
      <c r="J185" s="263"/>
      <c r="K185" s="274"/>
      <c r="L185" s="152"/>
      <c r="M185" s="152"/>
    </row>
    <row r="186" spans="1:13" ht="16.2" thickBot="1">
      <c r="A186" s="321" t="s">
        <v>418</v>
      </c>
      <c r="B186" s="322"/>
      <c r="C186" s="322"/>
      <c r="D186" s="322"/>
      <c r="E186" s="322"/>
      <c r="F186" s="322"/>
      <c r="G186" s="322"/>
      <c r="H186" s="322"/>
      <c r="I186" s="254">
        <f>ROUND(I184+I182+I158+I149+I121+I115+I109+I105+I97+I90+I78+I55+I30+I23+I19+I13+I187,2)</f>
        <v>689000</v>
      </c>
      <c r="J186" s="271"/>
      <c r="K186" s="254">
        <f>ROUND(K184+K182+K158+K149+K121+K115+K109+K105+K97+K90+K78+K55+K30+K23+K19+K13+K187,2)</f>
        <v>53667.21</v>
      </c>
      <c r="L186" s="152"/>
      <c r="M186" s="295">
        <f>ROUND(M184+M182+M158+M149+M121+M115+M109+M105+M97+M90+M78+M55+M30+M23+M19+M13+M187,2)</f>
        <v>83994.15</v>
      </c>
    </row>
    <row r="187" spans="1:13" ht="15.6">
      <c r="A187" s="210"/>
      <c r="B187" s="210"/>
      <c r="C187" s="210"/>
      <c r="D187" s="210"/>
      <c r="E187" s="210"/>
      <c r="F187" s="210"/>
      <c r="G187" s="210"/>
      <c r="H187" s="210"/>
      <c r="I187" s="211"/>
    </row>
    <row r="188" spans="1:13" ht="15.75" customHeight="1">
      <c r="A188" s="310" t="s">
        <v>446</v>
      </c>
      <c r="B188" s="310"/>
      <c r="C188" s="310"/>
      <c r="D188" s="310"/>
      <c r="E188" s="310"/>
      <c r="F188" s="310"/>
      <c r="G188" s="310"/>
      <c r="H188" s="310"/>
      <c r="I188" s="310"/>
    </row>
    <row r="189" spans="1:13" ht="15.6">
      <c r="A189" s="80"/>
      <c r="B189" s="80"/>
      <c r="C189" s="80"/>
      <c r="D189" s="80"/>
      <c r="E189" s="80"/>
      <c r="F189" s="80"/>
      <c r="G189" s="81"/>
      <c r="H189" s="91"/>
      <c r="I189" s="82"/>
    </row>
    <row r="190" spans="1:13">
      <c r="A190" s="310" t="s">
        <v>511</v>
      </c>
      <c r="B190" s="310"/>
      <c r="C190" s="310"/>
      <c r="D190" s="310"/>
      <c r="E190" s="309" t="s">
        <v>65</v>
      </c>
      <c r="F190" s="309"/>
      <c r="G190" s="309"/>
      <c r="H190" s="309"/>
      <c r="I190" s="309"/>
    </row>
    <row r="191" spans="1:13" ht="14.4">
      <c r="A191" s="27"/>
      <c r="B191" s="27"/>
      <c r="C191" s="27"/>
      <c r="D191" s="27"/>
      <c r="E191" s="308" t="s">
        <v>512</v>
      </c>
      <c r="F191" s="308"/>
      <c r="G191" s="308"/>
      <c r="H191" s="308"/>
      <c r="I191" s="308"/>
    </row>
    <row r="192" spans="1:13">
      <c r="A192" s="83"/>
      <c r="B192" s="83"/>
      <c r="C192" s="83"/>
      <c r="D192" s="84"/>
      <c r="E192" s="447" t="s">
        <v>514</v>
      </c>
      <c r="F192" s="447"/>
      <c r="G192" s="447"/>
      <c r="H192" s="447"/>
      <c r="I192" s="447"/>
    </row>
    <row r="193" spans="1:9" ht="14.4">
      <c r="A193" s="83"/>
      <c r="B193" s="83"/>
      <c r="C193" s="83"/>
      <c r="D193" s="84"/>
      <c r="E193" s="307" t="s">
        <v>513</v>
      </c>
      <c r="F193" s="307"/>
      <c r="G193" s="307"/>
      <c r="H193" s="307"/>
      <c r="I193" s="307"/>
    </row>
    <row r="194" spans="1:9">
      <c r="A194" s="83"/>
      <c r="B194" s="83"/>
      <c r="C194" s="83"/>
      <c r="D194" s="84"/>
      <c r="E194" s="93"/>
      <c r="F194" s="93"/>
      <c r="G194" s="119"/>
      <c r="H194" s="243"/>
      <c r="I194" s="93"/>
    </row>
    <row r="195" spans="1:9">
      <c r="A195" s="83"/>
      <c r="B195" s="83"/>
      <c r="C195" s="83"/>
      <c r="D195" s="84"/>
      <c r="E195" s="93"/>
      <c r="F195" s="93"/>
      <c r="G195" s="119"/>
      <c r="H195" s="243"/>
      <c r="I195" s="93"/>
    </row>
    <row r="196" spans="1:9">
      <c r="A196" s="30"/>
      <c r="B196" s="30"/>
      <c r="C196" s="30"/>
      <c r="D196" s="31"/>
      <c r="E196" s="32"/>
      <c r="F196" s="32"/>
      <c r="G196" s="69"/>
      <c r="I196" s="33"/>
    </row>
    <row r="197" spans="1:9">
      <c r="A197" s="30"/>
      <c r="B197" s="30"/>
      <c r="C197" s="30"/>
      <c r="D197" s="31"/>
      <c r="E197" s="32"/>
      <c r="F197" s="32"/>
      <c r="G197" s="69"/>
      <c r="I197" s="33"/>
    </row>
    <row r="198" spans="1:9">
      <c r="A198" s="30"/>
      <c r="B198" s="30"/>
      <c r="C198" s="30"/>
      <c r="D198" s="31"/>
      <c r="E198" s="32"/>
      <c r="F198" s="32"/>
      <c r="G198" s="69"/>
      <c r="I198" s="33"/>
    </row>
    <row r="199" spans="1:9">
      <c r="A199" s="30"/>
      <c r="B199" s="30"/>
      <c r="C199" s="30"/>
      <c r="D199" s="31"/>
      <c r="E199" s="32"/>
      <c r="F199" s="32"/>
      <c r="G199" s="69"/>
      <c r="I199" s="33"/>
    </row>
    <row r="200" spans="1:9">
      <c r="A200" s="30"/>
      <c r="B200" s="30"/>
      <c r="C200" s="30"/>
      <c r="D200" s="31"/>
      <c r="E200" s="32"/>
      <c r="F200" s="32"/>
      <c r="G200" s="69"/>
      <c r="I200" s="33"/>
    </row>
    <row r="201" spans="1:9">
      <c r="A201" s="30"/>
      <c r="B201" s="30"/>
      <c r="C201" s="30"/>
      <c r="D201" s="31"/>
      <c r="E201" s="32"/>
      <c r="F201" s="32"/>
      <c r="G201" s="69"/>
      <c r="I201" s="33"/>
    </row>
    <row r="202" spans="1:9">
      <c r="A202" s="30"/>
      <c r="B202" s="30"/>
      <c r="C202" s="30"/>
      <c r="D202" s="31"/>
      <c r="E202" s="32"/>
      <c r="F202" s="32"/>
      <c r="G202" s="69"/>
      <c r="I202" s="33"/>
    </row>
    <row r="203" spans="1:9">
      <c r="A203" s="30"/>
      <c r="B203" s="30"/>
      <c r="C203" s="30"/>
      <c r="D203" s="31"/>
      <c r="E203" s="32"/>
      <c r="F203" s="32"/>
      <c r="G203" s="69"/>
      <c r="I203" s="33"/>
    </row>
    <row r="204" spans="1:9">
      <c r="A204" s="30"/>
      <c r="B204" s="30"/>
      <c r="C204" s="30"/>
      <c r="D204" s="31"/>
      <c r="E204" s="32"/>
      <c r="F204" s="32"/>
      <c r="G204" s="69"/>
      <c r="I204" s="33"/>
    </row>
    <row r="205" spans="1:9">
      <c r="A205" s="30"/>
      <c r="B205" s="30"/>
      <c r="C205" s="30"/>
      <c r="D205" s="31"/>
      <c r="E205" s="32"/>
      <c r="F205" s="32"/>
      <c r="G205" s="69"/>
      <c r="I205" s="33"/>
    </row>
    <row r="206" spans="1:9">
      <c r="A206" s="30"/>
      <c r="B206" s="30"/>
      <c r="C206" s="30"/>
      <c r="D206" s="31"/>
      <c r="E206" s="32"/>
      <c r="F206" s="32"/>
      <c r="G206" s="69"/>
      <c r="I206" s="33"/>
    </row>
    <row r="207" spans="1:9">
      <c r="A207" s="30"/>
      <c r="B207" s="30"/>
      <c r="C207" s="30"/>
      <c r="D207" s="31"/>
      <c r="E207" s="32"/>
      <c r="F207" s="32"/>
      <c r="G207" s="69"/>
      <c r="I207" s="33"/>
    </row>
    <row r="208" spans="1:9">
      <c r="A208" s="30"/>
      <c r="B208" s="30"/>
      <c r="C208" s="30"/>
      <c r="D208" s="31"/>
      <c r="E208" s="32"/>
      <c r="F208" s="32"/>
      <c r="G208" s="69"/>
      <c r="I208" s="33"/>
    </row>
    <row r="209" spans="1:9">
      <c r="A209" s="30"/>
      <c r="B209" s="30"/>
      <c r="C209" s="30"/>
      <c r="D209" s="31"/>
      <c r="E209" s="32"/>
      <c r="F209" s="32"/>
      <c r="G209" s="69"/>
      <c r="I209" s="33"/>
    </row>
    <row r="210" spans="1:9">
      <c r="A210" s="30"/>
      <c r="B210" s="30"/>
      <c r="C210" s="30"/>
      <c r="D210" s="31"/>
      <c r="E210" s="32"/>
      <c r="F210" s="32"/>
      <c r="G210" s="69"/>
      <c r="I210" s="33"/>
    </row>
    <row r="211" spans="1:9">
      <c r="A211" s="30"/>
      <c r="B211" s="30"/>
      <c r="C211" s="30"/>
      <c r="D211" s="31"/>
      <c r="E211" s="32"/>
      <c r="F211" s="32"/>
      <c r="G211" s="69"/>
      <c r="I211" s="33"/>
    </row>
    <row r="212" spans="1:9">
      <c r="A212" s="30"/>
      <c r="B212" s="30"/>
      <c r="C212" s="30"/>
      <c r="D212" s="31"/>
      <c r="E212" s="32"/>
      <c r="F212" s="32"/>
      <c r="G212" s="69"/>
      <c r="I212" s="33"/>
    </row>
    <row r="213" spans="1:9">
      <c r="A213" s="30"/>
      <c r="B213" s="30"/>
      <c r="C213" s="30"/>
      <c r="D213" s="31"/>
      <c r="E213" s="32"/>
      <c r="F213" s="32"/>
      <c r="G213" s="69"/>
      <c r="I213" s="33"/>
    </row>
    <row r="214" spans="1:9">
      <c r="A214" s="30"/>
      <c r="B214" s="30"/>
      <c r="C214" s="30"/>
      <c r="D214" s="31"/>
      <c r="E214" s="32"/>
      <c r="F214" s="32"/>
      <c r="G214" s="69"/>
      <c r="I214" s="33"/>
    </row>
    <row r="215" spans="1:9">
      <c r="A215" s="30"/>
      <c r="B215" s="30"/>
      <c r="C215" s="30"/>
      <c r="D215" s="31"/>
      <c r="E215" s="32"/>
      <c r="F215" s="32"/>
      <c r="G215" s="69"/>
      <c r="I215" s="33"/>
    </row>
    <row r="216" spans="1:9">
      <c r="A216" s="30"/>
      <c r="B216" s="30"/>
      <c r="C216" s="30"/>
      <c r="D216" s="31"/>
      <c r="E216" s="32"/>
      <c r="F216" s="32"/>
      <c r="G216" s="69"/>
      <c r="I216" s="33"/>
    </row>
    <row r="217" spans="1:9">
      <c r="A217" s="30"/>
      <c r="B217" s="30"/>
      <c r="C217" s="30"/>
      <c r="D217" s="31"/>
      <c r="E217" s="32"/>
      <c r="F217" s="32"/>
      <c r="G217" s="69"/>
      <c r="I217" s="33"/>
    </row>
    <row r="218" spans="1:9">
      <c r="A218" s="30"/>
      <c r="B218" s="30"/>
      <c r="C218" s="30"/>
      <c r="D218" s="31"/>
      <c r="E218" s="32"/>
      <c r="F218" s="32"/>
      <c r="G218" s="69"/>
      <c r="I218" s="33"/>
    </row>
    <row r="219" spans="1:9">
      <c r="A219" s="30"/>
      <c r="B219" s="30"/>
      <c r="C219" s="30"/>
      <c r="D219" s="31"/>
      <c r="E219" s="32"/>
      <c r="F219" s="32"/>
      <c r="G219" s="69"/>
      <c r="I219" s="33"/>
    </row>
    <row r="220" spans="1:9">
      <c r="A220" s="30"/>
      <c r="B220" s="30"/>
      <c r="C220" s="30"/>
      <c r="D220" s="31"/>
      <c r="E220" s="32"/>
      <c r="F220" s="32"/>
      <c r="G220" s="69"/>
      <c r="I220" s="33"/>
    </row>
    <row r="221" spans="1:9">
      <c r="A221" s="30"/>
      <c r="B221" s="30"/>
      <c r="C221" s="30"/>
      <c r="D221" s="31"/>
      <c r="E221" s="32"/>
      <c r="F221" s="32"/>
      <c r="G221" s="69"/>
      <c r="I221" s="33"/>
    </row>
    <row r="222" spans="1:9">
      <c r="A222" s="30"/>
      <c r="B222" s="30"/>
      <c r="C222" s="30"/>
      <c r="D222" s="31"/>
      <c r="E222" s="32"/>
      <c r="F222" s="32"/>
      <c r="G222" s="69"/>
      <c r="I222" s="33"/>
    </row>
    <row r="223" spans="1:9">
      <c r="A223" s="30"/>
      <c r="B223" s="30"/>
      <c r="C223" s="30"/>
      <c r="D223" s="31"/>
      <c r="E223" s="32"/>
      <c r="F223" s="32"/>
      <c r="G223" s="69"/>
      <c r="I223" s="33"/>
    </row>
  </sheetData>
  <mergeCells count="19">
    <mergeCell ref="E193:I193"/>
    <mergeCell ref="E191:I191"/>
    <mergeCell ref="E190:I190"/>
    <mergeCell ref="A190:D190"/>
    <mergeCell ref="A8:I8"/>
    <mergeCell ref="A10:I10"/>
    <mergeCell ref="A188:I188"/>
    <mergeCell ref="A9:I9"/>
    <mergeCell ref="A186:H186"/>
    <mergeCell ref="E192:I192"/>
    <mergeCell ref="L8:M8"/>
    <mergeCell ref="C1:M3"/>
    <mergeCell ref="C4:M4"/>
    <mergeCell ref="C5:M5"/>
    <mergeCell ref="J6:M6"/>
    <mergeCell ref="A7:M7"/>
    <mergeCell ref="J8:K8"/>
    <mergeCell ref="A1:B5"/>
    <mergeCell ref="A6:I6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6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0"/>
  <sheetViews>
    <sheetView topLeftCell="A34" workbookViewId="0">
      <selection activeCell="E49" sqref="E49:H49"/>
    </sheetView>
  </sheetViews>
  <sheetFormatPr defaultRowHeight="14.4"/>
  <cols>
    <col min="1" max="1" width="10.88671875" customWidth="1"/>
    <col min="2" max="2" width="18.44140625" customWidth="1"/>
    <col min="3" max="3" width="12.33203125" customWidth="1"/>
    <col min="4" max="4" width="52.6640625" customWidth="1"/>
    <col min="6" max="7" width="16.6640625" customWidth="1"/>
    <col min="8" max="8" width="8.10937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408</v>
      </c>
      <c r="B8" s="366"/>
      <c r="C8" s="366"/>
      <c r="D8" s="366"/>
      <c r="E8" s="366"/>
      <c r="F8" s="366"/>
      <c r="G8" s="366"/>
      <c r="H8" s="367"/>
    </row>
    <row r="9" spans="1:8">
      <c r="A9" s="169" t="s">
        <v>369</v>
      </c>
      <c r="B9" s="169" t="s">
        <v>456</v>
      </c>
      <c r="C9" s="170"/>
      <c r="D9" s="170"/>
      <c r="E9" s="170"/>
      <c r="F9" s="170"/>
      <c r="G9" s="170"/>
      <c r="H9" s="171"/>
    </row>
    <row r="10" spans="1:8">
      <c r="A10" s="416" t="s">
        <v>78</v>
      </c>
      <c r="B10" s="417"/>
      <c r="C10" s="178" t="s">
        <v>141</v>
      </c>
      <c r="D10" s="179">
        <v>170506</v>
      </c>
      <c r="E10" s="418" t="s">
        <v>370</v>
      </c>
      <c r="F10" s="419"/>
      <c r="G10" s="420"/>
      <c r="H10" s="180">
        <v>1.5727</v>
      </c>
    </row>
    <row r="11" spans="1:8">
      <c r="A11" s="14" t="s">
        <v>79</v>
      </c>
      <c r="B11" s="373" t="s">
        <v>407</v>
      </c>
      <c r="C11" s="373"/>
      <c r="D11" s="373"/>
      <c r="E11" s="373"/>
      <c r="F11" s="373"/>
      <c r="G11" s="34" t="s">
        <v>80</v>
      </c>
      <c r="H11" s="118" t="s">
        <v>71</v>
      </c>
    </row>
    <row r="12" spans="1:8">
      <c r="A12" s="374" t="s">
        <v>81</v>
      </c>
      <c r="B12" s="375"/>
      <c r="C12" s="375"/>
      <c r="D12" s="375"/>
      <c r="E12" s="375"/>
      <c r="F12" s="375"/>
      <c r="G12" s="375"/>
      <c r="H12" s="376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>
      <c r="A14" s="182" t="s">
        <v>89</v>
      </c>
      <c r="B14" s="183" t="s">
        <v>371</v>
      </c>
      <c r="C14" s="128" t="s">
        <v>141</v>
      </c>
      <c r="D14" s="184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91</v>
      </c>
      <c r="B15" s="186">
        <v>10118</v>
      </c>
      <c r="C15" s="128" t="s">
        <v>141</v>
      </c>
      <c r="D15" s="187" t="s">
        <v>398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394" t="s">
        <v>92</v>
      </c>
      <c r="B16" s="395"/>
      <c r="C16" s="395"/>
      <c r="D16" s="395"/>
      <c r="E16" s="395"/>
      <c r="F16" s="396">
        <f>SUM(H14:H15)</f>
        <v>33.544000000000004</v>
      </c>
      <c r="G16" s="396"/>
      <c r="H16" s="397"/>
    </row>
    <row r="17" spans="1:8">
      <c r="A17" s="377" t="s">
        <v>93</v>
      </c>
      <c r="B17" s="378"/>
      <c r="C17" s="378"/>
      <c r="D17" s="378"/>
      <c r="E17" s="378"/>
      <c r="F17" s="378"/>
      <c r="G17" s="378"/>
      <c r="H17" s="379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94" t="s">
        <v>94</v>
      </c>
      <c r="B21" s="395"/>
      <c r="C21" s="395"/>
      <c r="D21" s="395"/>
      <c r="E21" s="395"/>
      <c r="F21" s="396">
        <f>SUM(H19:H20)</f>
        <v>0</v>
      </c>
      <c r="G21" s="396"/>
      <c r="H21" s="397"/>
    </row>
    <row r="22" spans="1:8">
      <c r="A22" s="377" t="s">
        <v>95</v>
      </c>
      <c r="B22" s="378"/>
      <c r="C22" s="378"/>
      <c r="D22" s="378"/>
      <c r="E22" s="378"/>
      <c r="F22" s="378"/>
      <c r="G22" s="378"/>
      <c r="H22" s="379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26.4">
      <c r="A24" s="189">
        <v>1</v>
      </c>
      <c r="B24" s="78">
        <v>62102</v>
      </c>
      <c r="C24" s="78" t="s">
        <v>141</v>
      </c>
      <c r="D24" s="200" t="s">
        <v>399</v>
      </c>
      <c r="E24" s="188" t="s">
        <v>140</v>
      </c>
      <c r="F24" s="188">
        <v>17.3</v>
      </c>
      <c r="G24" s="188">
        <v>1</v>
      </c>
      <c r="H24" s="40">
        <f>F24*G24</f>
        <v>17.3</v>
      </c>
    </row>
    <row r="25" spans="1:8" ht="26.4">
      <c r="A25" s="189"/>
      <c r="B25" s="78">
        <v>62105</v>
      </c>
      <c r="C25" s="78" t="s">
        <v>141</v>
      </c>
      <c r="D25" s="199" t="s">
        <v>400</v>
      </c>
      <c r="E25" s="188" t="s">
        <v>140</v>
      </c>
      <c r="F25" s="188">
        <v>32.71</v>
      </c>
      <c r="G25" s="188">
        <v>1</v>
      </c>
      <c r="H25" s="40">
        <f t="shared" ref="H25:H29" si="0">F25*G25</f>
        <v>32.71</v>
      </c>
    </row>
    <row r="26" spans="1:8">
      <c r="A26" s="189"/>
      <c r="B26" s="78">
        <v>37043</v>
      </c>
      <c r="C26" s="78" t="s">
        <v>141</v>
      </c>
      <c r="D26" s="199" t="s">
        <v>404</v>
      </c>
      <c r="E26" s="188" t="s">
        <v>405</v>
      </c>
      <c r="F26" s="188">
        <v>12.67</v>
      </c>
      <c r="G26" s="188">
        <v>1</v>
      </c>
      <c r="H26" s="40">
        <f t="shared" si="0"/>
        <v>12.67</v>
      </c>
    </row>
    <row r="27" spans="1:8">
      <c r="A27" s="189"/>
      <c r="B27" s="78">
        <v>69512</v>
      </c>
      <c r="C27" s="78" t="s">
        <v>141</v>
      </c>
      <c r="D27" s="198" t="s">
        <v>401</v>
      </c>
      <c r="E27" s="188" t="s">
        <v>402</v>
      </c>
      <c r="F27" s="188">
        <v>0.15</v>
      </c>
      <c r="G27" s="188">
        <v>1</v>
      </c>
      <c r="H27" s="40">
        <f t="shared" si="0"/>
        <v>0.15</v>
      </c>
    </row>
    <row r="28" spans="1:8" ht="26.4">
      <c r="A28" s="189"/>
      <c r="B28" s="78">
        <v>69521</v>
      </c>
      <c r="C28" s="78" t="s">
        <v>141</v>
      </c>
      <c r="D28" s="200" t="s">
        <v>403</v>
      </c>
      <c r="E28" s="188" t="s">
        <v>140</v>
      </c>
      <c r="F28" s="188">
        <v>98.51</v>
      </c>
      <c r="G28" s="188">
        <v>1</v>
      </c>
      <c r="H28" s="40">
        <f t="shared" si="0"/>
        <v>98.51</v>
      </c>
    </row>
    <row r="29" spans="1:8" ht="26.4">
      <c r="A29" s="190"/>
      <c r="B29" s="193">
        <v>65004</v>
      </c>
      <c r="C29" s="78" t="s">
        <v>141</v>
      </c>
      <c r="D29" s="113" t="s">
        <v>406</v>
      </c>
      <c r="E29" s="188" t="s">
        <v>140</v>
      </c>
      <c r="F29" s="188">
        <v>425.24</v>
      </c>
      <c r="G29" s="194">
        <v>1</v>
      </c>
      <c r="H29" s="40">
        <f t="shared" si="0"/>
        <v>425.24</v>
      </c>
    </row>
    <row r="30" spans="1:8">
      <c r="A30" s="394" t="s">
        <v>99</v>
      </c>
      <c r="B30" s="395"/>
      <c r="C30" s="395"/>
      <c r="D30" s="395"/>
      <c r="E30" s="395"/>
      <c r="F30" s="396">
        <f>H29+H28+H27+H26+H25+H24</f>
        <v>586.57999999999993</v>
      </c>
      <c r="G30" s="396"/>
      <c r="H30" s="397"/>
    </row>
    <row r="31" spans="1:8">
      <c r="A31" s="384" t="s">
        <v>100</v>
      </c>
      <c r="B31" s="385"/>
      <c r="C31" s="385"/>
      <c r="D31" s="385"/>
      <c r="E31" s="385"/>
      <c r="F31" s="385"/>
      <c r="G31" s="385"/>
      <c r="H31" s="386"/>
    </row>
    <row r="32" spans="1:8">
      <c r="A32" s="189" t="s">
        <v>59</v>
      </c>
      <c r="B32" s="78" t="s">
        <v>82</v>
      </c>
      <c r="C32" s="78" t="s">
        <v>83</v>
      </c>
      <c r="D32" s="188" t="s">
        <v>84</v>
      </c>
      <c r="E32" s="188" t="s">
        <v>85</v>
      </c>
      <c r="F32" s="188" t="s">
        <v>86</v>
      </c>
      <c r="G32" s="188" t="s">
        <v>87</v>
      </c>
      <c r="H32" s="40" t="s">
        <v>88</v>
      </c>
    </row>
    <row r="33" spans="1:8">
      <c r="A33" s="189"/>
      <c r="B33" s="188"/>
      <c r="C33" s="188"/>
      <c r="D33" s="188"/>
      <c r="E33" s="188"/>
      <c r="F33" s="188"/>
      <c r="G33" s="188"/>
      <c r="H33" s="40">
        <f>F33*G33</f>
        <v>0</v>
      </c>
    </row>
    <row r="34" spans="1:8">
      <c r="A34" s="189"/>
      <c r="B34" s="188"/>
      <c r="C34" s="188"/>
      <c r="D34" s="188"/>
      <c r="E34" s="188"/>
      <c r="F34" s="188"/>
      <c r="G34" s="188"/>
      <c r="H34" s="40">
        <f>F34*G34</f>
        <v>0</v>
      </c>
    </row>
    <row r="35" spans="1:8">
      <c r="A35" s="394" t="s">
        <v>101</v>
      </c>
      <c r="B35" s="395"/>
      <c r="C35" s="395"/>
      <c r="D35" s="395"/>
      <c r="E35" s="395"/>
      <c r="F35" s="396">
        <f>SUM(H33:H34)</f>
        <v>0</v>
      </c>
      <c r="G35" s="396"/>
      <c r="H35" s="397"/>
    </row>
    <row r="36" spans="1:8">
      <c r="A36" s="384" t="s">
        <v>102</v>
      </c>
      <c r="B36" s="385"/>
      <c r="C36" s="385"/>
      <c r="D36" s="385"/>
      <c r="E36" s="385"/>
      <c r="F36" s="385"/>
      <c r="G36" s="385"/>
      <c r="H36" s="386"/>
    </row>
    <row r="37" spans="1:8">
      <c r="A37" s="189" t="s">
        <v>59</v>
      </c>
      <c r="B37" s="396" t="s">
        <v>103</v>
      </c>
      <c r="C37" s="396"/>
      <c r="D37" s="396"/>
      <c r="E37" s="388" t="s">
        <v>88</v>
      </c>
      <c r="F37" s="388"/>
      <c r="G37" s="388"/>
      <c r="H37" s="40"/>
    </row>
    <row r="38" spans="1:8">
      <c r="A38" s="189" t="s">
        <v>104</v>
      </c>
      <c r="B38" s="396" t="s">
        <v>105</v>
      </c>
      <c r="C38" s="396"/>
      <c r="D38" s="396"/>
      <c r="E38" s="388" t="s">
        <v>106</v>
      </c>
      <c r="F38" s="388"/>
      <c r="G38" s="388"/>
      <c r="H38" s="40">
        <f>F16</f>
        <v>33.544000000000004</v>
      </c>
    </row>
    <row r="39" spans="1:8">
      <c r="A39" s="189" t="s">
        <v>107</v>
      </c>
      <c r="B39" s="396" t="s">
        <v>108</v>
      </c>
      <c r="C39" s="396"/>
      <c r="D39" s="396"/>
      <c r="E39" s="421">
        <f>H10</f>
        <v>1.5727</v>
      </c>
      <c r="F39" s="421"/>
      <c r="G39" s="421"/>
      <c r="H39" s="40"/>
    </row>
    <row r="40" spans="1:8">
      <c r="A40" s="189" t="s">
        <v>109</v>
      </c>
      <c r="B40" s="396" t="s">
        <v>110</v>
      </c>
      <c r="C40" s="396"/>
      <c r="D40" s="396"/>
      <c r="E40" s="388" t="s">
        <v>111</v>
      </c>
      <c r="F40" s="388"/>
      <c r="G40" s="388"/>
      <c r="H40" s="40">
        <f>F21</f>
        <v>0</v>
      </c>
    </row>
    <row r="41" spans="1:8">
      <c r="A41" s="189" t="s">
        <v>112</v>
      </c>
      <c r="B41" s="396" t="s">
        <v>113</v>
      </c>
      <c r="C41" s="396"/>
      <c r="D41" s="396"/>
      <c r="E41" s="388" t="s">
        <v>114</v>
      </c>
      <c r="F41" s="388"/>
      <c r="G41" s="388"/>
      <c r="H41" s="40">
        <f>F30</f>
        <v>586.57999999999993</v>
      </c>
    </row>
    <row r="42" spans="1:8">
      <c r="A42" s="189" t="s">
        <v>115</v>
      </c>
      <c r="B42" s="396" t="s">
        <v>116</v>
      </c>
      <c r="C42" s="396"/>
      <c r="D42" s="396"/>
      <c r="E42" s="388" t="s">
        <v>117</v>
      </c>
      <c r="F42" s="388"/>
      <c r="G42" s="388"/>
      <c r="H42" s="40">
        <f>F35</f>
        <v>0</v>
      </c>
    </row>
    <row r="43" spans="1:8">
      <c r="A43" s="189"/>
      <c r="B43" s="396"/>
      <c r="C43" s="396"/>
      <c r="D43" s="396"/>
      <c r="E43" s="378" t="s">
        <v>118</v>
      </c>
      <c r="F43" s="378"/>
      <c r="G43" s="378"/>
      <c r="H43" s="50">
        <f>ROUND(SUM(H40+H38+H41+H42),2)</f>
        <v>620.12</v>
      </c>
    </row>
    <row r="44" spans="1:8">
      <c r="A44" s="195"/>
      <c r="B44" s="423"/>
      <c r="C44" s="423"/>
      <c r="D44" s="423"/>
      <c r="E44" s="390" t="s">
        <v>119</v>
      </c>
      <c r="F44" s="390"/>
      <c r="G44" s="390"/>
      <c r="H44" s="52">
        <f>H43</f>
        <v>620.12</v>
      </c>
    </row>
    <row r="45" spans="1:8" ht="15" thickBot="1">
      <c r="A45" s="424"/>
      <c r="B45" s="425"/>
      <c r="C45" s="425"/>
      <c r="D45" s="425"/>
      <c r="E45" s="425"/>
      <c r="F45" s="425"/>
      <c r="G45" s="425"/>
      <c r="H45" s="426"/>
    </row>
    <row r="46" spans="1:8">
      <c r="A46" s="187"/>
      <c r="B46" s="187"/>
      <c r="C46" s="187"/>
      <c r="D46" s="187"/>
      <c r="E46" s="187"/>
      <c r="F46" s="187"/>
      <c r="G46" s="187"/>
      <c r="H46" s="187"/>
    </row>
    <row r="47" spans="1:8">
      <c r="A47" s="187"/>
      <c r="B47" s="187"/>
      <c r="C47" s="187"/>
      <c r="D47" s="187"/>
      <c r="E47" s="187"/>
      <c r="F47" s="187"/>
      <c r="G47" s="187"/>
      <c r="H47" s="187"/>
    </row>
    <row r="48" spans="1:8">
      <c r="A48" s="310" t="s">
        <v>443</v>
      </c>
      <c r="B48" s="310"/>
      <c r="C48" s="310"/>
      <c r="D48" s="310"/>
      <c r="E48" s="427" t="s">
        <v>65</v>
      </c>
      <c r="F48" s="427"/>
      <c r="G48" s="427"/>
      <c r="H48" s="427"/>
    </row>
    <row r="49" spans="1:8">
      <c r="A49" s="167"/>
      <c r="B49" s="167"/>
      <c r="C49" s="167"/>
      <c r="D49" s="196"/>
      <c r="E49" s="422" t="s">
        <v>496</v>
      </c>
      <c r="F49" s="422"/>
      <c r="G49" s="422"/>
      <c r="H49" s="422"/>
    </row>
    <row r="50" spans="1:8">
      <c r="A50" s="167"/>
      <c r="B50" s="167"/>
      <c r="C50" s="167"/>
      <c r="D50" s="196"/>
      <c r="E50" s="422" t="s">
        <v>494</v>
      </c>
      <c r="F50" s="422"/>
      <c r="G50" s="422"/>
      <c r="H50" s="422"/>
    </row>
  </sheetData>
  <mergeCells count="44">
    <mergeCell ref="E49:H49"/>
    <mergeCell ref="E50:H50"/>
    <mergeCell ref="B43:D43"/>
    <mergeCell ref="E43:G43"/>
    <mergeCell ref="B44:D44"/>
    <mergeCell ref="E44:G44"/>
    <mergeCell ref="A45:H45"/>
    <mergeCell ref="A48:D48"/>
    <mergeCell ref="E48:H48"/>
    <mergeCell ref="B40:D40"/>
    <mergeCell ref="E40:G40"/>
    <mergeCell ref="B41:D41"/>
    <mergeCell ref="E41:G41"/>
    <mergeCell ref="B42:D42"/>
    <mergeCell ref="E42:G42"/>
    <mergeCell ref="B39:D39"/>
    <mergeCell ref="E39:G39"/>
    <mergeCell ref="A22:H22"/>
    <mergeCell ref="A30:E30"/>
    <mergeCell ref="F30:H30"/>
    <mergeCell ref="A31:H31"/>
    <mergeCell ref="A35:E35"/>
    <mergeCell ref="F35:H35"/>
    <mergeCell ref="A36:H36"/>
    <mergeCell ref="B37:D37"/>
    <mergeCell ref="E37:G37"/>
    <mergeCell ref="B38:D38"/>
    <mergeCell ref="E38:G38"/>
    <mergeCell ref="A12:H12"/>
    <mergeCell ref="A16:E16"/>
    <mergeCell ref="F16:H16"/>
    <mergeCell ref="A17:H17"/>
    <mergeCell ref="A21:E21"/>
    <mergeCell ref="F21:H21"/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</mergeCells>
  <pageMargins left="0.51181102362204722" right="0.51181102362204722" top="0.78740157480314965" bottom="0.78740157480314965" header="0.31496062992125984" footer="0.31496062992125984"/>
  <pageSetup paperSize="9" scale="6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6"/>
  <sheetViews>
    <sheetView workbookViewId="0">
      <selection activeCell="F16" sqref="F16:H16"/>
    </sheetView>
  </sheetViews>
  <sheetFormatPr defaultRowHeight="14.4"/>
  <cols>
    <col min="1" max="1" width="11" customWidth="1"/>
    <col min="2" max="2" width="10.6640625" customWidth="1"/>
    <col min="3" max="3" width="11.6640625" customWidth="1"/>
    <col min="4" max="4" width="43" customWidth="1"/>
    <col min="5" max="5" width="9.88671875" customWidth="1"/>
    <col min="6" max="6" width="17" customWidth="1"/>
    <col min="7" max="7" width="16" customWidth="1"/>
    <col min="8" max="8" width="9.554687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412</v>
      </c>
      <c r="B8" s="366"/>
      <c r="C8" s="366"/>
      <c r="D8" s="366"/>
      <c r="E8" s="366"/>
      <c r="F8" s="366"/>
      <c r="G8" s="366"/>
      <c r="H8" s="367"/>
    </row>
    <row r="9" spans="1:8">
      <c r="A9" s="169" t="s">
        <v>369</v>
      </c>
      <c r="B9" s="214">
        <v>45323</v>
      </c>
      <c r="C9" s="170"/>
      <c r="D9" s="170"/>
      <c r="E9" s="170"/>
      <c r="F9" s="170"/>
      <c r="G9" s="170"/>
      <c r="H9" s="171"/>
    </row>
    <row r="10" spans="1:8">
      <c r="A10" s="416" t="s">
        <v>78</v>
      </c>
      <c r="B10" s="417"/>
      <c r="C10" s="178" t="s">
        <v>141</v>
      </c>
      <c r="D10" s="179">
        <v>170510</v>
      </c>
      <c r="E10" s="418" t="s">
        <v>370</v>
      </c>
      <c r="F10" s="419"/>
      <c r="G10" s="420"/>
      <c r="H10" s="180">
        <v>1.5727</v>
      </c>
    </row>
    <row r="11" spans="1:8">
      <c r="A11" s="14" t="s">
        <v>79</v>
      </c>
      <c r="B11" s="373" t="s">
        <v>414</v>
      </c>
      <c r="C11" s="373"/>
      <c r="D11" s="373"/>
      <c r="E11" s="373"/>
      <c r="F11" s="373"/>
      <c r="G11" s="34" t="s">
        <v>80</v>
      </c>
      <c r="H11" s="118" t="s">
        <v>71</v>
      </c>
    </row>
    <row r="12" spans="1:8">
      <c r="A12" s="374" t="s">
        <v>81</v>
      </c>
      <c r="B12" s="375"/>
      <c r="C12" s="375"/>
      <c r="D12" s="375"/>
      <c r="E12" s="375"/>
      <c r="F12" s="375"/>
      <c r="G12" s="375"/>
      <c r="H12" s="376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 ht="26.4">
      <c r="A14" s="182" t="s">
        <v>89</v>
      </c>
      <c r="B14" s="183">
        <v>10101</v>
      </c>
      <c r="C14" s="128" t="s">
        <v>141</v>
      </c>
      <c r="D14" s="201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124</v>
      </c>
      <c r="B15" s="186">
        <v>10118</v>
      </c>
      <c r="C15" s="128" t="s">
        <v>141</v>
      </c>
      <c r="D15" s="187" t="s">
        <v>398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394" t="s">
        <v>92</v>
      </c>
      <c r="B16" s="395"/>
      <c r="C16" s="395"/>
      <c r="D16" s="395"/>
      <c r="E16" s="395"/>
      <c r="F16" s="396">
        <f>SUM(H14:H15)</f>
        <v>33.544000000000004</v>
      </c>
      <c r="G16" s="396"/>
      <c r="H16" s="397"/>
    </row>
    <row r="17" spans="1:8">
      <c r="A17" s="377" t="s">
        <v>93</v>
      </c>
      <c r="B17" s="378"/>
      <c r="C17" s="378"/>
      <c r="D17" s="378"/>
      <c r="E17" s="378"/>
      <c r="F17" s="378"/>
      <c r="G17" s="378"/>
      <c r="H17" s="379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94" t="s">
        <v>94</v>
      </c>
      <c r="B21" s="395"/>
      <c r="C21" s="395"/>
      <c r="D21" s="395"/>
      <c r="E21" s="395"/>
      <c r="F21" s="396">
        <f>SUM(H19:H20)</f>
        <v>0</v>
      </c>
      <c r="G21" s="396"/>
      <c r="H21" s="397"/>
    </row>
    <row r="22" spans="1:8">
      <c r="A22" s="377" t="s">
        <v>95</v>
      </c>
      <c r="B22" s="378"/>
      <c r="C22" s="378"/>
      <c r="D22" s="378"/>
      <c r="E22" s="378"/>
      <c r="F22" s="378"/>
      <c r="G22" s="378"/>
      <c r="H22" s="379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26.4">
      <c r="A24" s="189">
        <v>1</v>
      </c>
      <c r="B24" s="78">
        <v>65566</v>
      </c>
      <c r="C24" s="78" t="s">
        <v>141</v>
      </c>
      <c r="D24" s="200" t="s">
        <v>413</v>
      </c>
      <c r="E24" s="188" t="s">
        <v>140</v>
      </c>
      <c r="F24" s="188">
        <v>3320.72</v>
      </c>
      <c r="G24" s="188">
        <v>1</v>
      </c>
      <c r="H24" s="40">
        <f>F24*G24</f>
        <v>3320.72</v>
      </c>
    </row>
    <row r="25" spans="1:8">
      <c r="A25" s="188"/>
      <c r="B25" s="78">
        <v>69512</v>
      </c>
      <c r="C25" s="78" t="s">
        <v>141</v>
      </c>
      <c r="D25" s="199" t="s">
        <v>401</v>
      </c>
      <c r="E25" s="188" t="s">
        <v>402</v>
      </c>
      <c r="F25" s="188">
        <v>0.15</v>
      </c>
      <c r="G25" s="188">
        <v>1</v>
      </c>
      <c r="H25" s="40">
        <v>0.13</v>
      </c>
    </row>
    <row r="26" spans="1:8">
      <c r="A26" s="394" t="s">
        <v>99</v>
      </c>
      <c r="B26" s="395"/>
      <c r="C26" s="395"/>
      <c r="D26" s="395"/>
      <c r="E26" s="395"/>
      <c r="F26" s="396">
        <f>H25+H24</f>
        <v>3320.85</v>
      </c>
      <c r="G26" s="396"/>
      <c r="H26" s="397"/>
    </row>
    <row r="27" spans="1:8">
      <c r="A27" s="384" t="s">
        <v>100</v>
      </c>
      <c r="B27" s="385"/>
      <c r="C27" s="385"/>
      <c r="D27" s="385"/>
      <c r="E27" s="385"/>
      <c r="F27" s="385"/>
      <c r="G27" s="385"/>
      <c r="H27" s="386"/>
    </row>
    <row r="28" spans="1:8">
      <c r="A28" s="189" t="s">
        <v>59</v>
      </c>
      <c r="B28" s="78" t="s">
        <v>82</v>
      </c>
      <c r="C28" s="78" t="s">
        <v>83</v>
      </c>
      <c r="D28" s="188" t="s">
        <v>84</v>
      </c>
      <c r="E28" s="188" t="s">
        <v>85</v>
      </c>
      <c r="F28" s="188" t="s">
        <v>86</v>
      </c>
      <c r="G28" s="188" t="s">
        <v>87</v>
      </c>
      <c r="H28" s="40" t="s">
        <v>88</v>
      </c>
    </row>
    <row r="29" spans="1:8">
      <c r="A29" s="189"/>
      <c r="B29" s="188"/>
      <c r="C29" s="188"/>
      <c r="D29" s="188"/>
      <c r="E29" s="188"/>
      <c r="F29" s="188"/>
      <c r="G29" s="188"/>
      <c r="H29" s="40">
        <f>F29*G29</f>
        <v>0</v>
      </c>
    </row>
    <row r="30" spans="1:8">
      <c r="A30" s="189"/>
      <c r="B30" s="188"/>
      <c r="C30" s="188"/>
      <c r="D30" s="188"/>
      <c r="E30" s="188"/>
      <c r="F30" s="188"/>
      <c r="G30" s="188"/>
      <c r="H30" s="40">
        <f>F30*G30</f>
        <v>0</v>
      </c>
    </row>
    <row r="31" spans="1:8">
      <c r="A31" s="394" t="s">
        <v>101</v>
      </c>
      <c r="B31" s="395"/>
      <c r="C31" s="395"/>
      <c r="D31" s="395"/>
      <c r="E31" s="395"/>
      <c r="F31" s="396">
        <f>SUM(H29:H30)</f>
        <v>0</v>
      </c>
      <c r="G31" s="396"/>
      <c r="H31" s="397"/>
    </row>
    <row r="32" spans="1:8">
      <c r="A32" s="384" t="s">
        <v>102</v>
      </c>
      <c r="B32" s="385"/>
      <c r="C32" s="385"/>
      <c r="D32" s="385"/>
      <c r="E32" s="385"/>
      <c r="F32" s="385"/>
      <c r="G32" s="385"/>
      <c r="H32" s="386"/>
    </row>
    <row r="33" spans="1:8">
      <c r="A33" s="189" t="s">
        <v>59</v>
      </c>
      <c r="B33" s="396" t="s">
        <v>103</v>
      </c>
      <c r="C33" s="396"/>
      <c r="D33" s="396"/>
      <c r="E33" s="388" t="s">
        <v>88</v>
      </c>
      <c r="F33" s="388"/>
      <c r="G33" s="388"/>
      <c r="H33" s="40"/>
    </row>
    <row r="34" spans="1:8">
      <c r="A34" s="189" t="s">
        <v>104</v>
      </c>
      <c r="B34" s="396" t="s">
        <v>105</v>
      </c>
      <c r="C34" s="396"/>
      <c r="D34" s="396"/>
      <c r="E34" s="388" t="s">
        <v>106</v>
      </c>
      <c r="F34" s="388"/>
      <c r="G34" s="388"/>
      <c r="H34" s="40">
        <f>F16</f>
        <v>33.544000000000004</v>
      </c>
    </row>
    <row r="35" spans="1:8">
      <c r="A35" s="189" t="s">
        <v>107</v>
      </c>
      <c r="B35" s="396" t="s">
        <v>108</v>
      </c>
      <c r="C35" s="396"/>
      <c r="D35" s="396"/>
      <c r="E35" s="421">
        <f>H10</f>
        <v>1.5727</v>
      </c>
      <c r="F35" s="421"/>
      <c r="G35" s="421"/>
      <c r="H35" s="40"/>
    </row>
    <row r="36" spans="1:8">
      <c r="A36" s="189" t="s">
        <v>109</v>
      </c>
      <c r="B36" s="396" t="s">
        <v>110</v>
      </c>
      <c r="C36" s="396"/>
      <c r="D36" s="396"/>
      <c r="E36" s="388" t="s">
        <v>111</v>
      </c>
      <c r="F36" s="388"/>
      <c r="G36" s="388"/>
      <c r="H36" s="40">
        <f>F21</f>
        <v>0</v>
      </c>
    </row>
    <row r="37" spans="1:8">
      <c r="A37" s="189" t="s">
        <v>112</v>
      </c>
      <c r="B37" s="396" t="s">
        <v>113</v>
      </c>
      <c r="C37" s="396"/>
      <c r="D37" s="396"/>
      <c r="E37" s="388" t="s">
        <v>114</v>
      </c>
      <c r="F37" s="388"/>
      <c r="G37" s="388"/>
      <c r="H37" s="40">
        <f>F26</f>
        <v>3320.85</v>
      </c>
    </row>
    <row r="38" spans="1:8">
      <c r="A38" s="189" t="s">
        <v>115</v>
      </c>
      <c r="B38" s="396" t="s">
        <v>116</v>
      </c>
      <c r="C38" s="396"/>
      <c r="D38" s="396"/>
      <c r="E38" s="388" t="s">
        <v>117</v>
      </c>
      <c r="F38" s="388"/>
      <c r="G38" s="388"/>
      <c r="H38" s="40">
        <f>F31</f>
        <v>0</v>
      </c>
    </row>
    <row r="39" spans="1:8">
      <c r="A39" s="189"/>
      <c r="B39" s="396"/>
      <c r="C39" s="396"/>
      <c r="D39" s="396"/>
      <c r="E39" s="378" t="s">
        <v>118</v>
      </c>
      <c r="F39" s="378"/>
      <c r="G39" s="378"/>
      <c r="H39" s="50">
        <f>ROUND(SUM(H36+H34+H37+H38),2)</f>
        <v>3354.39</v>
      </c>
    </row>
    <row r="40" spans="1:8">
      <c r="A40" s="195"/>
      <c r="B40" s="423"/>
      <c r="C40" s="423"/>
      <c r="D40" s="423"/>
      <c r="E40" s="390" t="s">
        <v>119</v>
      </c>
      <c r="F40" s="390"/>
      <c r="G40" s="390"/>
      <c r="H40" s="52">
        <f>H39</f>
        <v>3354.39</v>
      </c>
    </row>
    <row r="41" spans="1:8" ht="15" thickBot="1">
      <c r="A41" s="424"/>
      <c r="B41" s="425"/>
      <c r="C41" s="425"/>
      <c r="D41" s="425"/>
      <c r="E41" s="425"/>
      <c r="F41" s="425"/>
      <c r="G41" s="425"/>
      <c r="H41" s="426"/>
    </row>
    <row r="42" spans="1:8">
      <c r="A42" s="187"/>
      <c r="B42" s="187"/>
      <c r="C42" s="187"/>
      <c r="D42" s="187"/>
      <c r="E42" s="187"/>
      <c r="F42" s="187"/>
      <c r="G42" s="187"/>
      <c r="H42" s="187"/>
    </row>
    <row r="43" spans="1:8">
      <c r="A43" s="187"/>
      <c r="B43" s="187"/>
      <c r="C43" s="187"/>
      <c r="D43" s="187"/>
      <c r="E43" s="187"/>
      <c r="F43" s="187"/>
      <c r="G43" s="187"/>
      <c r="H43" s="187"/>
    </row>
    <row r="44" spans="1:8">
      <c r="A44" s="310" t="s">
        <v>443</v>
      </c>
      <c r="B44" s="310"/>
      <c r="C44" s="310"/>
      <c r="D44" s="310"/>
      <c r="E44" s="427" t="s">
        <v>65</v>
      </c>
      <c r="F44" s="427"/>
      <c r="G44" s="427"/>
      <c r="H44" s="427"/>
    </row>
    <row r="45" spans="1:8">
      <c r="A45" s="167"/>
      <c r="B45" s="167"/>
      <c r="C45" s="167"/>
      <c r="D45" s="196"/>
      <c r="E45" s="422" t="s">
        <v>496</v>
      </c>
      <c r="F45" s="422"/>
      <c r="G45" s="422"/>
      <c r="H45" s="422"/>
    </row>
    <row r="46" spans="1:8">
      <c r="A46" s="167"/>
      <c r="B46" s="167"/>
      <c r="C46" s="167"/>
      <c r="D46" s="196"/>
      <c r="E46" s="422" t="s">
        <v>494</v>
      </c>
      <c r="F46" s="422"/>
      <c r="G46" s="422"/>
      <c r="H46" s="422"/>
    </row>
  </sheetData>
  <mergeCells count="44"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  <mergeCell ref="A12:H12"/>
    <mergeCell ref="A16:E16"/>
    <mergeCell ref="F16:H16"/>
    <mergeCell ref="A17:H17"/>
    <mergeCell ref="A21:E21"/>
    <mergeCell ref="F21:H21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B36:D36"/>
    <mergeCell ref="E36:G36"/>
    <mergeCell ref="B37:D37"/>
    <mergeCell ref="E37:G37"/>
    <mergeCell ref="B38:D38"/>
    <mergeCell ref="E38:G38"/>
    <mergeCell ref="E45:H45"/>
    <mergeCell ref="E46:H46"/>
    <mergeCell ref="B39:D39"/>
    <mergeCell ref="E39:G39"/>
    <mergeCell ref="B40:D40"/>
    <mergeCell ref="E40:G40"/>
    <mergeCell ref="A41:H41"/>
    <mergeCell ref="A44:D44"/>
    <mergeCell ref="E44:H44"/>
  </mergeCells>
  <phoneticPr fontId="25" type="noConversion"/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5"/>
  <sheetViews>
    <sheetView topLeftCell="A10" workbookViewId="0">
      <selection activeCell="G25" sqref="G25"/>
    </sheetView>
  </sheetViews>
  <sheetFormatPr defaultRowHeight="14.4"/>
  <cols>
    <col min="1" max="1" width="5.33203125" style="20" bestFit="1" customWidth="1"/>
    <col min="2" max="2" width="9.88671875" style="20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>
      <c r="A1" s="339"/>
      <c r="B1" s="339"/>
      <c r="C1" s="339"/>
      <c r="D1" s="441" t="s">
        <v>6</v>
      </c>
      <c r="E1" s="442"/>
      <c r="F1" s="442"/>
      <c r="G1" s="442"/>
      <c r="H1" s="443"/>
      <c r="I1" s="429" t="s">
        <v>32</v>
      </c>
      <c r="J1" s="429"/>
      <c r="K1" s="19"/>
      <c r="L1" s="19"/>
      <c r="M1" s="19"/>
      <c r="N1" s="19"/>
      <c r="O1" s="19"/>
      <c r="P1" s="19"/>
    </row>
    <row r="2" spans="1:16" ht="15" customHeight="1">
      <c r="A2" s="339"/>
      <c r="B2" s="339"/>
      <c r="C2" s="339"/>
      <c r="D2" s="444"/>
      <c r="E2" s="445"/>
      <c r="F2" s="445"/>
      <c r="G2" s="445"/>
      <c r="H2" s="446"/>
      <c r="I2" s="430"/>
      <c r="J2" s="430"/>
      <c r="K2" s="19"/>
      <c r="L2" s="19"/>
      <c r="M2" s="19"/>
      <c r="N2" s="19"/>
      <c r="O2" s="19"/>
      <c r="P2" s="19"/>
    </row>
    <row r="3" spans="1:16" ht="15" customHeight="1">
      <c r="A3" s="339"/>
      <c r="B3" s="339"/>
      <c r="C3" s="339"/>
      <c r="D3" s="356" t="s">
        <v>7</v>
      </c>
      <c r="E3" s="356"/>
      <c r="F3" s="356"/>
      <c r="G3" s="356"/>
      <c r="H3" s="356"/>
      <c r="I3" s="431" t="s">
        <v>55</v>
      </c>
      <c r="J3" s="431"/>
      <c r="K3" s="19"/>
      <c r="L3" s="19"/>
      <c r="M3" s="19"/>
      <c r="N3" s="19"/>
      <c r="O3" s="19"/>
      <c r="P3" s="19"/>
    </row>
    <row r="4" spans="1:16" ht="15" customHeight="1">
      <c r="A4" s="339"/>
      <c r="B4" s="339"/>
      <c r="C4" s="339"/>
      <c r="D4" s="356" t="s">
        <v>8</v>
      </c>
      <c r="E4" s="356"/>
      <c r="F4" s="356"/>
      <c r="G4" s="356"/>
      <c r="H4" s="356"/>
      <c r="I4" s="432"/>
      <c r="J4" s="432"/>
      <c r="K4" s="19"/>
      <c r="L4" s="19"/>
      <c r="M4" s="19"/>
      <c r="N4" s="19"/>
      <c r="O4" s="19"/>
      <c r="P4" s="19"/>
    </row>
    <row r="5" spans="1:16" ht="17.399999999999999">
      <c r="A5" s="339"/>
      <c r="B5" s="339"/>
      <c r="C5" s="339"/>
      <c r="D5" s="339"/>
      <c r="E5" s="339"/>
      <c r="F5" s="339"/>
      <c r="G5" s="339"/>
      <c r="H5" s="339"/>
      <c r="I5" s="433" t="s">
        <v>33</v>
      </c>
      <c r="J5" s="433"/>
      <c r="K5" s="19"/>
      <c r="L5" s="19"/>
      <c r="M5" s="19"/>
      <c r="N5" s="19"/>
      <c r="O5" s="19"/>
      <c r="P5" s="19"/>
    </row>
    <row r="6" spans="1:16" ht="17.399999999999999">
      <c r="A6" s="435"/>
      <c r="B6" s="436"/>
      <c r="C6" s="436"/>
      <c r="D6" s="436"/>
      <c r="E6" s="436"/>
      <c r="F6" s="436"/>
      <c r="G6" s="436"/>
      <c r="H6" s="436"/>
      <c r="I6" s="436"/>
      <c r="J6" s="437"/>
      <c r="K6" s="19"/>
      <c r="L6" s="19"/>
      <c r="M6" s="19"/>
      <c r="N6" s="19"/>
      <c r="O6" s="19"/>
      <c r="P6" s="19"/>
    </row>
    <row r="7" spans="1:16">
      <c r="A7" s="429" t="s">
        <v>54</v>
      </c>
      <c r="B7" s="429"/>
      <c r="C7" s="429"/>
      <c r="D7" s="429"/>
      <c r="E7" s="429"/>
      <c r="F7" s="429"/>
      <c r="G7" s="22" t="s">
        <v>41</v>
      </c>
      <c r="H7" s="22" t="s">
        <v>45</v>
      </c>
      <c r="I7" s="22" t="s">
        <v>48</v>
      </c>
      <c r="J7" s="434"/>
      <c r="K7" s="19"/>
      <c r="L7" s="19"/>
      <c r="M7" s="19"/>
      <c r="N7" s="19"/>
      <c r="O7" s="19"/>
      <c r="P7" s="19"/>
    </row>
    <row r="8" spans="1:16">
      <c r="A8" s="429"/>
      <c r="B8" s="429"/>
      <c r="C8" s="429"/>
      <c r="D8" s="429"/>
      <c r="E8" s="429"/>
      <c r="F8" s="429"/>
      <c r="G8" s="23" t="s">
        <v>42</v>
      </c>
      <c r="H8" s="23" t="s">
        <v>46</v>
      </c>
      <c r="I8" s="23" t="s">
        <v>49</v>
      </c>
      <c r="J8" s="434"/>
      <c r="K8" s="19"/>
      <c r="L8" s="19"/>
      <c r="M8" s="19"/>
      <c r="N8" s="19"/>
      <c r="O8" s="19"/>
      <c r="P8" s="19"/>
    </row>
    <row r="9" spans="1:16">
      <c r="A9" s="429"/>
      <c r="B9" s="429"/>
      <c r="C9" s="429"/>
      <c r="D9" s="429"/>
      <c r="E9" s="429"/>
      <c r="F9" s="429"/>
      <c r="G9" s="23" t="s">
        <v>43</v>
      </c>
      <c r="H9" s="23" t="s">
        <v>47</v>
      </c>
      <c r="I9" s="23" t="s">
        <v>50</v>
      </c>
      <c r="J9" s="434"/>
      <c r="K9" s="19"/>
      <c r="L9" s="19"/>
      <c r="M9" s="19"/>
      <c r="N9" s="19"/>
      <c r="O9" s="19"/>
      <c r="P9" s="19"/>
    </row>
    <row r="10" spans="1:16">
      <c r="A10" s="22" t="s">
        <v>0</v>
      </c>
      <c r="B10" s="22" t="s">
        <v>53</v>
      </c>
      <c r="C10" s="439" t="s">
        <v>34</v>
      </c>
      <c r="D10" s="439"/>
      <c r="E10" s="439"/>
      <c r="F10" s="439"/>
      <c r="G10" s="22" t="s">
        <v>44</v>
      </c>
      <c r="H10" s="22" t="s">
        <v>44</v>
      </c>
      <c r="I10" s="22" t="s">
        <v>44</v>
      </c>
      <c r="J10" s="22" t="s">
        <v>52</v>
      </c>
      <c r="K10" s="19"/>
      <c r="L10" s="19"/>
      <c r="M10" s="19"/>
      <c r="N10" s="19"/>
      <c r="O10" s="19"/>
      <c r="P10" s="19"/>
    </row>
    <row r="11" spans="1:16" ht="28.5" customHeight="1">
      <c r="A11" s="15">
        <v>1</v>
      </c>
      <c r="B11" s="15" t="s">
        <v>27</v>
      </c>
      <c r="C11" s="438" t="s">
        <v>35</v>
      </c>
      <c r="D11" s="440"/>
      <c r="E11" s="440"/>
      <c r="F11" s="440"/>
      <c r="G11" s="24">
        <v>2300</v>
      </c>
      <c r="H11" s="24">
        <v>2450</v>
      </c>
      <c r="I11" s="24">
        <v>2500</v>
      </c>
      <c r="J11" s="26">
        <f>((G11+H11+I11)/3)</f>
        <v>2416.6666666666665</v>
      </c>
      <c r="K11" s="19"/>
      <c r="L11" s="19"/>
      <c r="M11" s="19"/>
      <c r="N11" s="19"/>
      <c r="O11" s="19"/>
      <c r="P11" s="19"/>
    </row>
    <row r="12" spans="1:16" ht="38.25" customHeight="1">
      <c r="A12" s="15">
        <v>2</v>
      </c>
      <c r="B12" s="15" t="s">
        <v>28</v>
      </c>
      <c r="C12" s="438" t="s">
        <v>36</v>
      </c>
      <c r="D12" s="438"/>
      <c r="E12" s="438"/>
      <c r="F12" s="438"/>
      <c r="G12" s="24">
        <v>680</v>
      </c>
      <c r="H12" s="24">
        <v>690</v>
      </c>
      <c r="I12" s="24">
        <v>700</v>
      </c>
      <c r="J12" s="26">
        <f t="shared" ref="J12:J16" si="0">((G12+H12+I12)/3)</f>
        <v>690</v>
      </c>
      <c r="K12" s="19"/>
      <c r="L12" s="19"/>
      <c r="M12" s="19"/>
      <c r="N12" s="19"/>
      <c r="O12" s="19"/>
      <c r="P12" s="19"/>
    </row>
    <row r="13" spans="1:16" ht="27" customHeight="1">
      <c r="A13" s="15">
        <v>3</v>
      </c>
      <c r="B13" s="15" t="s">
        <v>29</v>
      </c>
      <c r="C13" s="438" t="s">
        <v>37</v>
      </c>
      <c r="D13" s="438"/>
      <c r="E13" s="438"/>
      <c r="F13" s="438"/>
      <c r="G13" s="24">
        <v>800</v>
      </c>
      <c r="H13" s="24">
        <v>820</v>
      </c>
      <c r="I13" s="24">
        <v>790</v>
      </c>
      <c r="J13" s="26">
        <f t="shared" si="0"/>
        <v>803.33333333333337</v>
      </c>
      <c r="K13" s="19"/>
      <c r="L13" s="19"/>
      <c r="M13" s="19"/>
      <c r="N13" s="19"/>
      <c r="O13" s="19"/>
      <c r="P13" s="19"/>
    </row>
    <row r="14" spans="1:16" ht="27.75" customHeight="1">
      <c r="A14" s="15">
        <v>4</v>
      </c>
      <c r="B14" s="15" t="s">
        <v>30</v>
      </c>
      <c r="C14" s="438" t="s">
        <v>38</v>
      </c>
      <c r="D14" s="438"/>
      <c r="E14" s="438"/>
      <c r="F14" s="438"/>
      <c r="G14" s="24">
        <v>320</v>
      </c>
      <c r="H14" s="24">
        <v>350</v>
      </c>
      <c r="I14" s="24">
        <v>360</v>
      </c>
      <c r="J14" s="26">
        <f t="shared" si="0"/>
        <v>343.33333333333331</v>
      </c>
      <c r="K14" s="19"/>
      <c r="L14" s="19"/>
      <c r="M14" s="19"/>
      <c r="N14" s="19"/>
      <c r="O14" s="19"/>
      <c r="P14" s="19"/>
    </row>
    <row r="15" spans="1:16" ht="42" customHeight="1">
      <c r="A15" s="15">
        <v>5</v>
      </c>
      <c r="B15" s="15" t="s">
        <v>31</v>
      </c>
      <c r="C15" s="438" t="s">
        <v>39</v>
      </c>
      <c r="D15" s="438"/>
      <c r="E15" s="438"/>
      <c r="F15" s="438"/>
      <c r="G15" s="24">
        <v>7000</v>
      </c>
      <c r="H15" s="24">
        <v>7100</v>
      </c>
      <c r="I15" s="24">
        <v>6800</v>
      </c>
      <c r="J15" s="26">
        <f t="shared" si="0"/>
        <v>6966.666666666667</v>
      </c>
      <c r="K15" s="19"/>
      <c r="L15" s="19"/>
      <c r="M15" s="19"/>
      <c r="N15" s="19"/>
      <c r="O15" s="19"/>
      <c r="P15" s="19"/>
    </row>
    <row r="16" spans="1:16" ht="28.5" customHeight="1">
      <c r="A16" s="15">
        <v>6</v>
      </c>
      <c r="B16" s="15" t="s">
        <v>51</v>
      </c>
      <c r="C16" s="438" t="s">
        <v>40</v>
      </c>
      <c r="D16" s="438"/>
      <c r="E16" s="438"/>
      <c r="F16" s="438"/>
      <c r="G16" s="24">
        <v>170</v>
      </c>
      <c r="H16" s="24">
        <v>200</v>
      </c>
      <c r="I16" s="24">
        <v>190</v>
      </c>
      <c r="J16" s="26">
        <f t="shared" si="0"/>
        <v>186.66666666666666</v>
      </c>
      <c r="K16" s="19"/>
      <c r="L16" s="19"/>
      <c r="M16" s="19"/>
      <c r="N16" s="19"/>
      <c r="O16" s="19"/>
      <c r="P16" s="19"/>
    </row>
    <row r="17" spans="1:16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>
      <c r="A19" s="428" t="s">
        <v>57</v>
      </c>
      <c r="B19" s="428"/>
      <c r="C19" s="428"/>
      <c r="D19" s="428"/>
      <c r="E19" s="428"/>
      <c r="F19" s="428"/>
      <c r="G19" s="19"/>
      <c r="H19" s="25"/>
      <c r="I19" s="25"/>
      <c r="J19" s="19"/>
      <c r="K19" s="19"/>
      <c r="L19" s="19"/>
      <c r="M19" s="19"/>
      <c r="N19" s="19"/>
      <c r="O19" s="19"/>
      <c r="P19" s="19"/>
    </row>
    <row r="20" spans="1:16">
      <c r="A20" s="21"/>
      <c r="B20" s="21"/>
      <c r="C20" s="19"/>
      <c r="D20" s="19"/>
      <c r="E20" s="19"/>
      <c r="F20" s="19"/>
      <c r="G20" s="19"/>
      <c r="H20" s="408" t="s">
        <v>32</v>
      </c>
      <c r="I20" s="408"/>
      <c r="J20" s="19"/>
      <c r="K20" s="19"/>
      <c r="L20" s="19"/>
      <c r="M20" s="19"/>
      <c r="N20" s="19"/>
      <c r="O20" s="19"/>
      <c r="P20" s="19"/>
    </row>
    <row r="21" spans="1:16">
      <c r="A21" s="21"/>
      <c r="B21" s="21"/>
      <c r="C21" s="19"/>
      <c r="D21" s="19"/>
      <c r="E21" s="19"/>
      <c r="F21" s="19"/>
      <c r="G21" s="19"/>
      <c r="H21" s="408" t="s">
        <v>21</v>
      </c>
      <c r="I21" s="408"/>
      <c r="J21" s="19"/>
      <c r="K21" s="19"/>
      <c r="L21" s="19"/>
      <c r="M21" s="19"/>
      <c r="N21" s="19"/>
      <c r="O21" s="19"/>
      <c r="P21" s="19"/>
    </row>
    <row r="22" spans="1:16">
      <c r="A22" s="21"/>
      <c r="B22" s="21"/>
      <c r="C22" s="19"/>
      <c r="D22" s="19"/>
      <c r="E22" s="19"/>
      <c r="F22" s="19"/>
      <c r="G22" s="19"/>
      <c r="H22" s="408" t="s">
        <v>56</v>
      </c>
      <c r="I22" s="408"/>
      <c r="J22" s="19"/>
      <c r="K22" s="19"/>
      <c r="L22" s="19"/>
      <c r="M22" s="19"/>
      <c r="N22" s="19"/>
      <c r="O22" s="19"/>
      <c r="P22" s="19"/>
    </row>
    <row r="23" spans="1:16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>
      <c r="A25" s="21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>
      <c r="A26" s="21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>
      <c r="A27" s="21"/>
      <c r="B27" s="2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>
      <c r="A28" s="21"/>
      <c r="B28" s="2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>
      <c r="A29" s="21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>
      <c r="A30" s="21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>
      <c r="A31" s="21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21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</sheetData>
  <mergeCells count="22">
    <mergeCell ref="C10:F10"/>
    <mergeCell ref="C11:F11"/>
    <mergeCell ref="C12:F12"/>
    <mergeCell ref="C13:F13"/>
    <mergeCell ref="A1:C5"/>
    <mergeCell ref="D1:H2"/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</mergeCells>
  <phoneticPr fontId="25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view="pageBreakPreview" topLeftCell="C15" zoomScaleSheetLayoutView="100" workbookViewId="0">
      <selection activeCell="P25" sqref="P25"/>
    </sheetView>
  </sheetViews>
  <sheetFormatPr defaultRowHeight="14.4"/>
  <cols>
    <col min="1" max="1" width="7.44140625" customWidth="1"/>
    <col min="2" max="2" width="53.6640625" customWidth="1"/>
    <col min="3" max="3" width="17.109375" customWidth="1"/>
    <col min="4" max="4" width="11.5546875" customWidth="1"/>
    <col min="5" max="5" width="14.88671875" customWidth="1"/>
    <col min="6" max="6" width="17.88671875" customWidth="1"/>
    <col min="7" max="7" width="18.109375" customWidth="1"/>
    <col min="8" max="8" width="16.88671875" customWidth="1"/>
    <col min="9" max="9" width="16.44140625" customWidth="1"/>
    <col min="10" max="10" width="16.6640625" customWidth="1"/>
    <col min="11" max="11" width="9" hidden="1" customWidth="1"/>
    <col min="12" max="12" width="9.109375" hidden="1" customWidth="1"/>
    <col min="13" max="13" width="14.44140625" hidden="1" customWidth="1"/>
  </cols>
  <sheetData>
    <row r="1" spans="1:13" s="1" customFormat="1" ht="24.9" customHeight="1">
      <c r="A1" s="330"/>
      <c r="B1" s="331"/>
      <c r="C1" s="339" t="s">
        <v>6</v>
      </c>
      <c r="D1" s="339"/>
      <c r="E1" s="339"/>
      <c r="F1" s="339"/>
      <c r="G1" s="339"/>
      <c r="H1" s="339"/>
      <c r="I1" s="339"/>
      <c r="J1" s="339"/>
    </row>
    <row r="2" spans="1:13" s="1" customFormat="1" ht="15" customHeight="1">
      <c r="A2" s="332"/>
      <c r="B2" s="333"/>
      <c r="C2" s="339"/>
      <c r="D2" s="339"/>
      <c r="E2" s="339"/>
      <c r="F2" s="339"/>
      <c r="G2" s="339"/>
      <c r="H2" s="339"/>
      <c r="I2" s="339"/>
      <c r="J2" s="339"/>
    </row>
    <row r="3" spans="1:13" s="1" customFormat="1" ht="15" customHeight="1">
      <c r="A3" s="332"/>
      <c r="B3" s="333"/>
      <c r="C3" s="340" t="s">
        <v>7</v>
      </c>
      <c r="D3" s="340"/>
      <c r="E3" s="340"/>
      <c r="F3" s="340"/>
      <c r="G3" s="340"/>
      <c r="H3" s="340"/>
      <c r="I3" s="340"/>
      <c r="J3" s="340"/>
      <c r="K3" s="241"/>
    </row>
    <row r="4" spans="1:13" s="1" customFormat="1" ht="15" customHeight="1">
      <c r="A4" s="332"/>
      <c r="B4" s="333"/>
      <c r="C4" s="340"/>
      <c r="D4" s="340"/>
      <c r="E4" s="340"/>
      <c r="F4" s="340"/>
      <c r="G4" s="340"/>
      <c r="H4" s="340"/>
      <c r="I4" s="340"/>
      <c r="J4" s="340"/>
    </row>
    <row r="5" spans="1:13" s="1" customFormat="1" ht="18" customHeight="1">
      <c r="A5" s="332"/>
      <c r="B5" s="333"/>
      <c r="C5" s="341" t="s">
        <v>8</v>
      </c>
      <c r="D5" s="341"/>
      <c r="E5" s="341"/>
      <c r="F5" s="341"/>
      <c r="G5" s="341"/>
      <c r="H5" s="341"/>
      <c r="I5" s="341"/>
      <c r="J5" s="341"/>
    </row>
    <row r="6" spans="1:13" s="1" customFormat="1" ht="18" customHeight="1">
      <c r="A6" s="334"/>
      <c r="B6" s="335"/>
      <c r="C6" s="341"/>
      <c r="D6" s="341"/>
      <c r="E6" s="341"/>
      <c r="F6" s="341"/>
      <c r="G6" s="341"/>
      <c r="H6" s="341"/>
      <c r="I6" s="341"/>
      <c r="J6" s="341"/>
    </row>
    <row r="7" spans="1:13" s="7" customFormat="1" ht="18" customHeight="1">
      <c r="A7" s="336" t="s">
        <v>15</v>
      </c>
      <c r="B7" s="337"/>
      <c r="C7" s="337"/>
      <c r="D7" s="337"/>
      <c r="E7" s="337"/>
      <c r="F7" s="337"/>
      <c r="G7" s="337"/>
      <c r="H7" s="337"/>
      <c r="I7" s="337"/>
      <c r="J7" s="338"/>
      <c r="K7" s="1"/>
      <c r="L7" s="1"/>
      <c r="M7" s="1"/>
    </row>
    <row r="8" spans="1:13" s="1" customFormat="1" ht="15" customHeight="1">
      <c r="A8" s="345"/>
      <c r="B8" s="346"/>
      <c r="C8" s="346"/>
      <c r="D8" s="346"/>
      <c r="E8" s="346"/>
      <c r="F8" s="346"/>
      <c r="G8" s="346"/>
      <c r="H8" s="346"/>
      <c r="I8" s="346"/>
      <c r="J8" s="347"/>
      <c r="M8" s="1" t="s">
        <v>3</v>
      </c>
    </row>
    <row r="9" spans="1:13" s="1" customFormat="1" ht="45" customHeight="1">
      <c r="A9" s="348" t="str">
        <f>ORÇAMENTO!A8</f>
        <v>OBRA DE REFORMA DO CAMPO DE VENDINHA E CONSTRUÇÃO DE VESTIÁRIOS E CABINE DE TRANSMISSÃO, NA COMUNIDADE DE VENDINHA, DISTRITO DE JOATUBA, MUNICIPIO DE LARANJA DA TERRA-ES.</v>
      </c>
      <c r="B9" s="349"/>
      <c r="C9" s="349"/>
      <c r="D9" s="349"/>
      <c r="E9" s="349"/>
      <c r="F9" s="349"/>
      <c r="G9" s="349"/>
      <c r="H9" s="349"/>
      <c r="I9" s="349"/>
      <c r="J9" s="350"/>
    </row>
    <row r="10" spans="1:13" s="1" customFormat="1" ht="14.25" customHeight="1">
      <c r="A10" s="153"/>
      <c r="B10" s="141"/>
      <c r="C10" s="141"/>
      <c r="D10" s="141"/>
      <c r="E10" s="141"/>
      <c r="F10" s="141"/>
      <c r="G10" s="141"/>
      <c r="H10" s="141"/>
      <c r="I10" s="141"/>
      <c r="J10" s="154"/>
    </row>
    <row r="11" spans="1:13" s="12" customFormat="1" ht="26.25" customHeight="1">
      <c r="A11" s="14" t="s">
        <v>0</v>
      </c>
      <c r="B11" s="56" t="s">
        <v>11</v>
      </c>
      <c r="C11" s="56" t="s">
        <v>16</v>
      </c>
      <c r="D11" s="56" t="s">
        <v>17</v>
      </c>
      <c r="E11" s="56" t="s">
        <v>500</v>
      </c>
      <c r="F11" s="56" t="s">
        <v>501</v>
      </c>
      <c r="G11" s="56" t="s">
        <v>502</v>
      </c>
      <c r="H11" s="56" t="s">
        <v>503</v>
      </c>
      <c r="I11" s="56" t="s">
        <v>504</v>
      </c>
      <c r="J11" s="56" t="s">
        <v>505</v>
      </c>
    </row>
    <row r="12" spans="1:13" s="12" customFormat="1" ht="15" customHeight="1">
      <c r="A12" s="14"/>
      <c r="B12" s="56"/>
      <c r="C12" s="56"/>
      <c r="D12" s="56"/>
      <c r="E12" s="11"/>
      <c r="F12" s="11"/>
      <c r="G12" s="11"/>
      <c r="H12" s="56"/>
      <c r="I12" s="56"/>
      <c r="J12" s="129"/>
    </row>
    <row r="13" spans="1:13" s="1" customFormat="1" ht="13.2">
      <c r="A13" s="130" t="s">
        <v>22</v>
      </c>
      <c r="B13" s="151" t="str">
        <f>ORÇAMENTO!D13</f>
        <v>SERVIÇOS PRELIMINARES</v>
      </c>
      <c r="C13" s="55">
        <f>ORÇAMENTO!I13</f>
        <v>15479.68</v>
      </c>
      <c r="D13" s="13">
        <f>C13/C30*100</f>
        <v>2.2466879535558775</v>
      </c>
      <c r="E13" s="55">
        <f>C13</f>
        <v>15479.68</v>
      </c>
      <c r="F13" s="55"/>
      <c r="G13" s="55"/>
      <c r="H13" s="55"/>
      <c r="I13" s="55"/>
      <c r="J13" s="131"/>
    </row>
    <row r="14" spans="1:13" s="1" customFormat="1" ht="13.5" customHeight="1">
      <c r="A14" s="130" t="s">
        <v>23</v>
      </c>
      <c r="B14" s="59" t="str">
        <f>ORÇAMENTO!D19</f>
        <v>DEMOLIÇÕES E RETIRADAS</v>
      </c>
      <c r="C14" s="55">
        <f>ORÇAMENTO!I19</f>
        <v>27517.040000000001</v>
      </c>
      <c r="D14" s="13">
        <f>C14/C30*100</f>
        <v>3.9937648766328007</v>
      </c>
      <c r="E14" s="55">
        <f>C14</f>
        <v>27517.040000000001</v>
      </c>
      <c r="F14" s="55"/>
      <c r="G14" s="55"/>
      <c r="H14" s="55"/>
      <c r="I14" s="55"/>
      <c r="J14" s="131"/>
    </row>
    <row r="15" spans="1:13" s="1" customFormat="1" ht="13.2">
      <c r="A15" s="130" t="s">
        <v>183</v>
      </c>
      <c r="B15" s="60" t="str">
        <f>ORÇAMENTO!D23</f>
        <v>ALAMBRADO, TRAVE E PORTÕES</v>
      </c>
      <c r="C15" s="55">
        <f>ORÇAMENTO!I23</f>
        <v>189064.8</v>
      </c>
      <c r="D15" s="13">
        <f>C15/C30*100</f>
        <v>27.440464441219152</v>
      </c>
      <c r="E15" s="55"/>
      <c r="F15" s="55">
        <f>C15</f>
        <v>189064.8</v>
      </c>
      <c r="G15" s="55"/>
      <c r="H15" s="152"/>
      <c r="I15" s="55"/>
      <c r="J15" s="131"/>
    </row>
    <row r="16" spans="1:13" s="1" customFormat="1" ht="13.2">
      <c r="A16" s="130" t="s">
        <v>204</v>
      </c>
      <c r="B16" s="60" t="str">
        <f>ORÇAMENTO!D30</f>
        <v>BANCOS DE RESERVAS</v>
      </c>
      <c r="C16" s="55">
        <f>ORÇAMENTO!I30</f>
        <v>23654.15</v>
      </c>
      <c r="D16" s="13">
        <f>C16/C30*100</f>
        <v>3.4331132075471693</v>
      </c>
      <c r="E16" s="55"/>
      <c r="F16" s="55">
        <f>C16</f>
        <v>23654.15</v>
      </c>
      <c r="H16" s="152"/>
      <c r="I16" s="55"/>
      <c r="J16" s="131"/>
    </row>
    <row r="17" spans="1:13" s="1" customFormat="1" ht="13.2">
      <c r="A17" s="130" t="s">
        <v>210</v>
      </c>
      <c r="B17" s="60" t="str">
        <f>ORÇAMENTO!D55</f>
        <v xml:space="preserve">ESTRUTURA/ALVENARIA </v>
      </c>
      <c r="C17" s="55">
        <f>ORÇAMENTO!I55</f>
        <v>127380.14</v>
      </c>
      <c r="D17" s="13">
        <f>C17/C30*100</f>
        <v>18.487683599419448</v>
      </c>
      <c r="E17" s="55"/>
      <c r="F17" s="55"/>
      <c r="G17" s="55">
        <f>C17</f>
        <v>127380.14</v>
      </c>
      <c r="H17" s="55"/>
      <c r="I17" s="55"/>
      <c r="J17" s="131"/>
    </row>
    <row r="18" spans="1:13" s="1" customFormat="1" ht="13.2">
      <c r="A18" s="130" t="s">
        <v>228</v>
      </c>
      <c r="B18" s="60" t="str">
        <f>ORÇAMENTO!D78</f>
        <v>COBERTURA</v>
      </c>
      <c r="C18" s="55">
        <f>ORÇAMENTO!I78</f>
        <v>57013.13</v>
      </c>
      <c r="D18" s="13">
        <f>C18/C30*100</f>
        <v>8.2747648766327995</v>
      </c>
      <c r="E18" s="55"/>
      <c r="F18" s="55"/>
      <c r="G18" s="55">
        <f>C18</f>
        <v>57013.13</v>
      </c>
      <c r="H18" s="55"/>
      <c r="I18" s="55"/>
      <c r="J18" s="131"/>
    </row>
    <row r="19" spans="1:13" s="1" customFormat="1" ht="13.2">
      <c r="A19" s="130" t="s">
        <v>238</v>
      </c>
      <c r="B19" s="60" t="str">
        <f>ORÇAMENTO!D90</f>
        <v>CHAPISCO EMBOÇO E REBOCO</v>
      </c>
      <c r="C19" s="55">
        <f>ORÇAMENTO!I90</f>
        <v>40237.360000000001</v>
      </c>
      <c r="D19" s="13">
        <f>C19/C30*100</f>
        <v>5.8399651669085628</v>
      </c>
      <c r="E19" s="55"/>
      <c r="F19" s="55"/>
      <c r="G19" s="55"/>
      <c r="H19" s="55">
        <f>C19</f>
        <v>40237.360000000001</v>
      </c>
      <c r="I19" s="55"/>
      <c r="J19" s="131"/>
    </row>
    <row r="20" spans="1:13" s="1" customFormat="1" ht="13.2">
      <c r="A20" s="130" t="s">
        <v>245</v>
      </c>
      <c r="B20" s="60" t="str">
        <f>ORÇAMENTO!D97</f>
        <v>ESQUADRIAS</v>
      </c>
      <c r="C20" s="55">
        <f>ORÇAMENTO!I97</f>
        <v>48506.09</v>
      </c>
      <c r="D20" s="13">
        <f>C20/C30*100</f>
        <v>7.0400711175616815</v>
      </c>
      <c r="E20" s="55"/>
      <c r="F20" s="55"/>
      <c r="G20" s="55"/>
      <c r="H20" s="55">
        <f>C20</f>
        <v>48506.09</v>
      </c>
      <c r="I20" s="143"/>
      <c r="J20" s="155"/>
    </row>
    <row r="21" spans="1:13" s="1" customFormat="1" ht="13.2">
      <c r="A21" s="130" t="s">
        <v>260</v>
      </c>
      <c r="B21" s="60" t="str">
        <f>ORÇAMENTO!D105</f>
        <v>GESSO</v>
      </c>
      <c r="C21" s="55">
        <f>ORÇAMENTO!I105</f>
        <v>8967.24</v>
      </c>
      <c r="D21" s="13">
        <f>C21/C30*100</f>
        <v>1.301486211901306</v>
      </c>
      <c r="E21" s="55"/>
      <c r="F21" s="55"/>
      <c r="G21" s="55"/>
      <c r="H21" s="55">
        <f>C21</f>
        <v>8967.24</v>
      </c>
      <c r="I21" s="55"/>
      <c r="J21" s="155"/>
    </row>
    <row r="22" spans="1:13" s="1" customFormat="1" ht="13.2">
      <c r="A22" s="130" t="s">
        <v>267</v>
      </c>
      <c r="B22" s="60" t="str">
        <f>ORÇAMENTO!D109</f>
        <v>PISOS, REVESTIMENTO DE PAREDES</v>
      </c>
      <c r="C22" s="55">
        <f>ORÇAMENTO!I109</f>
        <v>47819.78</v>
      </c>
      <c r="D22" s="13">
        <f>C22/C30*100</f>
        <v>6.9404615384615367</v>
      </c>
      <c r="E22" s="55"/>
      <c r="F22" s="55"/>
      <c r="G22" s="55"/>
      <c r="H22" s="55">
        <f>C22</f>
        <v>47819.78</v>
      </c>
      <c r="I22" s="55"/>
      <c r="J22" s="131"/>
    </row>
    <row r="23" spans="1:13" s="1" customFormat="1" ht="13.2">
      <c r="A23" s="130" t="s">
        <v>271</v>
      </c>
      <c r="B23" s="60" t="str">
        <f>ORÇAMENTO!D115</f>
        <v>SOLEIRAS, PEITORIS, DIVISÓRIAS E BANCADAS</v>
      </c>
      <c r="C23" s="55">
        <f>ORÇAMENTO!I115</f>
        <v>30144.66</v>
      </c>
      <c r="D23" s="13">
        <f>C23/C30*100</f>
        <v>4.3751320754716971</v>
      </c>
      <c r="E23" s="55"/>
      <c r="F23" s="55"/>
      <c r="G23" s="55"/>
      <c r="H23" s="55"/>
      <c r="I23" s="55">
        <f>C23</f>
        <v>30144.66</v>
      </c>
      <c r="J23" s="131"/>
    </row>
    <row r="24" spans="1:13" s="1" customFormat="1" ht="13.2">
      <c r="A24" s="130" t="s">
        <v>303</v>
      </c>
      <c r="B24" s="60" t="str">
        <f>ORÇAMENTO!D121</f>
        <v>INSTALAÇÕES HIDROSSANITÁRIAS</v>
      </c>
      <c r="C24" s="55">
        <f>ORÇAMENTO!I121</f>
        <v>28509.279999999999</v>
      </c>
      <c r="D24" s="13">
        <f>C24/C30*100</f>
        <v>4.1377764876632792</v>
      </c>
      <c r="E24" s="55"/>
      <c r="F24" s="55"/>
      <c r="G24" s="55"/>
      <c r="H24" s="55"/>
      <c r="I24" s="55">
        <f>C24</f>
        <v>28509.279999999999</v>
      </c>
      <c r="J24" s="131"/>
    </row>
    <row r="25" spans="1:13" s="1" customFormat="1" ht="13.2">
      <c r="A25" s="130" t="s">
        <v>310</v>
      </c>
      <c r="B25" s="60" t="s">
        <v>424</v>
      </c>
      <c r="C25" s="55">
        <f>ORÇAMENTO!I149</f>
        <v>17597.8</v>
      </c>
      <c r="D25" s="13">
        <f>C25/C30*100</f>
        <v>2.5541074020319297</v>
      </c>
      <c r="E25" s="55"/>
      <c r="F25" s="55"/>
      <c r="G25" s="55"/>
      <c r="H25" s="55"/>
      <c r="I25" s="55">
        <f>C25</f>
        <v>17597.8</v>
      </c>
      <c r="J25" s="131"/>
    </row>
    <row r="26" spans="1:13" s="1" customFormat="1" ht="13.2">
      <c r="A26" s="130" t="s">
        <v>331</v>
      </c>
      <c r="B26" s="60" t="str">
        <f>ORÇAMENTO!D158</f>
        <v>INSTALAÇÕES ELÉTRICAS</v>
      </c>
      <c r="C26" s="55">
        <f>ORÇAMENTO!I158</f>
        <v>18717.72</v>
      </c>
      <c r="D26" s="13">
        <f>C26/C30*100</f>
        <v>2.7166502177068215</v>
      </c>
      <c r="E26" s="55"/>
      <c r="F26" s="55"/>
      <c r="G26" s="55"/>
      <c r="H26" s="55"/>
      <c r="I26" s="55"/>
      <c r="J26" s="131">
        <f>C26</f>
        <v>18717.72</v>
      </c>
    </row>
    <row r="27" spans="1:13" s="1" customFormat="1" ht="13.2">
      <c r="A27" s="130" t="s">
        <v>332</v>
      </c>
      <c r="B27" s="60" t="str">
        <f>ORÇAMENTO!D182</f>
        <v>PINTURA</v>
      </c>
      <c r="C27" s="55">
        <f>ORÇAMENTO!I182</f>
        <v>6475.35</v>
      </c>
      <c r="D27" s="13">
        <f>C27/C30*100</f>
        <v>0.9398185776487662</v>
      </c>
      <c r="E27" s="55"/>
      <c r="F27" s="55"/>
      <c r="G27" s="55"/>
      <c r="H27" s="55"/>
      <c r="I27" s="55"/>
      <c r="J27" s="131">
        <f>C27</f>
        <v>6475.35</v>
      </c>
    </row>
    <row r="28" spans="1:13" s="1" customFormat="1" ht="13.2">
      <c r="A28" s="130" t="s">
        <v>388</v>
      </c>
      <c r="B28" s="123" t="str">
        <f>ORÇAMENTO!D184</f>
        <v>LIMPEZA</v>
      </c>
      <c r="C28" s="55">
        <f>ORÇAMENTO!I184</f>
        <v>1915.78</v>
      </c>
      <c r="D28" s="13">
        <f>C28/C30*100</f>
        <v>0.27805224963715525</v>
      </c>
      <c r="E28" s="124"/>
      <c r="F28" s="124"/>
      <c r="G28" s="124"/>
      <c r="H28" s="124"/>
      <c r="I28" s="124"/>
      <c r="J28" s="156">
        <f>C28</f>
        <v>1915.78</v>
      </c>
      <c r="K28" s="125"/>
      <c r="L28" s="125"/>
      <c r="M28" s="125"/>
    </row>
    <row r="29" spans="1:13" s="1" customFormat="1" ht="15" customHeight="1" thickBot="1">
      <c r="A29" s="353" t="s">
        <v>18</v>
      </c>
      <c r="B29" s="354"/>
      <c r="C29" s="58"/>
      <c r="D29" s="58"/>
      <c r="E29" s="58">
        <f>SUM(E13:E28)</f>
        <v>42996.72</v>
      </c>
      <c r="F29" s="58">
        <f>SUM(F12:F28)</f>
        <v>212718.94999999998</v>
      </c>
      <c r="G29" s="58">
        <f>SUM(G12:G28)</f>
        <v>184393.27</v>
      </c>
      <c r="H29" s="58">
        <f>SUM(H12:H28)</f>
        <v>145530.47</v>
      </c>
      <c r="I29" s="58">
        <f>SUM(I22:I25)</f>
        <v>76251.740000000005</v>
      </c>
      <c r="J29" s="132">
        <f>J22+J25+J26+J27+J28</f>
        <v>27108.85</v>
      </c>
    </row>
    <row r="30" spans="1:13" s="1" customFormat="1" ht="15" customHeight="1" thickBot="1">
      <c r="A30" s="351" t="s">
        <v>16</v>
      </c>
      <c r="B30" s="352"/>
      <c r="C30" s="57">
        <f>SUM(C13:C28)</f>
        <v>689000.00000000012</v>
      </c>
      <c r="D30" s="54">
        <f>SUM(D13:D28)/100</f>
        <v>0.99999999999999989</v>
      </c>
      <c r="E30" s="57">
        <f>E29</f>
        <v>42996.72</v>
      </c>
      <c r="F30" s="212">
        <f>E30+F29</f>
        <v>255715.66999999998</v>
      </c>
      <c r="G30" s="213">
        <f>F30+G29</f>
        <v>440108.93999999994</v>
      </c>
      <c r="H30" s="57">
        <f>G30+H29</f>
        <v>585639.40999999992</v>
      </c>
      <c r="I30" s="57">
        <f>H30+I29</f>
        <v>661891.14999999991</v>
      </c>
      <c r="J30" s="133">
        <v>689000</v>
      </c>
      <c r="M30" s="139"/>
    </row>
    <row r="31" spans="1:13" s="1" customFormat="1" ht="15" customHeight="1">
      <c r="A31" s="3"/>
      <c r="B31" s="2"/>
      <c r="C31" s="5"/>
      <c r="D31" s="5"/>
      <c r="E31" s="4"/>
      <c r="F31" s="4"/>
      <c r="G31" s="4"/>
      <c r="H31" s="4"/>
      <c r="I31" s="4"/>
      <c r="J31" s="4"/>
    </row>
    <row r="32" spans="1:13" s="93" customFormat="1" ht="15" customHeight="1">
      <c r="A32" s="310" t="s">
        <v>506</v>
      </c>
      <c r="B32" s="310"/>
      <c r="C32" s="310"/>
      <c r="D32" s="310"/>
      <c r="E32" s="89"/>
      <c r="F32" s="89"/>
      <c r="G32" s="90"/>
      <c r="H32" s="91"/>
      <c r="I32" s="92"/>
    </row>
    <row r="33" spans="1:13" s="27" customFormat="1" ht="15" customHeight="1">
      <c r="E33" s="309" t="s">
        <v>65</v>
      </c>
      <c r="F33" s="309"/>
      <c r="G33" s="309"/>
      <c r="H33" s="309"/>
      <c r="I33" s="309"/>
      <c r="M33" s="126"/>
    </row>
    <row r="34" spans="1:13" s="27" customFormat="1" ht="15" customHeight="1">
      <c r="A34" s="83"/>
      <c r="B34" s="83"/>
      <c r="C34" s="83"/>
      <c r="D34" s="84"/>
      <c r="E34" s="342" t="s">
        <v>498</v>
      </c>
      <c r="F34" s="342"/>
      <c r="G34" s="342"/>
      <c r="H34" s="342"/>
      <c r="I34" s="342"/>
      <c r="J34" s="85"/>
      <c r="K34" s="85"/>
      <c r="L34" s="85"/>
      <c r="M34" s="127"/>
    </row>
    <row r="35" spans="1:13" s="27" customFormat="1" ht="14.25" customHeight="1">
      <c r="A35" s="83"/>
      <c r="B35" s="83"/>
      <c r="C35" s="83"/>
      <c r="D35" s="84"/>
      <c r="E35" s="343" t="s">
        <v>499</v>
      </c>
      <c r="F35" s="343"/>
      <c r="G35" s="343"/>
      <c r="H35" s="343"/>
      <c r="I35" s="343"/>
      <c r="J35" s="85"/>
      <c r="K35" s="85"/>
      <c r="L35" s="85"/>
      <c r="M35" s="85"/>
    </row>
    <row r="36" spans="1:13" s="1" customFormat="1" ht="15" customHeight="1">
      <c r="A36" s="3"/>
      <c r="B36" s="2"/>
      <c r="C36" s="17"/>
      <c r="D36" s="17"/>
      <c r="E36" s="17"/>
      <c r="F36" s="17"/>
      <c r="G36" s="122"/>
      <c r="H36" s="122"/>
      <c r="I36" s="122"/>
      <c r="J36" s="122"/>
      <c r="K36" s="122"/>
    </row>
    <row r="37" spans="1:13" s="1" customFormat="1" ht="15" customHeight="1">
      <c r="A37" s="3"/>
      <c r="B37" s="2"/>
      <c r="C37" s="16"/>
      <c r="D37" s="16"/>
      <c r="E37" s="16"/>
      <c r="F37" s="16"/>
      <c r="G37" s="122"/>
      <c r="H37" s="122"/>
      <c r="I37" s="122"/>
      <c r="J37" s="122"/>
      <c r="K37" s="122"/>
    </row>
    <row r="38" spans="1:13" s="1" customFormat="1" ht="15" customHeight="1">
      <c r="A38" s="3"/>
      <c r="B38" s="2"/>
      <c r="C38" s="5"/>
      <c r="D38" s="5"/>
      <c r="E38" s="4"/>
      <c r="F38" s="4"/>
      <c r="G38" s="4"/>
      <c r="H38" s="344"/>
      <c r="I38" s="344"/>
      <c r="J38" s="344"/>
    </row>
  </sheetData>
  <mergeCells count="14">
    <mergeCell ref="E34:I34"/>
    <mergeCell ref="E35:I35"/>
    <mergeCell ref="H38:J38"/>
    <mergeCell ref="A8:J8"/>
    <mergeCell ref="A9:J9"/>
    <mergeCell ref="A30:B30"/>
    <mergeCell ref="A29:B29"/>
    <mergeCell ref="A32:D32"/>
    <mergeCell ref="E33:I33"/>
    <mergeCell ref="A1:B6"/>
    <mergeCell ref="A7:J7"/>
    <mergeCell ref="C1:J2"/>
    <mergeCell ref="C3:J4"/>
    <mergeCell ref="C5:J6"/>
  </mergeCells>
  <phoneticPr fontId="25" type="noConversion"/>
  <pageMargins left="0.59055118110236227" right="0.39370078740157483" top="0.59055118110236227" bottom="0.59055118110236227" header="0.31496062992125984" footer="0.31496062992125984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view="pageBreakPreview" topLeftCell="A13" zoomScaleNormal="100" zoomScaleSheetLayoutView="100" workbookViewId="0">
      <selection activeCell="E55" sqref="E55:H55"/>
    </sheetView>
  </sheetViews>
  <sheetFormatPr defaultRowHeight="14.4"/>
  <cols>
    <col min="4" max="4" width="45.5546875" customWidth="1"/>
    <col min="5" max="5" width="18.33203125" customWidth="1"/>
    <col min="6" max="6" width="17.109375" customWidth="1"/>
    <col min="7" max="7" width="17.33203125" customWidth="1"/>
    <col min="8" max="8" width="8.4414062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.7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120</v>
      </c>
      <c r="B8" s="366"/>
      <c r="C8" s="366"/>
      <c r="D8" s="366"/>
      <c r="E8" s="366"/>
      <c r="F8" s="366"/>
      <c r="G8" s="366"/>
      <c r="H8" s="367"/>
    </row>
    <row r="9" spans="1:8">
      <c r="A9" s="380" t="s">
        <v>429</v>
      </c>
      <c r="B9" s="381"/>
      <c r="C9" s="381"/>
      <c r="D9" s="381"/>
      <c r="E9" s="381"/>
      <c r="F9" s="381"/>
      <c r="G9" s="381"/>
      <c r="H9" s="382"/>
    </row>
    <row r="10" spans="1:8" s="72" customFormat="1">
      <c r="A10" s="368" t="s">
        <v>78</v>
      </c>
      <c r="B10" s="369"/>
      <c r="C10" s="86" t="s">
        <v>141</v>
      </c>
      <c r="D10" s="87">
        <v>200120</v>
      </c>
      <c r="E10" s="370" t="s">
        <v>142</v>
      </c>
      <c r="F10" s="371"/>
      <c r="G10" s="372"/>
      <c r="H10" s="88">
        <v>1.5727</v>
      </c>
    </row>
    <row r="11" spans="1:8" ht="43.5" customHeight="1">
      <c r="A11" s="14" t="s">
        <v>79</v>
      </c>
      <c r="B11" s="373" t="s">
        <v>187</v>
      </c>
      <c r="C11" s="373"/>
      <c r="D11" s="373"/>
      <c r="E11" s="373"/>
      <c r="F11" s="373"/>
      <c r="G11" s="34" t="s">
        <v>80</v>
      </c>
      <c r="H11" s="35" t="s">
        <v>14</v>
      </c>
    </row>
    <row r="12" spans="1:8">
      <c r="A12" s="374" t="s">
        <v>81</v>
      </c>
      <c r="B12" s="375"/>
      <c r="C12" s="375"/>
      <c r="D12" s="375"/>
      <c r="E12" s="375"/>
      <c r="F12" s="375"/>
      <c r="G12" s="375"/>
      <c r="H12" s="376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 ht="26.4">
      <c r="A14" s="74" t="s">
        <v>89</v>
      </c>
      <c r="B14" s="78">
        <v>10101</v>
      </c>
      <c r="C14" s="78" t="s">
        <v>141</v>
      </c>
      <c r="D14" s="201" t="s">
        <v>163</v>
      </c>
      <c r="E14" s="78" t="s">
        <v>90</v>
      </c>
      <c r="F14" s="78">
        <v>19.190000000000001</v>
      </c>
      <c r="G14" s="115">
        <v>1.6</v>
      </c>
      <c r="H14" s="40">
        <f>F14*G14</f>
        <v>30.704000000000004</v>
      </c>
    </row>
    <row r="15" spans="1:8">
      <c r="A15" s="74" t="s">
        <v>91</v>
      </c>
      <c r="B15" s="78">
        <v>10139</v>
      </c>
      <c r="C15" s="128" t="s">
        <v>141</v>
      </c>
      <c r="D15" s="184" t="s">
        <v>164</v>
      </c>
      <c r="E15" s="78" t="s">
        <v>90</v>
      </c>
      <c r="F15" s="78">
        <v>22.74</v>
      </c>
      <c r="G15" s="78">
        <v>0.86</v>
      </c>
      <c r="H15" s="40">
        <f>F15*G15</f>
        <v>19.5564</v>
      </c>
    </row>
    <row r="16" spans="1:8" ht="26.4">
      <c r="A16" s="74" t="s">
        <v>124</v>
      </c>
      <c r="B16" s="78">
        <v>10146</v>
      </c>
      <c r="C16" s="128" t="s">
        <v>141</v>
      </c>
      <c r="D16" s="201" t="s">
        <v>165</v>
      </c>
      <c r="E16" s="78" t="s">
        <v>90</v>
      </c>
      <c r="F16" s="78">
        <v>16.88</v>
      </c>
      <c r="G16" s="78">
        <v>0.4975</v>
      </c>
      <c r="H16" s="40">
        <f>F16*G16</f>
        <v>8.3978000000000002</v>
      </c>
    </row>
    <row r="17" spans="1:8">
      <c r="A17" s="357" t="s">
        <v>92</v>
      </c>
      <c r="B17" s="358"/>
      <c r="C17" s="358"/>
      <c r="D17" s="358"/>
      <c r="E17" s="358"/>
      <c r="F17" s="359">
        <f>SUM(H14:H16)</f>
        <v>58.658200000000008</v>
      </c>
      <c r="G17" s="359"/>
      <c r="H17" s="360"/>
    </row>
    <row r="18" spans="1:8">
      <c r="A18" s="377" t="s">
        <v>93</v>
      </c>
      <c r="B18" s="378"/>
      <c r="C18" s="378"/>
      <c r="D18" s="378"/>
      <c r="E18" s="378"/>
      <c r="F18" s="378"/>
      <c r="G18" s="378"/>
      <c r="H18" s="379"/>
    </row>
    <row r="19" spans="1:8">
      <c r="A19" s="44" t="s">
        <v>59</v>
      </c>
      <c r="B19" s="37" t="s">
        <v>82</v>
      </c>
      <c r="C19" s="37" t="s">
        <v>83</v>
      </c>
      <c r="D19" s="45" t="s">
        <v>84</v>
      </c>
      <c r="E19" s="45" t="s">
        <v>85</v>
      </c>
      <c r="F19" s="45" t="s">
        <v>86</v>
      </c>
      <c r="G19" s="45" t="s">
        <v>87</v>
      </c>
      <c r="H19" s="46" t="s">
        <v>88</v>
      </c>
    </row>
    <row r="20" spans="1:8">
      <c r="A20" s="47"/>
      <c r="B20" s="41"/>
      <c r="C20" s="42"/>
      <c r="D20" s="48"/>
      <c r="E20" s="43"/>
      <c r="F20" s="49"/>
      <c r="G20" s="39"/>
      <c r="H20" s="46">
        <f>F20*G20</f>
        <v>0</v>
      </c>
    </row>
    <row r="21" spans="1:8">
      <c r="A21" s="44"/>
      <c r="B21" s="43"/>
      <c r="C21" s="43"/>
      <c r="D21" s="43"/>
      <c r="E21" s="43"/>
      <c r="F21" s="43"/>
      <c r="G21" s="43"/>
      <c r="H21" s="46">
        <f>F21*G21</f>
        <v>0</v>
      </c>
    </row>
    <row r="22" spans="1:8">
      <c r="A22" s="357" t="s">
        <v>94</v>
      </c>
      <c r="B22" s="358"/>
      <c r="C22" s="358"/>
      <c r="D22" s="358"/>
      <c r="E22" s="358"/>
      <c r="F22" s="359">
        <f>SUM(H20:H21)</f>
        <v>0</v>
      </c>
      <c r="G22" s="359"/>
      <c r="H22" s="360"/>
    </row>
    <row r="23" spans="1:8">
      <c r="A23" s="377" t="s">
        <v>95</v>
      </c>
      <c r="B23" s="378"/>
      <c r="C23" s="378"/>
      <c r="D23" s="378"/>
      <c r="E23" s="378"/>
      <c r="F23" s="378"/>
      <c r="G23" s="378"/>
      <c r="H23" s="379"/>
    </row>
    <row r="24" spans="1:8">
      <c r="A24" s="44" t="s">
        <v>59</v>
      </c>
      <c r="B24" s="37" t="s">
        <v>82</v>
      </c>
      <c r="C24" s="37" t="s">
        <v>83</v>
      </c>
      <c r="D24" s="45" t="s">
        <v>84</v>
      </c>
      <c r="E24" s="45" t="s">
        <v>85</v>
      </c>
      <c r="F24" s="45" t="s">
        <v>86</v>
      </c>
      <c r="G24" s="45" t="s">
        <v>87</v>
      </c>
      <c r="H24" s="46" t="s">
        <v>88</v>
      </c>
    </row>
    <row r="25" spans="1:8">
      <c r="A25" s="74" t="s">
        <v>96</v>
      </c>
      <c r="B25" s="193">
        <v>27002</v>
      </c>
      <c r="C25" s="128" t="s">
        <v>141</v>
      </c>
      <c r="D25" s="200" t="s">
        <v>166</v>
      </c>
      <c r="E25" s="188" t="s">
        <v>60</v>
      </c>
      <c r="F25" s="188">
        <v>15.88</v>
      </c>
      <c r="G25" s="206">
        <v>0.31330000000000002</v>
      </c>
      <c r="H25" s="40">
        <f>F25*G25</f>
        <v>4.9752040000000006</v>
      </c>
    </row>
    <row r="26" spans="1:8">
      <c r="A26" s="74" t="s">
        <v>97</v>
      </c>
      <c r="B26" s="193">
        <v>27004</v>
      </c>
      <c r="C26" s="128" t="s">
        <v>141</v>
      </c>
      <c r="D26" s="200" t="s">
        <v>167</v>
      </c>
      <c r="E26" s="188" t="s">
        <v>60</v>
      </c>
      <c r="F26" s="188">
        <v>18.21</v>
      </c>
      <c r="G26" s="206">
        <v>9.4E-2</v>
      </c>
      <c r="H26" s="40">
        <f t="shared" ref="H26:H33" si="0">F26*G26</f>
        <v>1.71174</v>
      </c>
    </row>
    <row r="27" spans="1:8">
      <c r="A27" s="74" t="s">
        <v>98</v>
      </c>
      <c r="B27" s="193">
        <v>20503</v>
      </c>
      <c r="C27" s="128" t="s">
        <v>141</v>
      </c>
      <c r="D27" s="200" t="s">
        <v>148</v>
      </c>
      <c r="E27" s="188" t="s">
        <v>67</v>
      </c>
      <c r="F27" s="188">
        <v>140</v>
      </c>
      <c r="G27" s="206">
        <v>1.8665999999999999E-2</v>
      </c>
      <c r="H27" s="40">
        <f t="shared" si="0"/>
        <v>2.6132399999999998</v>
      </c>
    </row>
    <row r="28" spans="1:8">
      <c r="A28" s="74" t="s">
        <v>123</v>
      </c>
      <c r="B28" s="193">
        <v>20517</v>
      </c>
      <c r="C28" s="128" t="s">
        <v>141</v>
      </c>
      <c r="D28" s="200" t="s">
        <v>149</v>
      </c>
      <c r="E28" s="188" t="s">
        <v>67</v>
      </c>
      <c r="F28" s="188">
        <v>162.52000000000001</v>
      </c>
      <c r="G28" s="206">
        <v>7.8899999999999994E-3</v>
      </c>
      <c r="H28" s="40">
        <f t="shared" si="0"/>
        <v>1.2822827999999999</v>
      </c>
    </row>
    <row r="29" spans="1:8">
      <c r="A29" s="74" t="s">
        <v>125</v>
      </c>
      <c r="B29" s="193">
        <v>20518</v>
      </c>
      <c r="C29" s="128" t="s">
        <v>141</v>
      </c>
      <c r="D29" s="200" t="s">
        <v>150</v>
      </c>
      <c r="E29" s="188" t="s">
        <v>67</v>
      </c>
      <c r="F29" s="188">
        <v>162.52000000000001</v>
      </c>
      <c r="G29" s="206">
        <v>1.8450000000000001E-2</v>
      </c>
      <c r="H29" s="40">
        <f t="shared" si="0"/>
        <v>2.9984940000000004</v>
      </c>
    </row>
    <row r="30" spans="1:8">
      <c r="A30" s="74" t="s">
        <v>126</v>
      </c>
      <c r="B30" s="193">
        <v>20508</v>
      </c>
      <c r="C30" s="128" t="s">
        <v>141</v>
      </c>
      <c r="D30" s="200" t="s">
        <v>168</v>
      </c>
      <c r="E30" s="188" t="s">
        <v>60</v>
      </c>
      <c r="F30" s="188">
        <v>0.57999999999999996</v>
      </c>
      <c r="G30" s="206">
        <v>10.206</v>
      </c>
      <c r="H30" s="40">
        <f t="shared" si="0"/>
        <v>5.9194799999999992</v>
      </c>
    </row>
    <row r="31" spans="1:8" ht="26.4">
      <c r="A31" s="74" t="s">
        <v>127</v>
      </c>
      <c r="B31" s="193">
        <v>27504</v>
      </c>
      <c r="C31" s="128" t="s">
        <v>141</v>
      </c>
      <c r="D31" s="200" t="s">
        <v>169</v>
      </c>
      <c r="E31" s="188" t="s">
        <v>19</v>
      </c>
      <c r="F31" s="188">
        <v>63.07</v>
      </c>
      <c r="G31" s="206">
        <v>0.4</v>
      </c>
      <c r="H31" s="40">
        <f t="shared" si="0"/>
        <v>25.228000000000002</v>
      </c>
    </row>
    <row r="32" spans="1:8" ht="54.75" customHeight="1">
      <c r="A32" s="74" t="s">
        <v>128</v>
      </c>
      <c r="B32" s="193">
        <v>45.9</v>
      </c>
      <c r="C32" s="128" t="s">
        <v>58</v>
      </c>
      <c r="D32" s="199" t="s">
        <v>433</v>
      </c>
      <c r="E32" s="188" t="s">
        <v>2</v>
      </c>
      <c r="F32" s="188">
        <v>45.9</v>
      </c>
      <c r="G32" s="206">
        <v>2.2999999999999998</v>
      </c>
      <c r="H32" s="40">
        <f t="shared" si="0"/>
        <v>105.57</v>
      </c>
    </row>
    <row r="33" spans="1:8" ht="52.8">
      <c r="A33" s="74" t="s">
        <v>129</v>
      </c>
      <c r="B33" s="193">
        <v>50503</v>
      </c>
      <c r="C33" s="128" t="s">
        <v>141</v>
      </c>
      <c r="D33" s="200" t="s">
        <v>170</v>
      </c>
      <c r="E33" s="188" t="s">
        <v>2</v>
      </c>
      <c r="F33" s="188">
        <v>94.53</v>
      </c>
      <c r="G33" s="194">
        <v>0.38</v>
      </c>
      <c r="H33" s="40">
        <f t="shared" si="0"/>
        <v>35.921399999999998</v>
      </c>
    </row>
    <row r="34" spans="1:8">
      <c r="A34" s="357" t="s">
        <v>99</v>
      </c>
      <c r="B34" s="358"/>
      <c r="C34" s="358"/>
      <c r="D34" s="358"/>
      <c r="E34" s="358"/>
      <c r="F34" s="359">
        <f>SUM(H25:H33)</f>
        <v>186.21984079999999</v>
      </c>
      <c r="G34" s="359"/>
      <c r="H34" s="360"/>
    </row>
    <row r="35" spans="1:8">
      <c r="A35" s="384" t="s">
        <v>100</v>
      </c>
      <c r="B35" s="385"/>
      <c r="C35" s="385"/>
      <c r="D35" s="385"/>
      <c r="E35" s="385"/>
      <c r="F35" s="385"/>
      <c r="G35" s="385"/>
      <c r="H35" s="386"/>
    </row>
    <row r="36" spans="1:8">
      <c r="A36" s="44" t="s">
        <v>59</v>
      </c>
      <c r="B36" s="37" t="s">
        <v>82</v>
      </c>
      <c r="C36" s="37" t="s">
        <v>83</v>
      </c>
      <c r="D36" s="45" t="s">
        <v>84</v>
      </c>
      <c r="E36" s="45" t="s">
        <v>85</v>
      </c>
      <c r="F36" s="45" t="s">
        <v>86</v>
      </c>
      <c r="G36" s="45" t="s">
        <v>87</v>
      </c>
      <c r="H36" s="46" t="s">
        <v>88</v>
      </c>
    </row>
    <row r="37" spans="1:8">
      <c r="A37" s="44"/>
      <c r="B37" s="43"/>
      <c r="C37" s="43"/>
      <c r="D37" s="43"/>
      <c r="E37" s="43"/>
      <c r="F37" s="43"/>
      <c r="G37" s="43"/>
      <c r="H37" s="46">
        <f>F37*G37</f>
        <v>0</v>
      </c>
    </row>
    <row r="38" spans="1:8">
      <c r="A38" s="44"/>
      <c r="B38" s="43"/>
      <c r="C38" s="43"/>
      <c r="D38" s="43"/>
      <c r="E38" s="43"/>
      <c r="F38" s="43"/>
      <c r="G38" s="43"/>
      <c r="H38" s="46">
        <f>F38*G38</f>
        <v>0</v>
      </c>
    </row>
    <row r="39" spans="1:8">
      <c r="A39" s="357" t="s">
        <v>101</v>
      </c>
      <c r="B39" s="358"/>
      <c r="C39" s="358"/>
      <c r="D39" s="358"/>
      <c r="E39" s="358"/>
      <c r="F39" s="359">
        <f>SUM(H37:H38)</f>
        <v>0</v>
      </c>
      <c r="G39" s="359"/>
      <c r="H39" s="360"/>
    </row>
    <row r="40" spans="1:8">
      <c r="A40" s="384" t="s">
        <v>102</v>
      </c>
      <c r="B40" s="385"/>
      <c r="C40" s="385"/>
      <c r="D40" s="385"/>
      <c r="E40" s="385"/>
      <c r="F40" s="385"/>
      <c r="G40" s="385"/>
      <c r="H40" s="386"/>
    </row>
    <row r="41" spans="1:8">
      <c r="A41" s="44" t="s">
        <v>59</v>
      </c>
      <c r="B41" s="359" t="s">
        <v>103</v>
      </c>
      <c r="C41" s="359"/>
      <c r="D41" s="359"/>
      <c r="E41" s="387" t="s">
        <v>88</v>
      </c>
      <c r="F41" s="387"/>
      <c r="G41" s="387"/>
      <c r="H41" s="46"/>
    </row>
    <row r="42" spans="1:8">
      <c r="A42" s="44" t="s">
        <v>104</v>
      </c>
      <c r="B42" s="359" t="s">
        <v>105</v>
      </c>
      <c r="C42" s="359"/>
      <c r="D42" s="359"/>
      <c r="E42" s="387" t="s">
        <v>106</v>
      </c>
      <c r="F42" s="387"/>
      <c r="G42" s="387"/>
      <c r="H42" s="46">
        <f>F17</f>
        <v>58.658200000000008</v>
      </c>
    </row>
    <row r="43" spans="1:8">
      <c r="A43" s="44" t="s">
        <v>107</v>
      </c>
      <c r="B43" s="359" t="s">
        <v>108</v>
      </c>
      <c r="C43" s="359"/>
      <c r="D43" s="359"/>
      <c r="E43" s="383">
        <f>H10</f>
        <v>1.5727</v>
      </c>
      <c r="F43" s="383"/>
      <c r="G43" s="383"/>
      <c r="H43" s="46"/>
    </row>
    <row r="44" spans="1:8">
      <c r="A44" s="44" t="s">
        <v>109</v>
      </c>
      <c r="B44" s="359" t="s">
        <v>110</v>
      </c>
      <c r="C44" s="359"/>
      <c r="D44" s="359"/>
      <c r="E44" s="388" t="s">
        <v>111</v>
      </c>
      <c r="F44" s="388"/>
      <c r="G44" s="388"/>
      <c r="H44" s="46">
        <f>F22</f>
        <v>0</v>
      </c>
    </row>
    <row r="45" spans="1:8">
      <c r="A45" s="44" t="s">
        <v>112</v>
      </c>
      <c r="B45" s="359" t="s">
        <v>113</v>
      </c>
      <c r="C45" s="359"/>
      <c r="D45" s="359"/>
      <c r="E45" s="388" t="s">
        <v>114</v>
      </c>
      <c r="F45" s="388"/>
      <c r="G45" s="388"/>
      <c r="H45" s="46">
        <f>F34</f>
        <v>186.21984079999999</v>
      </c>
    </row>
    <row r="46" spans="1:8">
      <c r="A46" s="44" t="s">
        <v>115</v>
      </c>
      <c r="B46" s="359" t="s">
        <v>116</v>
      </c>
      <c r="C46" s="359"/>
      <c r="D46" s="359"/>
      <c r="E46" s="388" t="s">
        <v>117</v>
      </c>
      <c r="F46" s="388"/>
      <c r="G46" s="388"/>
      <c r="H46" s="46">
        <f>F39</f>
        <v>0</v>
      </c>
    </row>
    <row r="47" spans="1:8">
      <c r="A47" s="44"/>
      <c r="B47" s="359"/>
      <c r="C47" s="359"/>
      <c r="D47" s="359"/>
      <c r="E47" s="378" t="s">
        <v>118</v>
      </c>
      <c r="F47" s="378"/>
      <c r="G47" s="378"/>
      <c r="H47" s="50">
        <f>ROUND(SUM(H44+H42+H45+H46),2)</f>
        <v>244.88</v>
      </c>
    </row>
    <row r="48" spans="1:8">
      <c r="A48" s="51"/>
      <c r="B48" s="389"/>
      <c r="C48" s="389"/>
      <c r="D48" s="389"/>
      <c r="E48" s="390" t="s">
        <v>119</v>
      </c>
      <c r="F48" s="390"/>
      <c r="G48" s="390"/>
      <c r="H48" s="52">
        <f>H47</f>
        <v>244.88</v>
      </c>
    </row>
    <row r="49" spans="1:13" ht="15" thickBot="1">
      <c r="A49" s="391"/>
      <c r="B49" s="392"/>
      <c r="C49" s="392"/>
      <c r="D49" s="392"/>
      <c r="E49" s="392"/>
      <c r="F49" s="392"/>
      <c r="G49" s="392"/>
      <c r="H49" s="393"/>
    </row>
    <row r="52" spans="1:13" s="93" customFormat="1" ht="15" customHeight="1">
      <c r="A52" s="310" t="s">
        <v>443</v>
      </c>
      <c r="B52" s="310"/>
      <c r="C52" s="310"/>
      <c r="D52" s="310"/>
      <c r="E52" s="89"/>
      <c r="F52" s="89"/>
      <c r="G52" s="90"/>
      <c r="H52" s="91"/>
      <c r="I52" s="92"/>
    </row>
    <row r="53" spans="1:13" s="27" customFormat="1" ht="15" customHeight="1">
      <c r="E53" s="309" t="s">
        <v>65</v>
      </c>
      <c r="F53" s="309"/>
      <c r="G53" s="309"/>
      <c r="H53" s="309"/>
      <c r="I53" s="93"/>
    </row>
    <row r="54" spans="1:13" s="27" customFormat="1" ht="15" customHeight="1">
      <c r="A54" s="83"/>
      <c r="B54" s="83"/>
      <c r="C54" s="83"/>
      <c r="D54" s="84"/>
      <c r="E54" s="307" t="s">
        <v>496</v>
      </c>
      <c r="F54" s="307"/>
      <c r="G54" s="307"/>
      <c r="H54" s="307"/>
      <c r="I54" s="72"/>
      <c r="J54" s="85"/>
      <c r="K54" s="85"/>
      <c r="L54" s="85"/>
      <c r="M54" s="85"/>
    </row>
    <row r="55" spans="1:13" s="27" customFormat="1" ht="14.25" customHeight="1">
      <c r="A55" s="83"/>
      <c r="B55" s="83"/>
      <c r="C55" s="83"/>
      <c r="D55" s="84"/>
      <c r="E55" s="307" t="s">
        <v>494</v>
      </c>
      <c r="F55" s="307"/>
      <c r="G55" s="307"/>
      <c r="H55" s="307"/>
      <c r="I55" s="72"/>
      <c r="J55" s="85"/>
      <c r="K55" s="85"/>
      <c r="L55" s="85"/>
      <c r="M55" s="85"/>
    </row>
  </sheetData>
  <mergeCells count="45">
    <mergeCell ref="E53:H53"/>
    <mergeCell ref="E54:H54"/>
    <mergeCell ref="E55:H55"/>
    <mergeCell ref="B44:D44"/>
    <mergeCell ref="E44:G44"/>
    <mergeCell ref="B45:D45"/>
    <mergeCell ref="E45:G45"/>
    <mergeCell ref="B46:D46"/>
    <mergeCell ref="E46:G46"/>
    <mergeCell ref="A52:D52"/>
    <mergeCell ref="B47:D47"/>
    <mergeCell ref="E47:G47"/>
    <mergeCell ref="B48:D48"/>
    <mergeCell ref="E48:G48"/>
    <mergeCell ref="A49:H49"/>
    <mergeCell ref="A9:H9"/>
    <mergeCell ref="B43:D43"/>
    <mergeCell ref="E43:G43"/>
    <mergeCell ref="A23:H23"/>
    <mergeCell ref="A34:E34"/>
    <mergeCell ref="F34:H34"/>
    <mergeCell ref="A35:H35"/>
    <mergeCell ref="A39:E39"/>
    <mergeCell ref="F39:H39"/>
    <mergeCell ref="A40:H40"/>
    <mergeCell ref="B41:D41"/>
    <mergeCell ref="E41:G41"/>
    <mergeCell ref="B42:D42"/>
    <mergeCell ref="E42:G42"/>
    <mergeCell ref="A1:B5"/>
    <mergeCell ref="C1:H2"/>
    <mergeCell ref="C3:H4"/>
    <mergeCell ref="C5:H5"/>
    <mergeCell ref="A22:E22"/>
    <mergeCell ref="F22:H22"/>
    <mergeCell ref="A6:H6"/>
    <mergeCell ref="A7:H7"/>
    <mergeCell ref="A8:H8"/>
    <mergeCell ref="A10:B10"/>
    <mergeCell ref="E10:G10"/>
    <mergeCell ref="B11:F11"/>
    <mergeCell ref="A12:H12"/>
    <mergeCell ref="A17:E17"/>
    <mergeCell ref="F17:H17"/>
    <mergeCell ref="A18:H18"/>
  </mergeCells>
  <phoneticPr fontId="25" type="noConversion"/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8"/>
  <sheetViews>
    <sheetView view="pageBreakPreview" zoomScaleNormal="100" zoomScaleSheetLayoutView="100" workbookViewId="0">
      <selection activeCell="A45" sqref="A45:D45"/>
    </sheetView>
  </sheetViews>
  <sheetFormatPr defaultRowHeight="14.4"/>
  <cols>
    <col min="4" max="4" width="52.6640625" customWidth="1"/>
    <col min="5" max="5" width="10.6640625" customWidth="1"/>
    <col min="6" max="6" width="16.6640625" customWidth="1"/>
    <col min="7" max="7" width="16.109375" customWidth="1"/>
    <col min="8" max="8" width="8.4414062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130</v>
      </c>
      <c r="B8" s="366"/>
      <c r="C8" s="366"/>
      <c r="D8" s="366"/>
      <c r="E8" s="366"/>
      <c r="F8" s="366"/>
      <c r="G8" s="366"/>
      <c r="H8" s="367"/>
    </row>
    <row r="9" spans="1:8">
      <c r="A9" s="380" t="s">
        <v>429</v>
      </c>
      <c r="B9" s="381"/>
      <c r="C9" s="381"/>
      <c r="D9" s="381"/>
      <c r="E9" s="381"/>
      <c r="F9" s="381"/>
      <c r="G9" s="381"/>
      <c r="H9" s="382"/>
    </row>
    <row r="10" spans="1:8" s="72" customFormat="1">
      <c r="A10" s="368" t="s">
        <v>78</v>
      </c>
      <c r="B10" s="369"/>
      <c r="C10" s="86" t="s">
        <v>58</v>
      </c>
      <c r="D10" s="87">
        <v>100600</v>
      </c>
      <c r="E10" s="370" t="s">
        <v>142</v>
      </c>
      <c r="F10" s="371"/>
      <c r="G10" s="372"/>
      <c r="H10" s="88">
        <v>1.5727</v>
      </c>
    </row>
    <row r="11" spans="1:8" ht="28.5" customHeight="1">
      <c r="A11" s="14" t="s">
        <v>79</v>
      </c>
      <c r="B11" s="373" t="s">
        <v>186</v>
      </c>
      <c r="C11" s="373"/>
      <c r="D11" s="373"/>
      <c r="E11" s="373"/>
      <c r="F11" s="373"/>
      <c r="G11" s="34" t="s">
        <v>80</v>
      </c>
      <c r="H11" s="35" t="s">
        <v>146</v>
      </c>
    </row>
    <row r="12" spans="1:8">
      <c r="A12" s="374" t="s">
        <v>81</v>
      </c>
      <c r="B12" s="375"/>
      <c r="C12" s="375"/>
      <c r="D12" s="375"/>
      <c r="E12" s="375"/>
      <c r="F12" s="375"/>
      <c r="G12" s="375"/>
      <c r="H12" s="376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74" t="s">
        <v>89</v>
      </c>
      <c r="B14" s="78">
        <v>10146</v>
      </c>
      <c r="C14" s="128" t="s">
        <v>141</v>
      </c>
      <c r="D14" s="147" t="s">
        <v>184</v>
      </c>
      <c r="E14" s="75" t="s">
        <v>90</v>
      </c>
      <c r="F14" s="75">
        <v>16.88</v>
      </c>
      <c r="G14" s="75">
        <v>1.3180000000000001</v>
      </c>
      <c r="H14" s="40">
        <f>F14*G14</f>
        <v>22.24784</v>
      </c>
    </row>
    <row r="15" spans="1:8">
      <c r="A15" s="74" t="s">
        <v>91</v>
      </c>
      <c r="B15" s="78">
        <v>10139</v>
      </c>
      <c r="C15" s="128" t="s">
        <v>141</v>
      </c>
      <c r="D15" t="s">
        <v>164</v>
      </c>
      <c r="E15" s="75" t="s">
        <v>90</v>
      </c>
      <c r="F15" s="75">
        <v>22.74</v>
      </c>
      <c r="G15" s="75">
        <v>4.2839999999999998</v>
      </c>
      <c r="H15" s="40">
        <f>F15*G15</f>
        <v>97.418159999999986</v>
      </c>
    </row>
    <row r="16" spans="1:8">
      <c r="A16" s="357" t="s">
        <v>92</v>
      </c>
      <c r="B16" s="358"/>
      <c r="C16" s="358"/>
      <c r="D16" s="358"/>
      <c r="E16" s="358"/>
      <c r="F16" s="359">
        <f>SUM(H14:H15)</f>
        <v>119.66599999999998</v>
      </c>
      <c r="G16" s="359"/>
      <c r="H16" s="360"/>
    </row>
    <row r="17" spans="1:8">
      <c r="A17" s="377" t="s">
        <v>93</v>
      </c>
      <c r="B17" s="378"/>
      <c r="C17" s="378"/>
      <c r="D17" s="378"/>
      <c r="E17" s="378"/>
      <c r="F17" s="378"/>
      <c r="G17" s="378"/>
      <c r="H17" s="379"/>
    </row>
    <row r="18" spans="1:8">
      <c r="A18" s="44" t="s">
        <v>59</v>
      </c>
      <c r="B18" s="37" t="s">
        <v>82</v>
      </c>
      <c r="C18" s="37" t="s">
        <v>83</v>
      </c>
      <c r="D18" s="45" t="s">
        <v>84</v>
      </c>
      <c r="E18" s="45" t="s">
        <v>85</v>
      </c>
      <c r="F18" s="45" t="s">
        <v>86</v>
      </c>
      <c r="G18" s="45" t="s">
        <v>87</v>
      </c>
      <c r="H18" s="46" t="s">
        <v>88</v>
      </c>
    </row>
    <row r="19" spans="1:8">
      <c r="A19" s="47"/>
      <c r="B19" s="41"/>
      <c r="C19" s="42"/>
      <c r="D19" s="48"/>
      <c r="E19" s="43"/>
      <c r="F19" s="49"/>
      <c r="G19" s="39"/>
      <c r="H19" s="46">
        <f>F19*G19</f>
        <v>0</v>
      </c>
    </row>
    <row r="20" spans="1:8">
      <c r="A20" s="44"/>
      <c r="B20" s="43"/>
      <c r="C20" s="43"/>
      <c r="D20" s="43"/>
      <c r="E20" s="43"/>
      <c r="F20" s="43"/>
      <c r="G20" s="43"/>
      <c r="H20" s="46">
        <f>F20*G20</f>
        <v>0</v>
      </c>
    </row>
    <row r="21" spans="1:8">
      <c r="A21" s="357" t="s">
        <v>94</v>
      </c>
      <c r="B21" s="358"/>
      <c r="C21" s="358"/>
      <c r="D21" s="358"/>
      <c r="E21" s="358"/>
      <c r="F21" s="359">
        <f>SUM(H19:H20)</f>
        <v>0</v>
      </c>
      <c r="G21" s="359"/>
      <c r="H21" s="360"/>
    </row>
    <row r="22" spans="1:8">
      <c r="A22" s="377" t="s">
        <v>95</v>
      </c>
      <c r="B22" s="378"/>
      <c r="C22" s="378"/>
      <c r="D22" s="378"/>
      <c r="E22" s="378"/>
      <c r="F22" s="378"/>
      <c r="G22" s="378"/>
      <c r="H22" s="379"/>
    </row>
    <row r="23" spans="1:8">
      <c r="A23" s="44" t="s">
        <v>59</v>
      </c>
      <c r="B23" s="37" t="s">
        <v>82</v>
      </c>
      <c r="C23" s="37" t="s">
        <v>83</v>
      </c>
      <c r="D23" s="45" t="s">
        <v>84</v>
      </c>
      <c r="E23" s="45" t="s">
        <v>85</v>
      </c>
      <c r="F23" s="45" t="s">
        <v>86</v>
      </c>
      <c r="G23" s="45" t="s">
        <v>87</v>
      </c>
      <c r="H23" s="46" t="s">
        <v>88</v>
      </c>
    </row>
    <row r="24" spans="1:8" ht="76.5" customHeight="1">
      <c r="A24" s="74" t="s">
        <v>124</v>
      </c>
      <c r="B24" s="193">
        <v>5928</v>
      </c>
      <c r="C24" s="128" t="s">
        <v>58</v>
      </c>
      <c r="D24" s="113" t="s">
        <v>147</v>
      </c>
      <c r="E24" s="188" t="s">
        <v>185</v>
      </c>
      <c r="F24" s="188">
        <v>269.92</v>
      </c>
      <c r="G24" s="194">
        <v>7.5999999999999998E-2</v>
      </c>
      <c r="H24" s="40">
        <f>F24*G24</f>
        <v>20.513920000000002</v>
      </c>
    </row>
    <row r="25" spans="1:8" ht="26.4">
      <c r="A25" s="74" t="s">
        <v>96</v>
      </c>
      <c r="B25" s="193">
        <v>5033</v>
      </c>
      <c r="C25" s="128" t="s">
        <v>58</v>
      </c>
      <c r="D25" s="113" t="s">
        <v>421</v>
      </c>
      <c r="E25" s="188" t="s">
        <v>85</v>
      </c>
      <c r="F25" s="188">
        <v>794</v>
      </c>
      <c r="G25" s="194">
        <v>1</v>
      </c>
      <c r="H25" s="40">
        <f>F25*G25</f>
        <v>794</v>
      </c>
    </row>
    <row r="26" spans="1:8">
      <c r="A26" s="74"/>
      <c r="B26" s="53"/>
      <c r="C26" s="42"/>
      <c r="D26" s="28"/>
      <c r="E26" s="43"/>
      <c r="F26" s="43"/>
      <c r="G26" s="77"/>
      <c r="H26" s="40"/>
    </row>
    <row r="27" spans="1:8">
      <c r="A27" s="74"/>
      <c r="B27" s="53"/>
      <c r="C27" s="42"/>
      <c r="D27" s="28"/>
      <c r="E27" s="43"/>
      <c r="F27" s="43"/>
      <c r="G27" s="77"/>
      <c r="H27" s="40"/>
    </row>
    <row r="28" spans="1:8">
      <c r="A28" s="357" t="s">
        <v>99</v>
      </c>
      <c r="B28" s="358"/>
      <c r="C28" s="358"/>
      <c r="D28" s="358"/>
      <c r="E28" s="358"/>
      <c r="F28" s="359">
        <f>SUM(H24:H25)</f>
        <v>814.51391999999998</v>
      </c>
      <c r="G28" s="359"/>
      <c r="H28" s="360"/>
    </row>
    <row r="29" spans="1:8">
      <c r="A29" s="384" t="s">
        <v>100</v>
      </c>
      <c r="B29" s="385"/>
      <c r="C29" s="385"/>
      <c r="D29" s="385"/>
      <c r="E29" s="385"/>
      <c r="F29" s="385"/>
      <c r="G29" s="385"/>
      <c r="H29" s="386"/>
    </row>
    <row r="30" spans="1:8">
      <c r="A30" s="44" t="s">
        <v>59</v>
      </c>
      <c r="B30" s="37" t="s">
        <v>82</v>
      </c>
      <c r="C30" s="37" t="s">
        <v>83</v>
      </c>
      <c r="D30" s="45" t="s">
        <v>84</v>
      </c>
      <c r="E30" s="45" t="s">
        <v>85</v>
      </c>
      <c r="F30" s="45" t="s">
        <v>86</v>
      </c>
      <c r="G30" s="45" t="s">
        <v>87</v>
      </c>
      <c r="H30" s="46" t="s">
        <v>88</v>
      </c>
    </row>
    <row r="31" spans="1:8">
      <c r="A31" s="44"/>
      <c r="B31" s="43"/>
      <c r="C31" s="43"/>
      <c r="D31" s="43"/>
      <c r="E31" s="43"/>
      <c r="F31" s="43"/>
      <c r="G31" s="43"/>
      <c r="H31" s="46">
        <f>F31*G31</f>
        <v>0</v>
      </c>
    </row>
    <row r="32" spans="1:8">
      <c r="A32" s="44"/>
      <c r="B32" s="43"/>
      <c r="C32" s="43"/>
      <c r="D32" s="43"/>
      <c r="E32" s="43"/>
      <c r="F32" s="43"/>
      <c r="G32" s="43"/>
      <c r="H32" s="46">
        <f>F32*G32</f>
        <v>0</v>
      </c>
    </row>
    <row r="33" spans="1:13">
      <c r="A33" s="357" t="s">
        <v>101</v>
      </c>
      <c r="B33" s="358"/>
      <c r="C33" s="358"/>
      <c r="D33" s="358"/>
      <c r="E33" s="358"/>
      <c r="F33" s="359">
        <f>SUM(H31:H32)</f>
        <v>0</v>
      </c>
      <c r="G33" s="359"/>
      <c r="H33" s="360"/>
    </row>
    <row r="34" spans="1:13">
      <c r="A34" s="384" t="s">
        <v>102</v>
      </c>
      <c r="B34" s="385"/>
      <c r="C34" s="385"/>
      <c r="D34" s="385"/>
      <c r="E34" s="385"/>
      <c r="F34" s="385"/>
      <c r="G34" s="385"/>
      <c r="H34" s="386"/>
    </row>
    <row r="35" spans="1:13">
      <c r="A35" s="44" t="s">
        <v>59</v>
      </c>
      <c r="B35" s="359" t="s">
        <v>103</v>
      </c>
      <c r="C35" s="359"/>
      <c r="D35" s="359"/>
      <c r="E35" s="387" t="s">
        <v>88</v>
      </c>
      <c r="F35" s="387"/>
      <c r="G35" s="387"/>
      <c r="H35" s="46"/>
    </row>
    <row r="36" spans="1:13">
      <c r="A36" s="44" t="s">
        <v>104</v>
      </c>
      <c r="B36" s="359" t="s">
        <v>105</v>
      </c>
      <c r="C36" s="359"/>
      <c r="D36" s="359"/>
      <c r="E36" s="387" t="s">
        <v>106</v>
      </c>
      <c r="F36" s="387"/>
      <c r="G36" s="387"/>
      <c r="H36" s="46">
        <f>F16</f>
        <v>119.66599999999998</v>
      </c>
    </row>
    <row r="37" spans="1:13">
      <c r="A37" s="44" t="s">
        <v>107</v>
      </c>
      <c r="B37" s="359" t="s">
        <v>108</v>
      </c>
      <c r="C37" s="359"/>
      <c r="D37" s="359"/>
      <c r="E37" s="383">
        <f>H10</f>
        <v>1.5727</v>
      </c>
      <c r="F37" s="383"/>
      <c r="G37" s="383"/>
      <c r="H37" s="46"/>
    </row>
    <row r="38" spans="1:13">
      <c r="A38" s="44" t="s">
        <v>109</v>
      </c>
      <c r="B38" s="359" t="s">
        <v>110</v>
      </c>
      <c r="C38" s="359"/>
      <c r="D38" s="359"/>
      <c r="E38" s="388" t="s">
        <v>111</v>
      </c>
      <c r="F38" s="388"/>
      <c r="G38" s="388"/>
      <c r="H38" s="46">
        <f>F21</f>
        <v>0</v>
      </c>
    </row>
    <row r="39" spans="1:13">
      <c r="A39" s="44" t="s">
        <v>112</v>
      </c>
      <c r="B39" s="359" t="s">
        <v>113</v>
      </c>
      <c r="C39" s="359"/>
      <c r="D39" s="359"/>
      <c r="E39" s="388" t="s">
        <v>114</v>
      </c>
      <c r="F39" s="388"/>
      <c r="G39" s="388"/>
      <c r="H39" s="46">
        <f>F28</f>
        <v>814.51391999999998</v>
      </c>
    </row>
    <row r="40" spans="1:13">
      <c r="A40" s="44" t="s">
        <v>115</v>
      </c>
      <c r="B40" s="359" t="s">
        <v>116</v>
      </c>
      <c r="C40" s="359"/>
      <c r="D40" s="359"/>
      <c r="E40" s="388" t="s">
        <v>117</v>
      </c>
      <c r="F40" s="388"/>
      <c r="G40" s="388"/>
      <c r="H40" s="46">
        <f>F33</f>
        <v>0</v>
      </c>
    </row>
    <row r="41" spans="1:13">
      <c r="A41" s="44"/>
      <c r="B41" s="359"/>
      <c r="C41" s="359"/>
      <c r="D41" s="359"/>
      <c r="E41" s="378" t="s">
        <v>118</v>
      </c>
      <c r="F41" s="378"/>
      <c r="G41" s="378"/>
      <c r="H41" s="50">
        <f>ROUND(SUM(H38+H36+H39+H40),2)</f>
        <v>934.18</v>
      </c>
    </row>
    <row r="42" spans="1:13">
      <c r="A42" s="51"/>
      <c r="B42" s="389"/>
      <c r="C42" s="389"/>
      <c r="D42" s="389"/>
      <c r="E42" s="390" t="s">
        <v>119</v>
      </c>
      <c r="F42" s="390"/>
      <c r="G42" s="390"/>
      <c r="H42" s="52">
        <f>H41</f>
        <v>934.18</v>
      </c>
    </row>
    <row r="43" spans="1:13" ht="15" thickBot="1">
      <c r="A43" s="391"/>
      <c r="B43" s="392"/>
      <c r="C43" s="392"/>
      <c r="D43" s="392"/>
      <c r="E43" s="392"/>
      <c r="F43" s="392"/>
      <c r="G43" s="392"/>
      <c r="H43" s="393"/>
    </row>
    <row r="45" spans="1:13" s="93" customFormat="1" ht="15" customHeight="1">
      <c r="A45" s="310" t="s">
        <v>443</v>
      </c>
      <c r="B45" s="310"/>
      <c r="C45" s="310"/>
      <c r="D45" s="310"/>
      <c r="E45" s="89"/>
      <c r="F45" s="89"/>
      <c r="G45" s="90"/>
      <c r="H45" s="91"/>
      <c r="I45" s="92"/>
    </row>
    <row r="46" spans="1:13" s="27" customFormat="1" ht="15" customHeight="1">
      <c r="E46" s="309" t="s">
        <v>65</v>
      </c>
      <c r="F46" s="309"/>
      <c r="G46" s="309"/>
      <c r="H46" s="309"/>
      <c r="I46" s="93"/>
    </row>
    <row r="47" spans="1:13" s="27" customFormat="1" ht="15" customHeight="1">
      <c r="A47" s="83"/>
      <c r="B47" s="83"/>
      <c r="C47" s="83"/>
      <c r="D47" s="84"/>
      <c r="E47" s="307" t="s">
        <v>496</v>
      </c>
      <c r="F47" s="307"/>
      <c r="G47" s="307"/>
      <c r="H47" s="307"/>
      <c r="I47" s="72"/>
      <c r="J47" s="85"/>
      <c r="K47" s="85"/>
      <c r="L47" s="85"/>
      <c r="M47" s="85"/>
    </row>
    <row r="48" spans="1:13" s="27" customFormat="1" ht="14.25" customHeight="1">
      <c r="A48" s="83"/>
      <c r="B48" s="83"/>
      <c r="C48" s="83"/>
      <c r="D48" s="84"/>
      <c r="E48" s="307" t="s">
        <v>494</v>
      </c>
      <c r="F48" s="307"/>
      <c r="G48" s="307"/>
      <c r="H48" s="307"/>
      <c r="I48" s="72"/>
      <c r="J48" s="85"/>
      <c r="K48" s="85"/>
      <c r="L48" s="85"/>
      <c r="M48" s="85"/>
    </row>
  </sheetData>
  <mergeCells count="45">
    <mergeCell ref="A45:D45"/>
    <mergeCell ref="E46:H46"/>
    <mergeCell ref="E47:H47"/>
    <mergeCell ref="E48:H48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A43:H43"/>
    <mergeCell ref="B37:D37"/>
    <mergeCell ref="E37:G37"/>
    <mergeCell ref="A22:H22"/>
    <mergeCell ref="A28:E28"/>
    <mergeCell ref="F28:H28"/>
    <mergeCell ref="A29:H29"/>
    <mergeCell ref="A33:E33"/>
    <mergeCell ref="F33:H33"/>
    <mergeCell ref="A34:H34"/>
    <mergeCell ref="B35:D35"/>
    <mergeCell ref="E35:G35"/>
    <mergeCell ref="B36:D36"/>
    <mergeCell ref="E36:G36"/>
    <mergeCell ref="A12:H12"/>
    <mergeCell ref="A16:E16"/>
    <mergeCell ref="F16:H16"/>
    <mergeCell ref="A17:H17"/>
    <mergeCell ref="A21:E21"/>
    <mergeCell ref="F21:H21"/>
    <mergeCell ref="C5:H5"/>
    <mergeCell ref="B11:F11"/>
    <mergeCell ref="A1:B5"/>
    <mergeCell ref="A6:H6"/>
    <mergeCell ref="A7:H7"/>
    <mergeCell ref="A8:H8"/>
    <mergeCell ref="A10:B10"/>
    <mergeCell ref="E10:G10"/>
    <mergeCell ref="A9:H9"/>
    <mergeCell ref="C1:H2"/>
    <mergeCell ref="C3:H4"/>
  </mergeCells>
  <phoneticPr fontId="25" type="noConversion"/>
  <pageMargins left="0.511811024" right="0.511811024" top="0.78740157499999996" bottom="0.78740157499999996" header="0.31496062000000002" footer="0.31496062000000002"/>
  <pageSetup paperSize="9"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view="pageBreakPreview" zoomScaleNormal="100" zoomScaleSheetLayoutView="100" workbookViewId="0">
      <selection activeCell="E48" sqref="E48:H48"/>
    </sheetView>
  </sheetViews>
  <sheetFormatPr defaultRowHeight="14.4"/>
  <cols>
    <col min="4" max="4" width="48.33203125" customWidth="1"/>
    <col min="5" max="5" width="10.88671875" customWidth="1"/>
    <col min="6" max="6" width="17.109375" customWidth="1"/>
    <col min="7" max="7" width="16.109375" customWidth="1"/>
    <col min="8" max="8" width="8.4414062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134</v>
      </c>
      <c r="B8" s="366"/>
      <c r="C8" s="366"/>
      <c r="D8" s="366"/>
      <c r="E8" s="366"/>
      <c r="F8" s="366"/>
      <c r="G8" s="366"/>
      <c r="H8" s="367"/>
    </row>
    <row r="9" spans="1:8">
      <c r="A9" s="380" t="s">
        <v>429</v>
      </c>
      <c r="B9" s="381"/>
      <c r="C9" s="381"/>
      <c r="D9" s="381"/>
      <c r="E9" s="381"/>
      <c r="F9" s="381"/>
      <c r="G9" s="381"/>
      <c r="H9" s="382"/>
    </row>
    <row r="10" spans="1:8" s="72" customFormat="1">
      <c r="A10" s="368" t="s">
        <v>78</v>
      </c>
      <c r="B10" s="369"/>
      <c r="C10" s="86" t="s">
        <v>58</v>
      </c>
      <c r="D10" s="87">
        <v>100600</v>
      </c>
      <c r="E10" s="370" t="s">
        <v>142</v>
      </c>
      <c r="F10" s="371"/>
      <c r="G10" s="372"/>
      <c r="H10" s="88">
        <v>1.5727</v>
      </c>
    </row>
    <row r="11" spans="1:8" ht="34.5" customHeight="1">
      <c r="A11" s="14" t="s">
        <v>79</v>
      </c>
      <c r="B11" s="373" t="s">
        <v>189</v>
      </c>
      <c r="C11" s="373"/>
      <c r="D11" s="373"/>
      <c r="E11" s="373"/>
      <c r="F11" s="373"/>
      <c r="G11" s="34" t="s">
        <v>80</v>
      </c>
      <c r="H11" s="35" t="s">
        <v>2</v>
      </c>
    </row>
    <row r="12" spans="1:8">
      <c r="A12" s="374" t="s">
        <v>81</v>
      </c>
      <c r="B12" s="375"/>
      <c r="C12" s="375"/>
      <c r="D12" s="375"/>
      <c r="E12" s="375"/>
      <c r="F12" s="375"/>
      <c r="G12" s="375"/>
      <c r="H12" s="376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182" t="s">
        <v>89</v>
      </c>
      <c r="B14" s="78">
        <v>10146</v>
      </c>
      <c r="C14" s="128" t="s">
        <v>141</v>
      </c>
      <c r="D14" s="207" t="s">
        <v>184</v>
      </c>
      <c r="E14" s="78" t="s">
        <v>90</v>
      </c>
      <c r="F14" s="78">
        <v>16.88</v>
      </c>
      <c r="G14" s="78">
        <v>0.8</v>
      </c>
      <c r="H14" s="40">
        <f>F14*G14</f>
        <v>13.504</v>
      </c>
    </row>
    <row r="15" spans="1:8">
      <c r="A15" s="182" t="s">
        <v>91</v>
      </c>
      <c r="B15" s="78">
        <v>10139</v>
      </c>
      <c r="C15" s="128" t="s">
        <v>141</v>
      </c>
      <c r="D15" s="72" t="s">
        <v>164</v>
      </c>
      <c r="E15" s="78" t="s">
        <v>90</v>
      </c>
      <c r="F15" s="78">
        <v>22.74</v>
      </c>
      <c r="G15" s="78">
        <v>0.8</v>
      </c>
      <c r="H15" s="40">
        <f>F15*G15</f>
        <v>18.192</v>
      </c>
    </row>
    <row r="16" spans="1:8">
      <c r="A16" s="394" t="s">
        <v>92</v>
      </c>
      <c r="B16" s="395"/>
      <c r="C16" s="395"/>
      <c r="D16" s="395"/>
      <c r="E16" s="395"/>
      <c r="F16" s="396">
        <f>SUM(H14:H15)</f>
        <v>31.695999999999998</v>
      </c>
      <c r="G16" s="396"/>
      <c r="H16" s="397"/>
    </row>
    <row r="17" spans="1:8">
      <c r="A17" s="377" t="s">
        <v>93</v>
      </c>
      <c r="B17" s="378"/>
      <c r="C17" s="378"/>
      <c r="D17" s="378"/>
      <c r="E17" s="378"/>
      <c r="F17" s="378"/>
      <c r="G17" s="378"/>
      <c r="H17" s="379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94" t="s">
        <v>94</v>
      </c>
      <c r="B21" s="395"/>
      <c r="C21" s="395"/>
      <c r="D21" s="395"/>
      <c r="E21" s="395"/>
      <c r="F21" s="396">
        <f>SUM(H19:H20)</f>
        <v>0</v>
      </c>
      <c r="G21" s="396"/>
      <c r="H21" s="397"/>
    </row>
    <row r="22" spans="1:8">
      <c r="A22" s="377" t="s">
        <v>95</v>
      </c>
      <c r="B22" s="378"/>
      <c r="C22" s="378"/>
      <c r="D22" s="378"/>
      <c r="E22" s="378"/>
      <c r="F22" s="378"/>
      <c r="G22" s="378"/>
      <c r="H22" s="379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39.6">
      <c r="A24" s="182" t="s">
        <v>124</v>
      </c>
      <c r="B24" s="193">
        <v>10927</v>
      </c>
      <c r="C24" s="128" t="s">
        <v>58</v>
      </c>
      <c r="D24" s="113" t="s">
        <v>188</v>
      </c>
      <c r="E24" s="188" t="s">
        <v>144</v>
      </c>
      <c r="F24" s="188">
        <v>24.19</v>
      </c>
      <c r="G24" s="208">
        <v>1</v>
      </c>
      <c r="H24" s="40">
        <f>F24*G24</f>
        <v>24.19</v>
      </c>
    </row>
    <row r="25" spans="1:8" ht="39.6">
      <c r="A25" s="182" t="s">
        <v>96</v>
      </c>
      <c r="B25" s="193">
        <v>43130</v>
      </c>
      <c r="C25" s="128" t="s">
        <v>58</v>
      </c>
      <c r="D25" s="113" t="s">
        <v>145</v>
      </c>
      <c r="E25" s="188" t="s">
        <v>405</v>
      </c>
      <c r="F25" s="194">
        <v>26.76</v>
      </c>
      <c r="G25" s="209">
        <v>2.5999999999999999E-2</v>
      </c>
      <c r="H25" s="40">
        <f>F25*G25</f>
        <v>0.69576000000000005</v>
      </c>
    </row>
    <row r="26" spans="1:8">
      <c r="A26" s="74"/>
      <c r="B26" s="53"/>
      <c r="C26" s="42"/>
      <c r="D26" s="28"/>
      <c r="E26" s="43"/>
      <c r="F26" s="43"/>
      <c r="G26" s="77"/>
      <c r="H26" s="40"/>
    </row>
    <row r="27" spans="1:8">
      <c r="A27" s="357" t="s">
        <v>99</v>
      </c>
      <c r="B27" s="358"/>
      <c r="C27" s="358"/>
      <c r="D27" s="358"/>
      <c r="E27" s="358"/>
      <c r="F27" s="359">
        <f>SUM(H24:H25)</f>
        <v>24.885760000000001</v>
      </c>
      <c r="G27" s="359"/>
      <c r="H27" s="360"/>
    </row>
    <row r="28" spans="1:8">
      <c r="A28" s="384" t="s">
        <v>100</v>
      </c>
      <c r="B28" s="385"/>
      <c r="C28" s="385"/>
      <c r="D28" s="385"/>
      <c r="E28" s="385"/>
      <c r="F28" s="385"/>
      <c r="G28" s="385"/>
      <c r="H28" s="386"/>
    </row>
    <row r="29" spans="1:8">
      <c r="A29" s="44" t="s">
        <v>59</v>
      </c>
      <c r="B29" s="37" t="s">
        <v>82</v>
      </c>
      <c r="C29" s="37" t="s">
        <v>83</v>
      </c>
      <c r="D29" s="45" t="s">
        <v>84</v>
      </c>
      <c r="E29" s="45" t="s">
        <v>85</v>
      </c>
      <c r="F29" s="45" t="s">
        <v>86</v>
      </c>
      <c r="G29" s="45" t="s">
        <v>87</v>
      </c>
      <c r="H29" s="46" t="s">
        <v>88</v>
      </c>
    </row>
    <row r="30" spans="1:8">
      <c r="A30" s="44"/>
      <c r="B30" s="43"/>
      <c r="C30" s="43"/>
      <c r="D30" s="43"/>
      <c r="E30" s="43"/>
      <c r="F30" s="43"/>
      <c r="G30" s="43"/>
      <c r="H30" s="46">
        <f>F30*G30</f>
        <v>0</v>
      </c>
    </row>
    <row r="31" spans="1:8">
      <c r="A31" s="44"/>
      <c r="B31" s="43"/>
      <c r="C31" s="43"/>
      <c r="D31" s="43"/>
      <c r="E31" s="43"/>
      <c r="F31" s="43"/>
      <c r="G31" s="43"/>
      <c r="H31" s="46">
        <f>F31*G31</f>
        <v>0</v>
      </c>
    </row>
    <row r="32" spans="1:8">
      <c r="A32" s="357" t="s">
        <v>101</v>
      </c>
      <c r="B32" s="358"/>
      <c r="C32" s="358"/>
      <c r="D32" s="358"/>
      <c r="E32" s="358"/>
      <c r="F32" s="359">
        <f>SUM(H30:H31)</f>
        <v>0</v>
      </c>
      <c r="G32" s="359"/>
      <c r="H32" s="360"/>
    </row>
    <row r="33" spans="1:13">
      <c r="A33" s="384" t="s">
        <v>102</v>
      </c>
      <c r="B33" s="385"/>
      <c r="C33" s="385"/>
      <c r="D33" s="385"/>
      <c r="E33" s="385"/>
      <c r="F33" s="385"/>
      <c r="G33" s="385"/>
      <c r="H33" s="386"/>
    </row>
    <row r="34" spans="1:13">
      <c r="A34" s="44" t="s">
        <v>59</v>
      </c>
      <c r="B34" s="359" t="s">
        <v>103</v>
      </c>
      <c r="C34" s="359"/>
      <c r="D34" s="359"/>
      <c r="E34" s="387" t="s">
        <v>88</v>
      </c>
      <c r="F34" s="387"/>
      <c r="G34" s="387"/>
      <c r="H34" s="46"/>
    </row>
    <row r="35" spans="1:13">
      <c r="A35" s="44" t="s">
        <v>104</v>
      </c>
      <c r="B35" s="359" t="s">
        <v>105</v>
      </c>
      <c r="C35" s="359"/>
      <c r="D35" s="359"/>
      <c r="E35" s="387" t="s">
        <v>106</v>
      </c>
      <c r="F35" s="387"/>
      <c r="G35" s="387"/>
      <c r="H35" s="46">
        <f>F16</f>
        <v>31.695999999999998</v>
      </c>
    </row>
    <row r="36" spans="1:13">
      <c r="A36" s="44" t="s">
        <v>107</v>
      </c>
      <c r="B36" s="359" t="s">
        <v>108</v>
      </c>
      <c r="C36" s="359"/>
      <c r="D36" s="359"/>
      <c r="E36" s="383">
        <f>H10</f>
        <v>1.5727</v>
      </c>
      <c r="F36" s="383"/>
      <c r="G36" s="383"/>
      <c r="H36" s="46"/>
    </row>
    <row r="37" spans="1:13">
      <c r="A37" s="44" t="s">
        <v>109</v>
      </c>
      <c r="B37" s="359" t="s">
        <v>110</v>
      </c>
      <c r="C37" s="359"/>
      <c r="D37" s="359"/>
      <c r="E37" s="388" t="s">
        <v>111</v>
      </c>
      <c r="F37" s="388"/>
      <c r="G37" s="388"/>
      <c r="H37" s="46">
        <f>F21</f>
        <v>0</v>
      </c>
    </row>
    <row r="38" spans="1:13">
      <c r="A38" s="44" t="s">
        <v>112</v>
      </c>
      <c r="B38" s="359" t="s">
        <v>113</v>
      </c>
      <c r="C38" s="359"/>
      <c r="D38" s="359"/>
      <c r="E38" s="388" t="s">
        <v>114</v>
      </c>
      <c r="F38" s="388"/>
      <c r="G38" s="388"/>
      <c r="H38" s="46">
        <f>F27</f>
        <v>24.885760000000001</v>
      </c>
    </row>
    <row r="39" spans="1:13">
      <c r="A39" s="44" t="s">
        <v>115</v>
      </c>
      <c r="B39" s="359" t="s">
        <v>116</v>
      </c>
      <c r="C39" s="359"/>
      <c r="D39" s="359"/>
      <c r="E39" s="388" t="s">
        <v>117</v>
      </c>
      <c r="F39" s="388"/>
      <c r="G39" s="388"/>
      <c r="H39" s="46">
        <f>F32</f>
        <v>0</v>
      </c>
    </row>
    <row r="40" spans="1:13">
      <c r="A40" s="44"/>
      <c r="B40" s="359"/>
      <c r="C40" s="359"/>
      <c r="D40" s="359"/>
      <c r="E40" s="378" t="s">
        <v>118</v>
      </c>
      <c r="F40" s="378"/>
      <c r="G40" s="378"/>
      <c r="H40" s="50">
        <f>ROUND(SUM(H37+H35+H38+H39),2)</f>
        <v>56.58</v>
      </c>
    </row>
    <row r="41" spans="1:13">
      <c r="A41" s="51"/>
      <c r="B41" s="389"/>
      <c r="C41" s="389"/>
      <c r="D41" s="389"/>
      <c r="E41" s="390" t="s">
        <v>119</v>
      </c>
      <c r="F41" s="390"/>
      <c r="G41" s="390"/>
      <c r="H41" s="52">
        <f>H40</f>
        <v>56.58</v>
      </c>
    </row>
    <row r="42" spans="1:13" ht="15" thickBot="1">
      <c r="A42" s="391"/>
      <c r="B42" s="392"/>
      <c r="C42" s="392"/>
      <c r="D42" s="392"/>
      <c r="E42" s="392"/>
      <c r="F42" s="392"/>
      <c r="G42" s="392"/>
      <c r="H42" s="393"/>
    </row>
    <row r="45" spans="1:13" s="93" customFormat="1" ht="15" customHeight="1">
      <c r="A45" s="310" t="s">
        <v>443</v>
      </c>
      <c r="B45" s="310"/>
      <c r="C45" s="310"/>
      <c r="D45" s="310"/>
      <c r="E45" s="89"/>
      <c r="F45" s="89"/>
      <c r="G45" s="90"/>
      <c r="H45" s="91"/>
      <c r="I45" s="92"/>
    </row>
    <row r="46" spans="1:13" s="27" customFormat="1" ht="15" customHeight="1">
      <c r="E46" s="309" t="s">
        <v>65</v>
      </c>
      <c r="F46" s="309"/>
      <c r="G46" s="309"/>
      <c r="H46" s="309"/>
      <c r="I46" s="93"/>
    </row>
    <row r="47" spans="1:13" s="27" customFormat="1" ht="15" customHeight="1">
      <c r="A47" s="83"/>
      <c r="B47" s="83"/>
      <c r="C47" s="83"/>
      <c r="D47" s="84"/>
      <c r="E47" s="307" t="s">
        <v>496</v>
      </c>
      <c r="F47" s="307"/>
      <c r="G47" s="307"/>
      <c r="H47" s="307"/>
      <c r="I47" s="72"/>
      <c r="J47" s="85"/>
      <c r="K47" s="85"/>
      <c r="L47" s="85"/>
      <c r="M47" s="85"/>
    </row>
    <row r="48" spans="1:13" s="27" customFormat="1" ht="14.25" customHeight="1">
      <c r="A48" s="83"/>
      <c r="B48" s="83"/>
      <c r="C48" s="83"/>
      <c r="D48" s="84"/>
      <c r="E48" s="307" t="s">
        <v>494</v>
      </c>
      <c r="F48" s="307"/>
      <c r="G48" s="307"/>
      <c r="H48" s="307"/>
      <c r="I48" s="72"/>
      <c r="J48" s="85"/>
      <c r="K48" s="85"/>
      <c r="L48" s="85"/>
      <c r="M48" s="85"/>
    </row>
  </sheetData>
  <mergeCells count="45">
    <mergeCell ref="A45:D45"/>
    <mergeCell ref="E46:H46"/>
    <mergeCell ref="E47:H47"/>
    <mergeCell ref="E48:H48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A42:H42"/>
    <mergeCell ref="B36:D36"/>
    <mergeCell ref="E36:G36"/>
    <mergeCell ref="A22:H22"/>
    <mergeCell ref="A27:E27"/>
    <mergeCell ref="F27:H27"/>
    <mergeCell ref="A28:H28"/>
    <mergeCell ref="A32:E32"/>
    <mergeCell ref="F32:H32"/>
    <mergeCell ref="A33:H33"/>
    <mergeCell ref="B34:D34"/>
    <mergeCell ref="E34:G34"/>
    <mergeCell ref="B35:D35"/>
    <mergeCell ref="E35:G35"/>
    <mergeCell ref="A12:H12"/>
    <mergeCell ref="A16:E16"/>
    <mergeCell ref="F16:H16"/>
    <mergeCell ref="A17:H17"/>
    <mergeCell ref="A21:E21"/>
    <mergeCell ref="F21:H21"/>
    <mergeCell ref="C5:H5"/>
    <mergeCell ref="B11:F11"/>
    <mergeCell ref="A1:B5"/>
    <mergeCell ref="A6:H6"/>
    <mergeCell ref="A7:H7"/>
    <mergeCell ref="A8:H8"/>
    <mergeCell ref="A10:B10"/>
    <mergeCell ref="E10:G10"/>
    <mergeCell ref="A9:H9"/>
    <mergeCell ref="C1:H2"/>
    <mergeCell ref="C3:H4"/>
  </mergeCells>
  <phoneticPr fontId="25" type="noConversion"/>
  <pageMargins left="0.511811024" right="0.511811024" top="0.78740157499999996" bottom="0.78740157499999996" header="0.31496062000000002" footer="0.31496062000000002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7"/>
  <sheetViews>
    <sheetView view="pageBreakPreview" topLeftCell="A19" zoomScale="115" zoomScaleNormal="100" zoomScaleSheetLayoutView="115" workbookViewId="0">
      <selection activeCell="E47" sqref="E47:H47"/>
    </sheetView>
  </sheetViews>
  <sheetFormatPr defaultRowHeight="14.4"/>
  <cols>
    <col min="1" max="1" width="10.109375" customWidth="1"/>
    <col min="2" max="2" width="8.6640625" customWidth="1"/>
    <col min="3" max="3" width="9.33203125" customWidth="1"/>
    <col min="4" max="4" width="34.5546875" customWidth="1"/>
    <col min="6" max="6" width="16.88671875" customWidth="1"/>
    <col min="7" max="7" width="15.33203125" customWidth="1"/>
    <col min="8" max="8" width="11.8867187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133</v>
      </c>
      <c r="B8" s="366"/>
      <c r="C8" s="366"/>
      <c r="D8" s="366"/>
      <c r="E8" s="366"/>
      <c r="F8" s="366"/>
      <c r="G8" s="366"/>
      <c r="H8" s="367"/>
    </row>
    <row r="9" spans="1:8">
      <c r="A9" s="380" t="s">
        <v>429</v>
      </c>
      <c r="B9" s="381"/>
      <c r="C9" s="381"/>
      <c r="D9" s="381"/>
      <c r="E9" s="381"/>
      <c r="F9" s="381"/>
      <c r="G9" s="381"/>
      <c r="H9" s="382"/>
    </row>
    <row r="10" spans="1:8">
      <c r="A10" s="368" t="s">
        <v>78</v>
      </c>
      <c r="B10" s="369"/>
      <c r="C10" s="73"/>
      <c r="D10" s="142" t="s">
        <v>177</v>
      </c>
      <c r="E10" s="370" t="s">
        <v>142</v>
      </c>
      <c r="F10" s="371"/>
      <c r="G10" s="372"/>
      <c r="H10" s="76">
        <v>1.5727</v>
      </c>
    </row>
    <row r="11" spans="1:8" s="72" customFormat="1" ht="28.5" customHeight="1">
      <c r="A11" s="14" t="s">
        <v>79</v>
      </c>
      <c r="B11" s="373" t="s">
        <v>182</v>
      </c>
      <c r="C11" s="373"/>
      <c r="D11" s="373"/>
      <c r="E11" s="373"/>
      <c r="F11" s="373"/>
      <c r="G11" s="34" t="s">
        <v>80</v>
      </c>
      <c r="H11" s="118" t="s">
        <v>140</v>
      </c>
    </row>
    <row r="12" spans="1:8">
      <c r="A12" s="374" t="s">
        <v>337</v>
      </c>
      <c r="B12" s="375"/>
      <c r="C12" s="375"/>
      <c r="D12" s="375"/>
      <c r="E12" s="375"/>
      <c r="F12" s="375"/>
      <c r="G12" s="375"/>
      <c r="H12" s="376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36"/>
      <c r="B14" s="37"/>
      <c r="C14" s="37"/>
      <c r="D14" s="37"/>
      <c r="E14" s="37"/>
      <c r="F14" s="37"/>
      <c r="G14" s="37"/>
      <c r="H14" s="38"/>
    </row>
    <row r="15" spans="1:8">
      <c r="A15" s="357" t="s">
        <v>92</v>
      </c>
      <c r="B15" s="358"/>
      <c r="C15" s="358"/>
      <c r="D15" s="358"/>
      <c r="E15" s="358"/>
      <c r="F15" s="359">
        <v>0</v>
      </c>
      <c r="G15" s="359"/>
      <c r="H15" s="360"/>
    </row>
    <row r="16" spans="1:8">
      <c r="A16" s="398" t="s">
        <v>93</v>
      </c>
      <c r="B16" s="399"/>
      <c r="C16" s="399"/>
      <c r="D16" s="399"/>
      <c r="E16" s="399"/>
      <c r="F16" s="399"/>
      <c r="G16" s="399"/>
      <c r="H16" s="400"/>
    </row>
    <row r="17" spans="1:8">
      <c r="A17" s="44" t="s">
        <v>59</v>
      </c>
      <c r="B17" s="37" t="s">
        <v>82</v>
      </c>
      <c r="C17" s="37" t="s">
        <v>83</v>
      </c>
      <c r="D17" s="45" t="s">
        <v>84</v>
      </c>
      <c r="E17" s="45" t="s">
        <v>85</v>
      </c>
      <c r="F17" s="45" t="s">
        <v>86</v>
      </c>
      <c r="G17" s="45" t="s">
        <v>87</v>
      </c>
      <c r="H17" s="46" t="s">
        <v>88</v>
      </c>
    </row>
    <row r="18" spans="1:8">
      <c r="A18" s="47"/>
      <c r="B18" s="41"/>
      <c r="C18" s="42"/>
      <c r="D18" s="48"/>
      <c r="E18" s="43"/>
      <c r="F18" s="49"/>
      <c r="G18" s="39"/>
      <c r="H18" s="46">
        <f>F18*G18</f>
        <v>0</v>
      </c>
    </row>
    <row r="19" spans="1:8">
      <c r="A19" s="44"/>
      <c r="B19" s="43"/>
      <c r="C19" s="43"/>
      <c r="D19" s="43"/>
      <c r="E19" s="43"/>
      <c r="F19" s="43"/>
      <c r="G19" s="43"/>
      <c r="H19" s="46">
        <f>F19*G19</f>
        <v>0</v>
      </c>
    </row>
    <row r="20" spans="1:8">
      <c r="A20" s="357" t="s">
        <v>94</v>
      </c>
      <c r="B20" s="358"/>
      <c r="C20" s="358"/>
      <c r="D20" s="358"/>
      <c r="E20" s="358"/>
      <c r="F20" s="359">
        <f>SUM(H18:H19)</f>
        <v>0</v>
      </c>
      <c r="G20" s="359"/>
      <c r="H20" s="360"/>
    </row>
    <row r="21" spans="1:8">
      <c r="A21" s="377" t="s">
        <v>95</v>
      </c>
      <c r="B21" s="378"/>
      <c r="C21" s="378"/>
      <c r="D21" s="378"/>
      <c r="E21" s="378"/>
      <c r="F21" s="378"/>
      <c r="G21" s="378"/>
      <c r="H21" s="379"/>
    </row>
    <row r="22" spans="1:8">
      <c r="A22" s="44" t="s">
        <v>59</v>
      </c>
      <c r="B22" s="37" t="s">
        <v>82</v>
      </c>
      <c r="C22" s="37" t="s">
        <v>83</v>
      </c>
      <c r="D22" s="45" t="s">
        <v>84</v>
      </c>
      <c r="E22" s="45" t="s">
        <v>85</v>
      </c>
      <c r="F22" s="45" t="s">
        <v>86</v>
      </c>
      <c r="G22" s="45" t="s">
        <v>87</v>
      </c>
      <c r="H22" s="46" t="s">
        <v>88</v>
      </c>
    </row>
    <row r="23" spans="1:8">
      <c r="A23" s="357" t="s">
        <v>99</v>
      </c>
      <c r="B23" s="358"/>
      <c r="C23" s="358"/>
      <c r="D23" s="358"/>
      <c r="E23" s="358"/>
      <c r="F23" s="359"/>
      <c r="G23" s="359"/>
      <c r="H23" s="360"/>
    </row>
    <row r="24" spans="1:8">
      <c r="A24" s="384" t="s">
        <v>100</v>
      </c>
      <c r="B24" s="385"/>
      <c r="C24" s="385"/>
      <c r="D24" s="385"/>
      <c r="E24" s="385"/>
      <c r="F24" s="385"/>
      <c r="G24" s="385"/>
      <c r="H24" s="386"/>
    </row>
    <row r="25" spans="1:8">
      <c r="A25" s="44" t="s">
        <v>59</v>
      </c>
      <c r="B25" s="37" t="s">
        <v>82</v>
      </c>
      <c r="C25" s="37" t="s">
        <v>83</v>
      </c>
      <c r="D25" s="45" t="s">
        <v>84</v>
      </c>
      <c r="E25" s="45" t="s">
        <v>85</v>
      </c>
      <c r="F25" s="45" t="s">
        <v>86</v>
      </c>
      <c r="G25" s="45" t="s">
        <v>87</v>
      </c>
      <c r="H25" s="46" t="s">
        <v>88</v>
      </c>
    </row>
    <row r="26" spans="1:8" ht="27">
      <c r="A26" s="157" t="s">
        <v>89</v>
      </c>
      <c r="B26" s="37">
        <v>30101</v>
      </c>
      <c r="C26" s="128" t="s">
        <v>141</v>
      </c>
      <c r="D26" s="140" t="s">
        <v>178</v>
      </c>
      <c r="E26" s="37" t="s">
        <v>67</v>
      </c>
      <c r="F26" s="144">
        <v>54.86</v>
      </c>
      <c r="G26" s="24">
        <v>2</v>
      </c>
      <c r="H26" s="145">
        <f t="shared" ref="H26:H27" si="0">F26*G26</f>
        <v>109.72</v>
      </c>
    </row>
    <row r="27" spans="1:8" ht="40.200000000000003">
      <c r="A27" s="157" t="s">
        <v>91</v>
      </c>
      <c r="B27" s="96">
        <v>40237</v>
      </c>
      <c r="C27" s="96" t="s">
        <v>141</v>
      </c>
      <c r="D27" s="140" t="s">
        <v>179</v>
      </c>
      <c r="E27" s="37" t="s">
        <v>67</v>
      </c>
      <c r="F27" s="146">
        <v>727.42</v>
      </c>
      <c r="G27" s="24">
        <v>1.6</v>
      </c>
      <c r="H27" s="145">
        <f t="shared" si="0"/>
        <v>1163.8720000000001</v>
      </c>
    </row>
    <row r="28" spans="1:8" ht="26.4">
      <c r="A28" s="157" t="s">
        <v>124</v>
      </c>
      <c r="B28" s="37">
        <v>30201</v>
      </c>
      <c r="C28" s="128" t="s">
        <v>141</v>
      </c>
      <c r="D28" s="165" t="s">
        <v>180</v>
      </c>
      <c r="E28" s="37" t="s">
        <v>67</v>
      </c>
      <c r="F28" s="144">
        <v>59.08</v>
      </c>
      <c r="G28" s="144">
        <v>0.4</v>
      </c>
      <c r="H28" s="145">
        <f>F28*G28</f>
        <v>23.632000000000001</v>
      </c>
    </row>
    <row r="29" spans="1:8" ht="27">
      <c r="A29" s="157" t="s">
        <v>96</v>
      </c>
      <c r="B29" s="37">
        <v>141218</v>
      </c>
      <c r="C29" s="128" t="s">
        <v>141</v>
      </c>
      <c r="D29" s="140" t="s">
        <v>181</v>
      </c>
      <c r="E29" s="37" t="s">
        <v>14</v>
      </c>
      <c r="F29" s="144">
        <v>297.66000000000003</v>
      </c>
      <c r="G29" s="144">
        <v>14.2</v>
      </c>
      <c r="H29" s="145">
        <f t="shared" ref="H29:H30" si="1">F29*G29</f>
        <v>4226.7719999999999</v>
      </c>
    </row>
    <row r="30" spans="1:8" ht="66.599999999999994">
      <c r="A30" s="157" t="s">
        <v>97</v>
      </c>
      <c r="B30" s="37">
        <v>190417</v>
      </c>
      <c r="C30" s="128" t="s">
        <v>141</v>
      </c>
      <c r="D30" s="140" t="s">
        <v>422</v>
      </c>
      <c r="E30" s="37" t="s">
        <v>2</v>
      </c>
      <c r="F30" s="144">
        <v>46.48</v>
      </c>
      <c r="G30" s="144">
        <v>3.83</v>
      </c>
      <c r="H30" s="145">
        <f t="shared" si="1"/>
        <v>178.01839999999999</v>
      </c>
    </row>
    <row r="31" spans="1:8">
      <c r="A31" s="357" t="s">
        <v>101</v>
      </c>
      <c r="B31" s="358"/>
      <c r="C31" s="358"/>
      <c r="D31" s="358"/>
      <c r="E31" s="358"/>
      <c r="F31" s="359">
        <f>SUM(H26:H30)</f>
        <v>5702.0144</v>
      </c>
      <c r="G31" s="359"/>
      <c r="H31" s="360"/>
    </row>
    <row r="32" spans="1:8">
      <c r="A32" s="384" t="s">
        <v>102</v>
      </c>
      <c r="B32" s="385"/>
      <c r="C32" s="385"/>
      <c r="D32" s="385"/>
      <c r="E32" s="385"/>
      <c r="F32" s="385"/>
      <c r="G32" s="385"/>
      <c r="H32" s="386"/>
    </row>
    <row r="33" spans="1:13">
      <c r="A33" s="44" t="s">
        <v>59</v>
      </c>
      <c r="B33" s="359" t="s">
        <v>103</v>
      </c>
      <c r="C33" s="359"/>
      <c r="D33" s="359"/>
      <c r="E33" s="387" t="s">
        <v>88</v>
      </c>
      <c r="F33" s="387"/>
      <c r="G33" s="387"/>
      <c r="H33" s="46"/>
    </row>
    <row r="34" spans="1:13">
      <c r="A34" s="44" t="s">
        <v>104</v>
      </c>
      <c r="B34" s="359" t="s">
        <v>105</v>
      </c>
      <c r="C34" s="359"/>
      <c r="D34" s="359"/>
      <c r="E34" s="387" t="s">
        <v>106</v>
      </c>
      <c r="F34" s="387"/>
      <c r="G34" s="387"/>
      <c r="H34" s="46">
        <f>F15</f>
        <v>0</v>
      </c>
    </row>
    <row r="35" spans="1:13">
      <c r="A35" s="44" t="s">
        <v>107</v>
      </c>
      <c r="B35" s="359" t="s">
        <v>108</v>
      </c>
      <c r="C35" s="359"/>
      <c r="D35" s="359"/>
      <c r="E35" s="383">
        <f>H10</f>
        <v>1.5727</v>
      </c>
      <c r="F35" s="383"/>
      <c r="G35" s="383"/>
      <c r="H35" s="46"/>
    </row>
    <row r="36" spans="1:13">
      <c r="A36" s="44" t="s">
        <v>109</v>
      </c>
      <c r="B36" s="359" t="s">
        <v>110</v>
      </c>
      <c r="C36" s="359"/>
      <c r="D36" s="359"/>
      <c r="E36" s="388" t="s">
        <v>111</v>
      </c>
      <c r="F36" s="388"/>
      <c r="G36" s="388"/>
      <c r="H36" s="46">
        <f>F20</f>
        <v>0</v>
      </c>
    </row>
    <row r="37" spans="1:13">
      <c r="A37" s="44" t="s">
        <v>112</v>
      </c>
      <c r="B37" s="359" t="s">
        <v>113</v>
      </c>
      <c r="C37" s="359"/>
      <c r="D37" s="359"/>
      <c r="E37" s="388" t="s">
        <v>114</v>
      </c>
      <c r="F37" s="388"/>
      <c r="G37" s="388"/>
      <c r="H37" s="46">
        <f>F23</f>
        <v>0</v>
      </c>
    </row>
    <row r="38" spans="1:13">
      <c r="A38" s="44" t="s">
        <v>115</v>
      </c>
      <c r="B38" s="359" t="s">
        <v>116</v>
      </c>
      <c r="C38" s="359"/>
      <c r="D38" s="359"/>
      <c r="E38" s="388" t="s">
        <v>117</v>
      </c>
      <c r="F38" s="388"/>
      <c r="G38" s="388"/>
      <c r="H38" s="46">
        <f>F31</f>
        <v>5702.0144</v>
      </c>
    </row>
    <row r="39" spans="1:13" s="93" customFormat="1" ht="15" customHeight="1">
      <c r="A39" s="44"/>
      <c r="B39" s="359"/>
      <c r="C39" s="359"/>
      <c r="D39" s="359"/>
      <c r="E39" s="378" t="s">
        <v>118</v>
      </c>
      <c r="F39" s="378"/>
      <c r="G39" s="378"/>
      <c r="H39" s="50">
        <f>ROUND(SUM(H36+H34+H37+H38),2)</f>
        <v>5702.01</v>
      </c>
      <c r="I39" s="92"/>
    </row>
    <row r="40" spans="1:13" s="27" customFormat="1" ht="15" customHeight="1">
      <c r="A40" s="51"/>
      <c r="B40" s="389"/>
      <c r="C40" s="389"/>
      <c r="D40" s="389"/>
      <c r="E40" s="390" t="s">
        <v>119</v>
      </c>
      <c r="F40" s="390"/>
      <c r="G40" s="390"/>
      <c r="H40" s="52">
        <f>H39</f>
        <v>5702.01</v>
      </c>
      <c r="I40" s="93"/>
    </row>
    <row r="41" spans="1:13" s="27" customFormat="1" ht="15" customHeight="1" thickBot="1">
      <c r="A41" s="391"/>
      <c r="B41" s="392"/>
      <c r="C41" s="392"/>
      <c r="D41" s="392"/>
      <c r="E41" s="392"/>
      <c r="F41" s="392"/>
      <c r="G41" s="392"/>
      <c r="H41" s="393"/>
      <c r="I41" s="121"/>
      <c r="J41" s="79"/>
      <c r="K41" s="79"/>
      <c r="L41" s="79"/>
      <c r="M41" s="79"/>
    </row>
    <row r="42" spans="1:13" s="27" customFormat="1" ht="15" customHeight="1">
      <c r="A42"/>
      <c r="B42"/>
      <c r="C42"/>
      <c r="D42"/>
      <c r="E42"/>
      <c r="F42"/>
      <c r="G42"/>
      <c r="H42"/>
      <c r="I42" s="72"/>
      <c r="J42" s="85"/>
      <c r="K42" s="85"/>
      <c r="L42" s="85"/>
      <c r="M42" s="85"/>
    </row>
    <row r="43" spans="1:13" s="27" customFormat="1" ht="14.25" customHeight="1">
      <c r="A43"/>
      <c r="B43"/>
      <c r="C43"/>
      <c r="D43"/>
      <c r="E43"/>
      <c r="F43"/>
      <c r="G43"/>
      <c r="H43"/>
      <c r="I43" s="72"/>
      <c r="J43" s="85"/>
      <c r="K43" s="85"/>
      <c r="L43" s="85"/>
      <c r="M43" s="85"/>
    </row>
    <row r="44" spans="1:13" ht="15.6">
      <c r="A44" s="310" t="s">
        <v>443</v>
      </c>
      <c r="B44" s="310"/>
      <c r="C44" s="310"/>
      <c r="D44" s="310"/>
      <c r="E44" s="89"/>
      <c r="F44" s="89"/>
      <c r="G44" s="90"/>
      <c r="H44" s="91"/>
    </row>
    <row r="45" spans="1:13">
      <c r="A45" s="27"/>
      <c r="B45" s="27"/>
      <c r="C45" s="27"/>
      <c r="D45" s="27"/>
      <c r="E45" s="309" t="s">
        <v>65</v>
      </c>
      <c r="F45" s="309"/>
      <c r="G45" s="309"/>
      <c r="H45" s="309"/>
    </row>
    <row r="46" spans="1:13">
      <c r="A46" s="83"/>
      <c r="B46" s="83"/>
      <c r="C46" s="83"/>
      <c r="D46" s="84"/>
      <c r="E46" s="309" t="s">
        <v>496</v>
      </c>
      <c r="F46" s="309"/>
      <c r="G46" s="309"/>
      <c r="H46" s="309"/>
    </row>
    <row r="47" spans="1:13">
      <c r="A47" s="83"/>
      <c r="B47" s="83"/>
      <c r="C47" s="83"/>
      <c r="D47" s="84"/>
      <c r="E47" s="343" t="s">
        <v>494</v>
      </c>
      <c r="F47" s="343"/>
      <c r="G47" s="343"/>
      <c r="H47" s="343"/>
    </row>
  </sheetData>
  <mergeCells count="45">
    <mergeCell ref="A44:D44"/>
    <mergeCell ref="E45:H45"/>
    <mergeCell ref="E46:H46"/>
    <mergeCell ref="E47:H47"/>
    <mergeCell ref="B36:D36"/>
    <mergeCell ref="E36:G36"/>
    <mergeCell ref="B37:D37"/>
    <mergeCell ref="E37:G37"/>
    <mergeCell ref="B38:D38"/>
    <mergeCell ref="E38:G38"/>
    <mergeCell ref="B39:D39"/>
    <mergeCell ref="E39:G39"/>
    <mergeCell ref="B40:D40"/>
    <mergeCell ref="E40:G40"/>
    <mergeCell ref="A41:H41"/>
    <mergeCell ref="A16:H16"/>
    <mergeCell ref="B35:D35"/>
    <mergeCell ref="E35:G35"/>
    <mergeCell ref="A21:H21"/>
    <mergeCell ref="A23:E23"/>
    <mergeCell ref="F23:H23"/>
    <mergeCell ref="A24:H24"/>
    <mergeCell ref="A31:E31"/>
    <mergeCell ref="F31:H31"/>
    <mergeCell ref="A32:H32"/>
    <mergeCell ref="B33:D33"/>
    <mergeCell ref="E33:G33"/>
    <mergeCell ref="B34:D34"/>
    <mergeCell ref="E34:G34"/>
    <mergeCell ref="A1:B5"/>
    <mergeCell ref="C1:H2"/>
    <mergeCell ref="C3:H4"/>
    <mergeCell ref="C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</mergeCells>
  <phoneticPr fontId="25" type="noConversion"/>
  <pageMargins left="0.511811024" right="0.511811024" top="0.78740157499999996" bottom="0.78740157499999996" header="0.31496062000000002" footer="0.31496062000000002"/>
  <pageSetup paperSize="9"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4"/>
  <sheetViews>
    <sheetView view="pageBreakPreview" topLeftCell="A16" zoomScaleNormal="100" zoomScaleSheetLayoutView="100" workbookViewId="0">
      <selection activeCell="D27" sqref="D27"/>
    </sheetView>
  </sheetViews>
  <sheetFormatPr defaultRowHeight="14.4"/>
  <cols>
    <col min="1" max="1" width="10.109375" customWidth="1"/>
    <col min="2" max="2" width="8.6640625" customWidth="1"/>
    <col min="3" max="3" width="9.33203125" customWidth="1"/>
    <col min="4" max="4" width="47.109375" customWidth="1"/>
    <col min="6" max="6" width="16.88671875" customWidth="1"/>
    <col min="7" max="7" width="15.88671875" customWidth="1"/>
    <col min="8" max="8" width="11.8867187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338</v>
      </c>
      <c r="B8" s="366"/>
      <c r="C8" s="366"/>
      <c r="D8" s="366"/>
      <c r="E8" s="366"/>
      <c r="F8" s="366"/>
      <c r="G8" s="366"/>
      <c r="H8" s="367"/>
    </row>
    <row r="9" spans="1:8">
      <c r="A9" s="380" t="s">
        <v>429</v>
      </c>
      <c r="B9" s="381"/>
      <c r="C9" s="381"/>
      <c r="D9" s="381"/>
      <c r="E9" s="381"/>
      <c r="F9" s="381"/>
      <c r="G9" s="381"/>
      <c r="H9" s="382"/>
    </row>
    <row r="10" spans="1:8">
      <c r="A10" s="368" t="s">
        <v>78</v>
      </c>
      <c r="B10" s="369"/>
      <c r="C10" s="73"/>
      <c r="D10" s="142" t="s">
        <v>177</v>
      </c>
      <c r="E10" s="370" t="s">
        <v>142</v>
      </c>
      <c r="F10" s="371"/>
      <c r="G10" s="372"/>
      <c r="H10" s="76">
        <v>1.5727</v>
      </c>
    </row>
    <row r="11" spans="1:8" s="72" customFormat="1" ht="28.5" customHeight="1">
      <c r="A11" s="14" t="s">
        <v>79</v>
      </c>
      <c r="B11" s="373" t="s">
        <v>341</v>
      </c>
      <c r="C11" s="373"/>
      <c r="D11" s="373"/>
      <c r="E11" s="373"/>
      <c r="F11" s="373"/>
      <c r="G11" s="34" t="s">
        <v>80</v>
      </c>
      <c r="H11" s="118" t="s">
        <v>2</v>
      </c>
    </row>
    <row r="12" spans="1:8">
      <c r="A12" s="374" t="s">
        <v>337</v>
      </c>
      <c r="B12" s="375"/>
      <c r="C12" s="375"/>
      <c r="D12" s="375"/>
      <c r="E12" s="375"/>
      <c r="F12" s="375"/>
      <c r="G12" s="375"/>
      <c r="H12" s="376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36"/>
      <c r="B14" s="37"/>
      <c r="C14" s="37"/>
      <c r="D14" s="37"/>
      <c r="E14" s="37"/>
      <c r="F14" s="37"/>
      <c r="G14" s="37"/>
      <c r="H14" s="38"/>
    </row>
    <row r="15" spans="1:8">
      <c r="A15" s="357" t="s">
        <v>92</v>
      </c>
      <c r="B15" s="358"/>
      <c r="C15" s="358"/>
      <c r="D15" s="358"/>
      <c r="E15" s="358"/>
      <c r="F15" s="359">
        <v>0</v>
      </c>
      <c r="G15" s="359"/>
      <c r="H15" s="360"/>
    </row>
    <row r="16" spans="1:8">
      <c r="A16" s="398" t="s">
        <v>93</v>
      </c>
      <c r="B16" s="399"/>
      <c r="C16" s="399"/>
      <c r="D16" s="399"/>
      <c r="E16" s="399"/>
      <c r="F16" s="399"/>
      <c r="G16" s="399"/>
      <c r="H16" s="400"/>
    </row>
    <row r="17" spans="1:8">
      <c r="A17" s="44" t="s">
        <v>59</v>
      </c>
      <c r="B17" s="37" t="s">
        <v>82</v>
      </c>
      <c r="C17" s="37" t="s">
        <v>83</v>
      </c>
      <c r="D17" s="45" t="s">
        <v>84</v>
      </c>
      <c r="E17" s="45" t="s">
        <v>85</v>
      </c>
      <c r="F17" s="45" t="s">
        <v>86</v>
      </c>
      <c r="G17" s="45" t="s">
        <v>87</v>
      </c>
      <c r="H17" s="46" t="s">
        <v>88</v>
      </c>
    </row>
    <row r="18" spans="1:8">
      <c r="A18" s="47"/>
      <c r="B18" s="41"/>
      <c r="C18" s="42"/>
      <c r="D18" s="48"/>
      <c r="E18" s="43"/>
      <c r="F18" s="49"/>
      <c r="G18" s="39"/>
      <c r="H18" s="46">
        <f>F18*G18</f>
        <v>0</v>
      </c>
    </row>
    <row r="19" spans="1:8">
      <c r="A19" s="44"/>
      <c r="B19" s="43"/>
      <c r="C19" s="43"/>
      <c r="D19" s="43"/>
      <c r="E19" s="43"/>
      <c r="F19" s="43"/>
      <c r="G19" s="43"/>
      <c r="H19" s="46">
        <f>F19*G19</f>
        <v>0</v>
      </c>
    </row>
    <row r="20" spans="1:8">
      <c r="A20" s="357" t="s">
        <v>94</v>
      </c>
      <c r="B20" s="358"/>
      <c r="C20" s="358"/>
      <c r="D20" s="358"/>
      <c r="E20" s="358"/>
      <c r="F20" s="359">
        <f>SUM(H18:H19)</f>
        <v>0</v>
      </c>
      <c r="G20" s="359"/>
      <c r="H20" s="360"/>
    </row>
    <row r="21" spans="1:8">
      <c r="A21" s="377" t="s">
        <v>95</v>
      </c>
      <c r="B21" s="378"/>
      <c r="C21" s="378"/>
      <c r="D21" s="378"/>
      <c r="E21" s="378"/>
      <c r="F21" s="378"/>
      <c r="G21" s="378"/>
      <c r="H21" s="379"/>
    </row>
    <row r="22" spans="1:8">
      <c r="A22" s="44" t="s">
        <v>59</v>
      </c>
      <c r="B22" s="37" t="s">
        <v>82</v>
      </c>
      <c r="C22" s="37" t="s">
        <v>83</v>
      </c>
      <c r="D22" s="45" t="s">
        <v>84</v>
      </c>
      <c r="E22" s="45" t="s">
        <v>85</v>
      </c>
      <c r="F22" s="45" t="s">
        <v>86</v>
      </c>
      <c r="G22" s="45" t="s">
        <v>87</v>
      </c>
      <c r="H22" s="46" t="s">
        <v>88</v>
      </c>
    </row>
    <row r="23" spans="1:8">
      <c r="A23" s="357" t="s">
        <v>99</v>
      </c>
      <c r="B23" s="358"/>
      <c r="C23" s="358"/>
      <c r="D23" s="358"/>
      <c r="E23" s="358"/>
      <c r="F23" s="359"/>
      <c r="G23" s="359"/>
      <c r="H23" s="360"/>
    </row>
    <row r="24" spans="1:8">
      <c r="A24" s="384" t="s">
        <v>100</v>
      </c>
      <c r="B24" s="385"/>
      <c r="C24" s="385"/>
      <c r="D24" s="385"/>
      <c r="E24" s="385"/>
      <c r="F24" s="385"/>
      <c r="G24" s="385"/>
      <c r="H24" s="386"/>
    </row>
    <row r="25" spans="1:8">
      <c r="A25" s="44" t="s">
        <v>59</v>
      </c>
      <c r="B25" s="37" t="s">
        <v>82</v>
      </c>
      <c r="C25" s="37" t="s">
        <v>83</v>
      </c>
      <c r="D25" s="45" t="s">
        <v>84</v>
      </c>
      <c r="E25" s="45" t="s">
        <v>85</v>
      </c>
      <c r="F25" s="45" t="s">
        <v>86</v>
      </c>
      <c r="G25" s="45" t="s">
        <v>87</v>
      </c>
      <c r="H25" s="46" t="s">
        <v>88</v>
      </c>
    </row>
    <row r="26" spans="1:8" ht="53.4">
      <c r="A26" s="157" t="s">
        <v>89</v>
      </c>
      <c r="B26" s="37">
        <v>5631</v>
      </c>
      <c r="C26" s="128" t="s">
        <v>58</v>
      </c>
      <c r="D26" s="140" t="s">
        <v>339</v>
      </c>
      <c r="E26" s="37" t="s">
        <v>185</v>
      </c>
      <c r="F26" s="144">
        <v>211.76</v>
      </c>
      <c r="G26" s="158">
        <v>0.20724999999999999</v>
      </c>
      <c r="H26" s="145">
        <f>F26*G26</f>
        <v>43.887259999999998</v>
      </c>
    </row>
    <row r="27" spans="1:8" ht="66">
      <c r="A27" s="157" t="s">
        <v>91</v>
      </c>
      <c r="B27" s="96">
        <v>67826</v>
      </c>
      <c r="C27" s="96" t="s">
        <v>58</v>
      </c>
      <c r="D27" s="138" t="s">
        <v>340</v>
      </c>
      <c r="E27" s="37" t="s">
        <v>185</v>
      </c>
      <c r="F27" s="146">
        <v>181.27</v>
      </c>
      <c r="G27" s="158">
        <v>0.20724999999999999</v>
      </c>
      <c r="H27" s="145">
        <f t="shared" ref="H27" si="0">F27*G27</f>
        <v>37.5682075</v>
      </c>
    </row>
    <row r="28" spans="1:8">
      <c r="A28" s="357" t="s">
        <v>101</v>
      </c>
      <c r="B28" s="358"/>
      <c r="C28" s="358"/>
      <c r="D28" s="358"/>
      <c r="E28" s="358"/>
      <c r="F28" s="359">
        <f>SUM(H26:H27)</f>
        <v>81.455467499999997</v>
      </c>
      <c r="G28" s="359"/>
      <c r="H28" s="360"/>
    </row>
    <row r="29" spans="1:8">
      <c r="A29" s="384" t="s">
        <v>102</v>
      </c>
      <c r="B29" s="385"/>
      <c r="C29" s="385"/>
      <c r="D29" s="385"/>
      <c r="E29" s="385"/>
      <c r="F29" s="385"/>
      <c r="G29" s="385"/>
      <c r="H29" s="386"/>
    </row>
    <row r="30" spans="1:8">
      <c r="A30" s="44" t="s">
        <v>59</v>
      </c>
      <c r="B30" s="359" t="s">
        <v>103</v>
      </c>
      <c r="C30" s="359"/>
      <c r="D30" s="359"/>
      <c r="E30" s="387" t="s">
        <v>88</v>
      </c>
      <c r="F30" s="387"/>
      <c r="G30" s="387"/>
      <c r="H30" s="46"/>
    </row>
    <row r="31" spans="1:8">
      <c r="A31" s="44" t="s">
        <v>104</v>
      </c>
      <c r="B31" s="359" t="s">
        <v>105</v>
      </c>
      <c r="C31" s="359"/>
      <c r="D31" s="359"/>
      <c r="E31" s="387" t="s">
        <v>106</v>
      </c>
      <c r="F31" s="387"/>
      <c r="G31" s="387"/>
      <c r="H31" s="46">
        <f>F15</f>
        <v>0</v>
      </c>
    </row>
    <row r="32" spans="1:8">
      <c r="A32" s="44" t="s">
        <v>107</v>
      </c>
      <c r="B32" s="359" t="s">
        <v>108</v>
      </c>
      <c r="C32" s="359"/>
      <c r="D32" s="359"/>
      <c r="E32" s="383">
        <f>H10</f>
        <v>1.5727</v>
      </c>
      <c r="F32" s="383"/>
      <c r="G32" s="383"/>
      <c r="H32" s="46"/>
    </row>
    <row r="33" spans="1:13">
      <c r="A33" s="44" t="s">
        <v>109</v>
      </c>
      <c r="B33" s="359" t="s">
        <v>110</v>
      </c>
      <c r="C33" s="359"/>
      <c r="D33" s="359"/>
      <c r="E33" s="388" t="s">
        <v>111</v>
      </c>
      <c r="F33" s="388"/>
      <c r="G33" s="388"/>
      <c r="H33" s="46">
        <f>F20</f>
        <v>0</v>
      </c>
    </row>
    <row r="34" spans="1:13">
      <c r="A34" s="44" t="s">
        <v>112</v>
      </c>
      <c r="B34" s="359" t="s">
        <v>113</v>
      </c>
      <c r="C34" s="359"/>
      <c r="D34" s="359"/>
      <c r="E34" s="388" t="s">
        <v>114</v>
      </c>
      <c r="F34" s="388"/>
      <c r="G34" s="388"/>
      <c r="H34" s="46">
        <f>F23</f>
        <v>0</v>
      </c>
    </row>
    <row r="35" spans="1:13">
      <c r="A35" s="44" t="s">
        <v>115</v>
      </c>
      <c r="B35" s="359" t="s">
        <v>116</v>
      </c>
      <c r="C35" s="359"/>
      <c r="D35" s="359"/>
      <c r="E35" s="388" t="s">
        <v>117</v>
      </c>
      <c r="F35" s="388"/>
      <c r="G35" s="388"/>
      <c r="H35" s="46">
        <f>F28</f>
        <v>81.455467499999997</v>
      </c>
    </row>
    <row r="36" spans="1:13" s="93" customFormat="1" ht="15" customHeight="1">
      <c r="A36" s="44"/>
      <c r="B36" s="359"/>
      <c r="C36" s="359"/>
      <c r="D36" s="359"/>
      <c r="E36" s="378" t="s">
        <v>118</v>
      </c>
      <c r="F36" s="378"/>
      <c r="G36" s="378"/>
      <c r="H36" s="50">
        <f>ROUND(SUM(H33+H31+H34+H35),2)</f>
        <v>81.459999999999994</v>
      </c>
      <c r="I36" s="92"/>
    </row>
    <row r="37" spans="1:13" s="27" customFormat="1" ht="15" customHeight="1">
      <c r="A37" s="51"/>
      <c r="B37" s="389"/>
      <c r="C37" s="389"/>
      <c r="D37" s="389"/>
      <c r="E37" s="390" t="s">
        <v>119</v>
      </c>
      <c r="F37" s="390"/>
      <c r="G37" s="390"/>
      <c r="H37" s="52">
        <f>H36</f>
        <v>81.459999999999994</v>
      </c>
      <c r="I37" s="93"/>
    </row>
    <row r="38" spans="1:13" s="27" customFormat="1" ht="15" customHeight="1" thickBot="1">
      <c r="A38" s="391"/>
      <c r="B38" s="392"/>
      <c r="C38" s="392"/>
      <c r="D38" s="392"/>
      <c r="E38" s="392"/>
      <c r="F38" s="392"/>
      <c r="G38" s="392"/>
      <c r="H38" s="393"/>
      <c r="I38" s="121"/>
      <c r="J38" s="79"/>
      <c r="K38" s="79"/>
      <c r="L38" s="79"/>
      <c r="M38" s="79"/>
    </row>
    <row r="39" spans="1:13" s="27" customFormat="1" ht="15" customHeight="1">
      <c r="A39"/>
      <c r="B39"/>
      <c r="C39"/>
      <c r="D39"/>
      <c r="E39"/>
      <c r="F39"/>
      <c r="G39"/>
      <c r="H39"/>
      <c r="I39" s="72"/>
      <c r="J39" s="85"/>
      <c r="K39" s="85"/>
      <c r="L39" s="85"/>
      <c r="M39" s="85"/>
    </row>
    <row r="40" spans="1:13" s="27" customFormat="1" ht="14.25" customHeight="1">
      <c r="A40"/>
      <c r="B40"/>
      <c r="C40"/>
      <c r="D40"/>
      <c r="E40"/>
      <c r="F40"/>
      <c r="G40"/>
      <c r="H40"/>
      <c r="I40" s="72"/>
      <c r="J40" s="85"/>
      <c r="K40" s="85"/>
      <c r="L40" s="85"/>
      <c r="M40" s="85"/>
    </row>
    <row r="41" spans="1:13" ht="15.6">
      <c r="A41" s="310" t="s">
        <v>443</v>
      </c>
      <c r="B41" s="310"/>
      <c r="C41" s="310"/>
      <c r="D41" s="310"/>
      <c r="E41" s="89"/>
      <c r="F41" s="89"/>
      <c r="G41" s="90"/>
      <c r="H41" s="91"/>
    </row>
    <row r="42" spans="1:13">
      <c r="A42" s="27"/>
      <c r="B42" s="27"/>
      <c r="C42" s="27"/>
      <c r="D42" s="27"/>
      <c r="E42" s="309" t="s">
        <v>65</v>
      </c>
      <c r="F42" s="309"/>
      <c r="G42" s="309"/>
      <c r="H42" s="309"/>
    </row>
    <row r="43" spans="1:13">
      <c r="A43" s="83"/>
      <c r="B43" s="83"/>
      <c r="C43" s="83"/>
      <c r="D43" s="84"/>
      <c r="E43" s="401" t="s">
        <v>496</v>
      </c>
      <c r="F43" s="401"/>
      <c r="G43" s="401"/>
      <c r="H43" s="401"/>
    </row>
    <row r="44" spans="1:13">
      <c r="A44" s="83"/>
      <c r="B44" s="83"/>
      <c r="C44" s="83"/>
      <c r="D44" s="84"/>
      <c r="E44" s="307" t="s">
        <v>494</v>
      </c>
      <c r="F44" s="307"/>
      <c r="G44" s="307"/>
      <c r="H44" s="307"/>
    </row>
  </sheetData>
  <mergeCells count="45">
    <mergeCell ref="A1:B5"/>
    <mergeCell ref="C1:H2"/>
    <mergeCell ref="C3:H4"/>
    <mergeCell ref="C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B32:D32"/>
    <mergeCell ref="E32:G32"/>
    <mergeCell ref="A21:H21"/>
    <mergeCell ref="A23:E23"/>
    <mergeCell ref="F23:H23"/>
    <mergeCell ref="A24:H24"/>
    <mergeCell ref="A28:E28"/>
    <mergeCell ref="F28:H28"/>
    <mergeCell ref="A29:H29"/>
    <mergeCell ref="B30:D30"/>
    <mergeCell ref="E30:G30"/>
    <mergeCell ref="B31:D31"/>
    <mergeCell ref="E31:G31"/>
    <mergeCell ref="B33:D33"/>
    <mergeCell ref="E33:G33"/>
    <mergeCell ref="B34:D34"/>
    <mergeCell ref="E34:G34"/>
    <mergeCell ref="B35:D35"/>
    <mergeCell ref="E35:G35"/>
    <mergeCell ref="E42:H42"/>
    <mergeCell ref="E43:H43"/>
    <mergeCell ref="E44:H44"/>
    <mergeCell ref="B36:D36"/>
    <mergeCell ref="E36:G36"/>
    <mergeCell ref="B37:D37"/>
    <mergeCell ref="E37:G37"/>
    <mergeCell ref="A38:H38"/>
    <mergeCell ref="A41:D41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"/>
  <sheetViews>
    <sheetView topLeftCell="A7" workbookViewId="0">
      <selection activeCell="D9" sqref="D9"/>
    </sheetView>
  </sheetViews>
  <sheetFormatPr defaultRowHeight="14.4"/>
  <cols>
    <col min="3" max="3" width="7.33203125" customWidth="1"/>
    <col min="4" max="4" width="20.5546875" customWidth="1"/>
    <col min="5" max="5" width="6.6640625" customWidth="1"/>
    <col min="6" max="6" width="13" customWidth="1"/>
    <col min="7" max="7" width="12.5546875" bestFit="1" customWidth="1"/>
    <col min="8" max="8" width="35.33203125" customWidth="1"/>
    <col min="10" max="10" width="12.5546875" customWidth="1"/>
    <col min="11" max="11" width="7" customWidth="1"/>
  </cols>
  <sheetData>
    <row r="1" spans="1:11" ht="15" customHeight="1">
      <c r="A1" s="339"/>
      <c r="B1" s="339"/>
      <c r="C1" s="339"/>
      <c r="D1" s="339" t="s">
        <v>6</v>
      </c>
      <c r="E1" s="339"/>
      <c r="F1" s="339"/>
      <c r="G1" s="339"/>
      <c r="H1" s="339"/>
      <c r="I1" s="339"/>
      <c r="J1" s="339"/>
      <c r="K1" s="339"/>
    </row>
    <row r="2" spans="1:11" ht="15" customHeight="1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11" ht="20.100000000000001" customHeight="1">
      <c r="A3" s="339"/>
      <c r="B3" s="339"/>
      <c r="C3" s="339"/>
      <c r="D3" s="356" t="s">
        <v>7</v>
      </c>
      <c r="E3" s="356"/>
      <c r="F3" s="356"/>
      <c r="G3" s="356"/>
      <c r="H3" s="356"/>
      <c r="I3" s="356"/>
      <c r="J3" s="356"/>
      <c r="K3" s="356"/>
    </row>
    <row r="4" spans="1:11" ht="20.100000000000001" customHeight="1">
      <c r="A4" s="339"/>
      <c r="B4" s="339"/>
      <c r="C4" s="339"/>
      <c r="D4" s="356" t="s">
        <v>8</v>
      </c>
      <c r="E4" s="356"/>
      <c r="F4" s="356"/>
      <c r="G4" s="356"/>
      <c r="H4" s="356"/>
      <c r="I4" s="356"/>
      <c r="J4" s="356"/>
      <c r="K4" s="356"/>
    </row>
    <row r="5" spans="1:11" ht="17.399999999999999">
      <c r="A5" s="339"/>
      <c r="B5" s="339"/>
      <c r="C5" s="339"/>
      <c r="D5" s="339"/>
      <c r="E5" s="339"/>
      <c r="F5" s="339"/>
      <c r="G5" s="339"/>
      <c r="H5" s="339"/>
      <c r="I5" s="407"/>
      <c r="J5" s="407"/>
      <c r="K5" s="407"/>
    </row>
    <row r="6" spans="1:11" ht="17.399999999999999">
      <c r="A6" s="339" t="s">
        <v>350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</row>
    <row r="7" spans="1:11">
      <c r="A7" s="408"/>
      <c r="B7" s="408"/>
      <c r="C7" s="408"/>
      <c r="D7" s="408"/>
      <c r="E7" s="408"/>
      <c r="F7" s="408"/>
      <c r="G7" s="408"/>
      <c r="H7" s="408"/>
      <c r="I7" s="408"/>
      <c r="J7" s="408"/>
    </row>
    <row r="8" spans="1:11">
      <c r="A8" s="409" t="s">
        <v>497</v>
      </c>
      <c r="B8" s="409"/>
      <c r="C8" s="409"/>
      <c r="D8" s="409"/>
      <c r="E8" s="409"/>
      <c r="F8" s="409"/>
      <c r="G8" s="409"/>
      <c r="H8" s="409"/>
      <c r="I8" s="409"/>
      <c r="J8" s="409"/>
    </row>
    <row r="9" spans="1:11">
      <c r="A9" s="21"/>
      <c r="B9" s="21"/>
      <c r="C9" s="19"/>
      <c r="D9" s="19"/>
      <c r="E9" s="19"/>
      <c r="I9" s="19"/>
      <c r="J9" s="19"/>
    </row>
    <row r="10" spans="1:11">
      <c r="A10" s="149" t="s">
        <v>82</v>
      </c>
      <c r="B10" s="149" t="s">
        <v>351</v>
      </c>
      <c r="C10" s="410" t="s">
        <v>352</v>
      </c>
      <c r="D10" s="410"/>
      <c r="E10" s="410"/>
      <c r="F10" s="149" t="s">
        <v>71</v>
      </c>
      <c r="G10" s="149" t="s">
        <v>353</v>
      </c>
      <c r="H10" s="411" t="s">
        <v>354</v>
      </c>
      <c r="I10" s="412"/>
      <c r="J10" s="412"/>
      <c r="K10" s="413"/>
    </row>
    <row r="11" spans="1:11" ht="30" customHeight="1">
      <c r="A11" s="15" t="s">
        <v>27</v>
      </c>
      <c r="B11" s="15" t="s">
        <v>355</v>
      </c>
      <c r="C11" s="402" t="s">
        <v>377</v>
      </c>
      <c r="D11" s="403"/>
      <c r="E11" s="403"/>
      <c r="F11" s="15" t="s">
        <v>71</v>
      </c>
      <c r="G11" s="15">
        <v>3</v>
      </c>
      <c r="H11" s="404">
        <f>ROUND((I14+I15+I16)/3,2)</f>
        <v>32.630000000000003</v>
      </c>
      <c r="I11" s="405"/>
      <c r="J11" s="405"/>
      <c r="K11" s="406"/>
    </row>
    <row r="12" spans="1:11">
      <c r="A12" s="21"/>
      <c r="B12" s="21"/>
      <c r="C12" s="19"/>
      <c r="D12" s="19"/>
      <c r="E12" s="19"/>
      <c r="F12" s="19"/>
      <c r="G12" s="19"/>
      <c r="H12" s="19"/>
      <c r="I12" s="19"/>
      <c r="J12" s="19"/>
    </row>
    <row r="13" spans="1:11">
      <c r="A13" s="414" t="s">
        <v>356</v>
      </c>
      <c r="B13" s="414"/>
      <c r="C13" s="414"/>
      <c r="D13" s="414"/>
      <c r="E13" s="414" t="s">
        <v>357</v>
      </c>
      <c r="F13" s="414"/>
      <c r="G13" s="414" t="s">
        <v>358</v>
      </c>
      <c r="H13" s="414"/>
      <c r="I13" s="172" t="s">
        <v>359</v>
      </c>
      <c r="J13" s="172" t="s">
        <v>360</v>
      </c>
      <c r="K13" s="172" t="s">
        <v>361</v>
      </c>
    </row>
    <row r="14" spans="1:11" ht="35.1" customHeight="1">
      <c r="A14" s="403" t="s">
        <v>362</v>
      </c>
      <c r="B14" s="403"/>
      <c r="C14" s="403"/>
      <c r="D14" s="403"/>
      <c r="E14" s="407" t="s">
        <v>363</v>
      </c>
      <c r="F14" s="407"/>
      <c r="G14" s="415" t="s">
        <v>364</v>
      </c>
      <c r="H14" s="407"/>
      <c r="I14" s="24">
        <v>38</v>
      </c>
      <c r="J14" s="15" t="s">
        <v>365</v>
      </c>
      <c r="K14" s="173"/>
    </row>
    <row r="15" spans="1:11" ht="35.1" customHeight="1">
      <c r="A15" s="402" t="s">
        <v>366</v>
      </c>
      <c r="B15" s="402"/>
      <c r="C15" s="402"/>
      <c r="D15" s="402"/>
      <c r="E15" s="407" t="s">
        <v>367</v>
      </c>
      <c r="F15" s="407"/>
      <c r="G15" s="415" t="s">
        <v>368</v>
      </c>
      <c r="H15" s="407"/>
      <c r="I15" s="24">
        <v>35.9</v>
      </c>
      <c r="J15" s="15" t="s">
        <v>365</v>
      </c>
      <c r="K15" s="15"/>
    </row>
    <row r="16" spans="1:11" ht="35.1" customHeight="1">
      <c r="A16" s="402" t="s">
        <v>378</v>
      </c>
      <c r="B16" s="402"/>
      <c r="C16" s="402"/>
      <c r="D16" s="402"/>
      <c r="E16" s="407" t="s">
        <v>379</v>
      </c>
      <c r="F16" s="407"/>
      <c r="G16" s="415" t="s">
        <v>380</v>
      </c>
      <c r="H16" s="415"/>
      <c r="I16" s="24">
        <v>24</v>
      </c>
      <c r="J16" s="15" t="s">
        <v>365</v>
      </c>
      <c r="K16" s="15"/>
    </row>
    <row r="17" spans="1:11">
      <c r="A17" s="174"/>
      <c r="B17" s="174"/>
      <c r="C17" s="174"/>
      <c r="D17" s="174"/>
      <c r="E17" s="168"/>
      <c r="F17" s="168"/>
      <c r="G17" s="175"/>
      <c r="H17" s="175"/>
      <c r="I17" s="176"/>
      <c r="J17" s="168"/>
      <c r="K17" s="168"/>
    </row>
    <row r="19" spans="1:11">
      <c r="A19" s="310" t="s">
        <v>443</v>
      </c>
      <c r="B19" s="310"/>
      <c r="C19" s="310"/>
      <c r="D19" s="310"/>
      <c r="H19" s="177" t="s">
        <v>65</v>
      </c>
      <c r="I19" s="177"/>
      <c r="J19" s="177"/>
      <c r="K19" s="177"/>
    </row>
    <row r="20" spans="1:11">
      <c r="A20" s="3"/>
      <c r="B20" s="3"/>
      <c r="C20" s="3"/>
      <c r="D20" s="2"/>
      <c r="H20" s="20" t="s">
        <v>495</v>
      </c>
      <c r="I20" s="20"/>
      <c r="J20" s="20"/>
      <c r="K20" s="20"/>
    </row>
    <row r="21" spans="1:11">
      <c r="A21" s="3"/>
      <c r="B21" s="3"/>
      <c r="C21" s="3"/>
      <c r="D21" s="2"/>
      <c r="H21" s="20" t="s">
        <v>494</v>
      </c>
      <c r="I21" s="20"/>
      <c r="J21" s="20"/>
      <c r="K21" s="20"/>
    </row>
  </sheetData>
  <mergeCells count="26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D3:K3"/>
    <mergeCell ref="D4:K4"/>
    <mergeCell ref="C11:E11"/>
    <mergeCell ref="H11:K11"/>
    <mergeCell ref="A1:C5"/>
    <mergeCell ref="D5:H5"/>
    <mergeCell ref="I5:K5"/>
    <mergeCell ref="A6:K6"/>
    <mergeCell ref="A7:J7"/>
    <mergeCell ref="A8:J8"/>
    <mergeCell ref="C10:E10"/>
    <mergeCell ref="H10:K10"/>
    <mergeCell ref="D1:K2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5"/>
  <sheetViews>
    <sheetView workbookViewId="0">
      <selection activeCell="B11" sqref="B11:F11"/>
    </sheetView>
  </sheetViews>
  <sheetFormatPr defaultRowHeight="14.4"/>
  <cols>
    <col min="1" max="1" width="10.5546875" bestFit="1" customWidth="1"/>
    <col min="2" max="2" width="13.109375" bestFit="1" customWidth="1"/>
    <col min="3" max="3" width="11.6640625" customWidth="1"/>
    <col min="4" max="4" width="50.33203125" customWidth="1"/>
    <col min="6" max="6" width="17.6640625" bestFit="1" customWidth="1"/>
    <col min="7" max="7" width="18" bestFit="1" customWidth="1"/>
    <col min="8" max="8" width="10.33203125" customWidth="1"/>
  </cols>
  <sheetData>
    <row r="1" spans="1:8" ht="15" customHeight="1">
      <c r="A1" s="323"/>
      <c r="B1" s="324"/>
      <c r="C1" s="339" t="s">
        <v>6</v>
      </c>
      <c r="D1" s="339"/>
      <c r="E1" s="339"/>
      <c r="F1" s="339"/>
      <c r="G1" s="339"/>
      <c r="H1" s="339"/>
    </row>
    <row r="2" spans="1:8" ht="15" customHeight="1">
      <c r="A2" s="325"/>
      <c r="B2" s="326"/>
      <c r="C2" s="339"/>
      <c r="D2" s="339"/>
      <c r="E2" s="339"/>
      <c r="F2" s="339"/>
      <c r="G2" s="339"/>
      <c r="H2" s="339"/>
    </row>
    <row r="3" spans="1:8" ht="15" customHeight="1">
      <c r="A3" s="325"/>
      <c r="B3" s="326"/>
      <c r="C3" s="355" t="s">
        <v>7</v>
      </c>
      <c r="D3" s="355"/>
      <c r="E3" s="355"/>
      <c r="F3" s="355"/>
      <c r="G3" s="355"/>
      <c r="H3" s="355"/>
    </row>
    <row r="4" spans="1:8">
      <c r="A4" s="325"/>
      <c r="B4" s="326"/>
      <c r="C4" s="355"/>
      <c r="D4" s="355"/>
      <c r="E4" s="355"/>
      <c r="F4" s="355"/>
      <c r="G4" s="355"/>
      <c r="H4" s="355"/>
    </row>
    <row r="5" spans="1:8">
      <c r="A5" s="325"/>
      <c r="B5" s="326"/>
      <c r="C5" s="356" t="s">
        <v>8</v>
      </c>
      <c r="D5" s="356"/>
      <c r="E5" s="356"/>
      <c r="F5" s="356"/>
      <c r="G5" s="356"/>
      <c r="H5" s="356"/>
    </row>
    <row r="6" spans="1:8">
      <c r="A6" s="304"/>
      <c r="B6" s="305"/>
      <c r="C6" s="305"/>
      <c r="D6" s="305"/>
      <c r="E6" s="305"/>
      <c r="F6" s="305"/>
      <c r="G6" s="305"/>
      <c r="H6" s="361"/>
    </row>
    <row r="7" spans="1:8">
      <c r="A7" s="362" t="s">
        <v>77</v>
      </c>
      <c r="B7" s="363"/>
      <c r="C7" s="363"/>
      <c r="D7" s="363"/>
      <c r="E7" s="363"/>
      <c r="F7" s="363"/>
      <c r="G7" s="363"/>
      <c r="H7" s="364"/>
    </row>
    <row r="8" spans="1:8">
      <c r="A8" s="365" t="s">
        <v>376</v>
      </c>
      <c r="B8" s="366"/>
      <c r="C8" s="366"/>
      <c r="D8" s="366"/>
      <c r="E8" s="366"/>
      <c r="F8" s="366"/>
      <c r="G8" s="366"/>
      <c r="H8" s="367"/>
    </row>
    <row r="9" spans="1:8">
      <c r="A9" s="169" t="s">
        <v>369</v>
      </c>
      <c r="B9" s="214">
        <v>45323</v>
      </c>
      <c r="C9" s="170"/>
      <c r="D9" s="170"/>
      <c r="E9" s="170"/>
      <c r="F9" s="170"/>
      <c r="G9" s="170"/>
      <c r="H9" s="171"/>
    </row>
    <row r="10" spans="1:8">
      <c r="A10" s="416" t="s">
        <v>78</v>
      </c>
      <c r="B10" s="417"/>
      <c r="C10" s="178" t="s">
        <v>141</v>
      </c>
      <c r="D10" s="179">
        <v>180115</v>
      </c>
      <c r="E10" s="418" t="s">
        <v>370</v>
      </c>
      <c r="F10" s="419"/>
      <c r="G10" s="420"/>
      <c r="H10" s="180">
        <v>1.5727</v>
      </c>
    </row>
    <row r="11" spans="1:8">
      <c r="A11" s="14" t="s">
        <v>79</v>
      </c>
      <c r="B11" s="373" t="s">
        <v>377</v>
      </c>
      <c r="C11" s="373"/>
      <c r="D11" s="373"/>
      <c r="E11" s="373"/>
      <c r="F11" s="373"/>
      <c r="G11" s="34" t="s">
        <v>80</v>
      </c>
      <c r="H11" s="118" t="s">
        <v>71</v>
      </c>
    </row>
    <row r="12" spans="1:8">
      <c r="A12" s="374" t="s">
        <v>81</v>
      </c>
      <c r="B12" s="375"/>
      <c r="C12" s="375"/>
      <c r="D12" s="375"/>
      <c r="E12" s="375"/>
      <c r="F12" s="375"/>
      <c r="G12" s="375"/>
      <c r="H12" s="376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>
      <c r="A14" s="182" t="s">
        <v>89</v>
      </c>
      <c r="B14" s="183" t="s">
        <v>371</v>
      </c>
      <c r="C14" s="128" t="s">
        <v>141</v>
      </c>
      <c r="D14" s="184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91</v>
      </c>
      <c r="B15" s="186" t="s">
        <v>373</v>
      </c>
      <c r="C15" s="128" t="s">
        <v>141</v>
      </c>
      <c r="D15" s="187" t="s">
        <v>374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394" t="s">
        <v>92</v>
      </c>
      <c r="B16" s="395"/>
      <c r="C16" s="395"/>
      <c r="D16" s="395"/>
      <c r="E16" s="395"/>
      <c r="F16" s="396">
        <f>SUM(H14:H15)</f>
        <v>33.544000000000004</v>
      </c>
      <c r="G16" s="396"/>
      <c r="H16" s="397"/>
    </row>
    <row r="17" spans="1:8">
      <c r="A17" s="377" t="s">
        <v>93</v>
      </c>
      <c r="B17" s="378"/>
      <c r="C17" s="378"/>
      <c r="D17" s="378"/>
      <c r="E17" s="378"/>
      <c r="F17" s="378"/>
      <c r="G17" s="378"/>
      <c r="H17" s="379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94" t="s">
        <v>94</v>
      </c>
      <c r="B21" s="395"/>
      <c r="C21" s="395"/>
      <c r="D21" s="395"/>
      <c r="E21" s="395"/>
      <c r="F21" s="396">
        <f>SUM(H19:H20)</f>
        <v>0</v>
      </c>
      <c r="G21" s="396"/>
      <c r="H21" s="397"/>
    </row>
    <row r="22" spans="1:8">
      <c r="A22" s="377" t="s">
        <v>95</v>
      </c>
      <c r="B22" s="378"/>
      <c r="C22" s="378"/>
      <c r="D22" s="378"/>
      <c r="E22" s="378"/>
      <c r="F22" s="378"/>
      <c r="G22" s="378"/>
      <c r="H22" s="379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>
      <c r="A24" s="190" t="s">
        <v>124</v>
      </c>
      <c r="B24" s="193" t="s">
        <v>27</v>
      </c>
      <c r="C24" s="128" t="s">
        <v>375</v>
      </c>
      <c r="D24" s="113" t="s">
        <v>377</v>
      </c>
      <c r="E24" s="188" t="s">
        <v>71</v>
      </c>
      <c r="F24" s="188">
        <v>32.630000000000003</v>
      </c>
      <c r="G24" s="194">
        <v>1</v>
      </c>
      <c r="H24" s="40">
        <f>F24*G24</f>
        <v>32.630000000000003</v>
      </c>
    </row>
    <row r="25" spans="1:8">
      <c r="A25" s="394" t="s">
        <v>99</v>
      </c>
      <c r="B25" s="395"/>
      <c r="C25" s="395"/>
      <c r="D25" s="395"/>
      <c r="E25" s="395"/>
      <c r="F25" s="396">
        <f>SUM(H24:H24)</f>
        <v>32.630000000000003</v>
      </c>
      <c r="G25" s="396"/>
      <c r="H25" s="397"/>
    </row>
    <row r="26" spans="1:8">
      <c r="A26" s="384" t="s">
        <v>100</v>
      </c>
      <c r="B26" s="385"/>
      <c r="C26" s="385"/>
      <c r="D26" s="385"/>
      <c r="E26" s="385"/>
      <c r="F26" s="385"/>
      <c r="G26" s="385"/>
      <c r="H26" s="386"/>
    </row>
    <row r="27" spans="1:8">
      <c r="A27" s="189" t="s">
        <v>59</v>
      </c>
      <c r="B27" s="78" t="s">
        <v>82</v>
      </c>
      <c r="C27" s="78" t="s">
        <v>83</v>
      </c>
      <c r="D27" s="188" t="s">
        <v>84</v>
      </c>
      <c r="E27" s="188" t="s">
        <v>85</v>
      </c>
      <c r="F27" s="188" t="s">
        <v>86</v>
      </c>
      <c r="G27" s="188" t="s">
        <v>87</v>
      </c>
      <c r="H27" s="40" t="s">
        <v>88</v>
      </c>
    </row>
    <row r="28" spans="1:8">
      <c r="A28" s="189"/>
      <c r="B28" s="188"/>
      <c r="C28" s="188"/>
      <c r="D28" s="188"/>
      <c r="E28" s="188"/>
      <c r="F28" s="188"/>
      <c r="G28" s="188"/>
      <c r="H28" s="40">
        <f>F28*G28</f>
        <v>0</v>
      </c>
    </row>
    <row r="29" spans="1:8">
      <c r="A29" s="189"/>
      <c r="B29" s="188"/>
      <c r="C29" s="188"/>
      <c r="D29" s="188"/>
      <c r="E29" s="188"/>
      <c r="F29" s="188"/>
      <c r="G29" s="188"/>
      <c r="H29" s="40">
        <f>F29*G29</f>
        <v>0</v>
      </c>
    </row>
    <row r="30" spans="1:8">
      <c r="A30" s="394" t="s">
        <v>101</v>
      </c>
      <c r="B30" s="395"/>
      <c r="C30" s="395"/>
      <c r="D30" s="395"/>
      <c r="E30" s="395"/>
      <c r="F30" s="396">
        <f>SUM(H28:H29)</f>
        <v>0</v>
      </c>
      <c r="G30" s="396"/>
      <c r="H30" s="397"/>
    </row>
    <row r="31" spans="1:8">
      <c r="A31" s="384" t="s">
        <v>102</v>
      </c>
      <c r="B31" s="385"/>
      <c r="C31" s="385"/>
      <c r="D31" s="385"/>
      <c r="E31" s="385"/>
      <c r="F31" s="385"/>
      <c r="G31" s="385"/>
      <c r="H31" s="386"/>
    </row>
    <row r="32" spans="1:8">
      <c r="A32" s="189" t="s">
        <v>59</v>
      </c>
      <c r="B32" s="396" t="s">
        <v>103</v>
      </c>
      <c r="C32" s="396"/>
      <c r="D32" s="396"/>
      <c r="E32" s="388" t="s">
        <v>88</v>
      </c>
      <c r="F32" s="388"/>
      <c r="G32" s="388"/>
      <c r="H32" s="40"/>
    </row>
    <row r="33" spans="1:8">
      <c r="A33" s="189" t="s">
        <v>104</v>
      </c>
      <c r="B33" s="396" t="s">
        <v>105</v>
      </c>
      <c r="C33" s="396"/>
      <c r="D33" s="396"/>
      <c r="E33" s="388" t="s">
        <v>106</v>
      </c>
      <c r="F33" s="388"/>
      <c r="G33" s="388"/>
      <c r="H33" s="40">
        <f>F16</f>
        <v>33.544000000000004</v>
      </c>
    </row>
    <row r="34" spans="1:8">
      <c r="A34" s="189" t="s">
        <v>107</v>
      </c>
      <c r="B34" s="396" t="s">
        <v>108</v>
      </c>
      <c r="C34" s="396"/>
      <c r="D34" s="396"/>
      <c r="E34" s="421">
        <f>H10</f>
        <v>1.5727</v>
      </c>
      <c r="F34" s="421"/>
      <c r="G34" s="421"/>
      <c r="H34" s="40"/>
    </row>
    <row r="35" spans="1:8">
      <c r="A35" s="189" t="s">
        <v>109</v>
      </c>
      <c r="B35" s="396" t="s">
        <v>110</v>
      </c>
      <c r="C35" s="396"/>
      <c r="D35" s="396"/>
      <c r="E35" s="388" t="s">
        <v>111</v>
      </c>
      <c r="F35" s="388"/>
      <c r="G35" s="388"/>
      <c r="H35" s="40">
        <f>F21</f>
        <v>0</v>
      </c>
    </row>
    <row r="36" spans="1:8">
      <c r="A36" s="189" t="s">
        <v>112</v>
      </c>
      <c r="B36" s="396" t="s">
        <v>113</v>
      </c>
      <c r="C36" s="396"/>
      <c r="D36" s="396"/>
      <c r="E36" s="388" t="s">
        <v>114</v>
      </c>
      <c r="F36" s="388"/>
      <c r="G36" s="388"/>
      <c r="H36" s="40">
        <f>F25</f>
        <v>32.630000000000003</v>
      </c>
    </row>
    <row r="37" spans="1:8">
      <c r="A37" s="189" t="s">
        <v>115</v>
      </c>
      <c r="B37" s="396" t="s">
        <v>116</v>
      </c>
      <c r="C37" s="396"/>
      <c r="D37" s="396"/>
      <c r="E37" s="388" t="s">
        <v>117</v>
      </c>
      <c r="F37" s="388"/>
      <c r="G37" s="388"/>
      <c r="H37" s="40">
        <f>F30</f>
        <v>0</v>
      </c>
    </row>
    <row r="38" spans="1:8">
      <c r="A38" s="189"/>
      <c r="B38" s="396"/>
      <c r="C38" s="396"/>
      <c r="D38" s="396"/>
      <c r="E38" s="378" t="s">
        <v>118</v>
      </c>
      <c r="F38" s="378"/>
      <c r="G38" s="378"/>
      <c r="H38" s="50">
        <f>ROUND(SUM(H35+H33+H36+H37),2)</f>
        <v>66.17</v>
      </c>
    </row>
    <row r="39" spans="1:8">
      <c r="A39" s="195"/>
      <c r="B39" s="423"/>
      <c r="C39" s="423"/>
      <c r="D39" s="423"/>
      <c r="E39" s="390" t="s">
        <v>119</v>
      </c>
      <c r="F39" s="390"/>
      <c r="G39" s="390"/>
      <c r="H39" s="52">
        <f>H38</f>
        <v>66.17</v>
      </c>
    </row>
    <row r="40" spans="1:8" ht="15" thickBot="1">
      <c r="A40" s="424"/>
      <c r="B40" s="425"/>
      <c r="C40" s="425"/>
      <c r="D40" s="425"/>
      <c r="E40" s="425"/>
      <c r="F40" s="425"/>
      <c r="G40" s="425"/>
      <c r="H40" s="426"/>
    </row>
    <row r="41" spans="1:8">
      <c r="A41" s="187"/>
      <c r="B41" s="187"/>
      <c r="C41" s="187"/>
      <c r="D41" s="187"/>
      <c r="E41" s="187"/>
      <c r="F41" s="187"/>
      <c r="G41" s="187"/>
      <c r="H41" s="187"/>
    </row>
    <row r="42" spans="1:8">
      <c r="A42" s="187"/>
      <c r="B42" s="187"/>
      <c r="C42" s="187"/>
      <c r="D42" s="187"/>
      <c r="E42" s="187"/>
      <c r="F42" s="187"/>
      <c r="G42" s="187"/>
      <c r="H42" s="187"/>
    </row>
    <row r="43" spans="1:8">
      <c r="A43" s="310" t="s">
        <v>443</v>
      </c>
      <c r="B43" s="310"/>
      <c r="C43" s="310"/>
      <c r="D43" s="310"/>
      <c r="E43" s="427" t="s">
        <v>65</v>
      </c>
      <c r="F43" s="427"/>
      <c r="G43" s="427"/>
      <c r="H43" s="427"/>
    </row>
    <row r="44" spans="1:8">
      <c r="A44" s="167"/>
      <c r="B44" s="167"/>
      <c r="C44" s="167"/>
      <c r="D44" s="196"/>
      <c r="E44" s="422" t="s">
        <v>495</v>
      </c>
      <c r="F44" s="422"/>
      <c r="G44" s="422"/>
      <c r="H44" s="422"/>
    </row>
    <row r="45" spans="1:8">
      <c r="A45" s="167"/>
      <c r="B45" s="167"/>
      <c r="C45" s="167"/>
      <c r="D45" s="196"/>
      <c r="E45" s="422" t="s">
        <v>494</v>
      </c>
      <c r="F45" s="422"/>
      <c r="G45" s="422"/>
      <c r="H45" s="422"/>
    </row>
  </sheetData>
  <mergeCells count="44">
    <mergeCell ref="E44:H44"/>
    <mergeCell ref="E45:H45"/>
    <mergeCell ref="B38:D38"/>
    <mergeCell ref="E38:G38"/>
    <mergeCell ref="B39:D39"/>
    <mergeCell ref="E39:G39"/>
    <mergeCell ref="A40:H40"/>
    <mergeCell ref="A43:D43"/>
    <mergeCell ref="E43:H43"/>
    <mergeCell ref="B35:D35"/>
    <mergeCell ref="E35:G35"/>
    <mergeCell ref="B36:D36"/>
    <mergeCell ref="E36:G36"/>
    <mergeCell ref="B37:D37"/>
    <mergeCell ref="E37:G37"/>
    <mergeCell ref="B34:D34"/>
    <mergeCell ref="E34:G34"/>
    <mergeCell ref="A22:H22"/>
    <mergeCell ref="A25:E25"/>
    <mergeCell ref="F25:H25"/>
    <mergeCell ref="A26:H26"/>
    <mergeCell ref="A30:E30"/>
    <mergeCell ref="F30:H30"/>
    <mergeCell ref="A31:H31"/>
    <mergeCell ref="B32:D32"/>
    <mergeCell ref="E32:G32"/>
    <mergeCell ref="B33:D33"/>
    <mergeCell ref="E33:G33"/>
    <mergeCell ref="A12:H12"/>
    <mergeCell ref="A16:E16"/>
    <mergeCell ref="F16:H16"/>
    <mergeCell ref="A17:H17"/>
    <mergeCell ref="A21:E21"/>
    <mergeCell ref="F21:H21"/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</mergeCells>
  <pageMargins left="0.51181102362204722" right="0.51181102362204722" top="0.78740157480314965" bottom="0.78740157480314965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ORÇAMENTO</vt:lpstr>
      <vt:lpstr>CRONOGRAMA</vt:lpstr>
      <vt:lpstr>COMP-01</vt:lpstr>
      <vt:lpstr>COMP-02</vt:lpstr>
      <vt:lpstr>COMP-03</vt:lpstr>
      <vt:lpstr>COMP-04</vt:lpstr>
      <vt:lpstr>COMP-05</vt:lpstr>
      <vt:lpstr>MERCADO 01</vt:lpstr>
      <vt:lpstr>COMP-06</vt:lpstr>
      <vt:lpstr>COMP-07</vt:lpstr>
      <vt:lpstr>COMP-08</vt:lpstr>
      <vt:lpstr>Mercado</vt:lpstr>
      <vt:lpstr>'COMP-01'!Area_de_impressao</vt:lpstr>
      <vt:lpstr>'COMP-02'!Area_de_impressao</vt:lpstr>
      <vt:lpstr>'COMP-03'!Area_de_impressao</vt:lpstr>
      <vt:lpstr>'COMP-04'!Area_de_impressao</vt:lpstr>
      <vt:lpstr>'COMP-05'!Area_de_impressao</vt:lpstr>
      <vt:lpstr>Mercado!Area_de_impressao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2026-02-02T10:37:05Z</cp:lastPrinted>
  <dcterms:created xsi:type="dcterms:W3CDTF">2008-07-02T19:34:21Z</dcterms:created>
  <dcterms:modified xsi:type="dcterms:W3CDTF">2026-02-02T10:38:19Z</dcterms:modified>
</cp:coreProperties>
</file>