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TSG CAMPO BOM DE BOLA\1ª MEDIÇÃO APOSTILAMENTO 001-2026 Campo Bom de Bola I\"/>
    </mc:Choice>
  </mc:AlternateContent>
  <xr:revisionPtr revIDLastSave="0" documentId="13_ncr:1_{85420C58-EE3D-40D5-9FD7-68EBC41387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MENTO" sheetId="1" r:id="rId1"/>
  </sheets>
  <definedNames>
    <definedName name="_xlnm.Print_Area" localSheetId="0">ORÇAMENTO!$A$1:$N$91</definedName>
    <definedName name="_xlnm.Print_Titles" localSheetId="0">ORÇAMENTO!$1:$11</definedName>
  </definedNames>
  <calcPr calcId="181029"/>
</workbook>
</file>

<file path=xl/calcChain.xml><?xml version="1.0" encoding="utf-8"?>
<calcChain xmlns="http://schemas.openxmlformats.org/spreadsheetml/2006/main">
  <c r="K22" i="1" l="1"/>
  <c r="K27" i="1" s="1"/>
  <c r="N82" i="1"/>
  <c r="N77" i="1"/>
  <c r="N71" i="1"/>
  <c r="N60" i="1"/>
  <c r="N54" i="1"/>
  <c r="N49" i="1"/>
  <c r="N37" i="1"/>
  <c r="N27" i="1"/>
  <c r="N84" i="1" s="1"/>
  <c r="L23" i="1"/>
  <c r="M23" i="1" s="1"/>
  <c r="L25" i="1"/>
  <c r="M25" i="1" s="1"/>
  <c r="L26" i="1"/>
  <c r="M26" i="1" s="1"/>
  <c r="M79" i="1"/>
  <c r="M43" i="1"/>
  <c r="L43" i="1"/>
  <c r="K43" i="1"/>
  <c r="M81" i="1"/>
  <c r="M80" i="1"/>
  <c r="M76" i="1"/>
  <c r="M75" i="1"/>
  <c r="M74" i="1"/>
  <c r="M70" i="1"/>
  <c r="M69" i="1"/>
  <c r="M68" i="1"/>
  <c r="M67" i="1"/>
  <c r="M66" i="1"/>
  <c r="M64" i="1"/>
  <c r="M63" i="1"/>
  <c r="M59" i="1"/>
  <c r="M58" i="1"/>
  <c r="M57" i="1"/>
  <c r="M53" i="1"/>
  <c r="M52" i="1"/>
  <c r="M46" i="1"/>
  <c r="M47" i="1"/>
  <c r="M48" i="1"/>
  <c r="M45" i="1"/>
  <c r="M33" i="1"/>
  <c r="L81" i="1"/>
  <c r="L80" i="1"/>
  <c r="L79" i="1"/>
  <c r="L76" i="1"/>
  <c r="L75" i="1"/>
  <c r="L74" i="1"/>
  <c r="L70" i="1"/>
  <c r="L69" i="1"/>
  <c r="L68" i="1"/>
  <c r="L67" i="1"/>
  <c r="L66" i="1"/>
  <c r="L64" i="1"/>
  <c r="L63" i="1"/>
  <c r="L59" i="1"/>
  <c r="L58" i="1"/>
  <c r="L57" i="1"/>
  <c r="L53" i="1"/>
  <c r="L52" i="1"/>
  <c r="L48" i="1"/>
  <c r="L47" i="1"/>
  <c r="L46" i="1"/>
  <c r="L45" i="1"/>
  <c r="L33" i="1"/>
  <c r="K49" i="1"/>
  <c r="K79" i="1"/>
  <c r="K82" i="1" s="1"/>
  <c r="K81" i="1"/>
  <c r="K80" i="1"/>
  <c r="K76" i="1"/>
  <c r="K75" i="1"/>
  <c r="K74" i="1"/>
  <c r="K77" i="1" s="1"/>
  <c r="K70" i="1"/>
  <c r="K69" i="1"/>
  <c r="K68" i="1"/>
  <c r="K67" i="1"/>
  <c r="K66" i="1"/>
  <c r="K64" i="1"/>
  <c r="K63" i="1"/>
  <c r="K59" i="1"/>
  <c r="K58" i="1"/>
  <c r="K57" i="1"/>
  <c r="K53" i="1"/>
  <c r="K52" i="1"/>
  <c r="K54" i="1" s="1"/>
  <c r="K48" i="1"/>
  <c r="K47" i="1"/>
  <c r="K46" i="1"/>
  <c r="K45" i="1"/>
  <c r="K33" i="1"/>
  <c r="M37" i="1" s="1"/>
  <c r="K23" i="1"/>
  <c r="K25" i="1"/>
  <c r="K26" i="1"/>
  <c r="H82" i="1"/>
  <c r="H15" i="1"/>
  <c r="H69" i="1"/>
  <c r="H26" i="1"/>
  <c r="H76" i="1"/>
  <c r="H25" i="1"/>
  <c r="H34" i="1"/>
  <c r="H31" i="1"/>
  <c r="H36" i="1"/>
  <c r="H70" i="1"/>
  <c r="H79" i="1"/>
  <c r="H68" i="1"/>
  <c r="H67" i="1"/>
  <c r="H74" i="1"/>
  <c r="L22" i="1" l="1"/>
  <c r="M22" i="1" s="1"/>
  <c r="M49" i="1"/>
  <c r="L71" i="1"/>
  <c r="L60" i="1"/>
  <c r="M60" i="1"/>
  <c r="L77" i="1"/>
  <c r="K37" i="1"/>
  <c r="K60" i="1"/>
  <c r="K71" i="1"/>
  <c r="K84" i="1"/>
  <c r="L49" i="1"/>
  <c r="M77" i="1"/>
  <c r="L37" i="1"/>
  <c r="M71" i="1" l="1"/>
  <c r="L82" i="1"/>
  <c r="M82" i="1"/>
  <c r="L54" i="1"/>
  <c r="M54" i="1"/>
  <c r="L27" i="1"/>
  <c r="M27" i="1"/>
  <c r="M84" i="1" s="1"/>
  <c r="H75" i="1"/>
  <c r="H46" i="1"/>
  <c r="H45" i="1"/>
  <c r="L84" i="1" l="1"/>
  <c r="H77" i="1"/>
  <c r="H81" i="1"/>
  <c r="H80" i="1"/>
  <c r="H65" i="1"/>
  <c r="H66" i="1"/>
  <c r="H63" i="1"/>
  <c r="H53" i="1"/>
  <c r="H52" i="1"/>
  <c r="H41" i="1"/>
  <c r="H42" i="1"/>
  <c r="H43" i="1"/>
  <c r="H44" i="1"/>
  <c r="H47" i="1"/>
  <c r="H48" i="1"/>
  <c r="H40" i="1"/>
  <c r="H32" i="1"/>
  <c r="V32" i="1" s="1"/>
  <c r="H33" i="1"/>
  <c r="H30" i="1"/>
  <c r="H54" i="1" l="1"/>
  <c r="H71" i="1"/>
  <c r="H37" i="1"/>
  <c r="H49" i="1"/>
  <c r="H23" i="1" l="1"/>
  <c r="H58" i="1"/>
  <c r="H59" i="1"/>
  <c r="H22" i="1"/>
  <c r="H24" i="1"/>
  <c r="H57" i="1"/>
  <c r="H60" i="1" s="1"/>
  <c r="H16" i="1"/>
  <c r="H17" i="1"/>
  <c r="H18" i="1"/>
  <c r="H19" i="1" l="1"/>
  <c r="H27" i="1"/>
  <c r="H84" i="1" l="1"/>
</calcChain>
</file>

<file path=xl/sharedStrings.xml><?xml version="1.0" encoding="utf-8"?>
<sst xmlns="http://schemas.openxmlformats.org/spreadsheetml/2006/main" count="236" uniqueCount="157">
  <si>
    <t>ITEM</t>
  </si>
  <si>
    <t>QUANT.</t>
  </si>
  <si>
    <t>m²</t>
  </si>
  <si>
    <t xml:space="preserve">      </t>
  </si>
  <si>
    <t>1.1</t>
  </si>
  <si>
    <t>FONTE</t>
  </si>
  <si>
    <t>2.1</t>
  </si>
  <si>
    <t>PAVIMENTAÇÃO</t>
  </si>
  <si>
    <t>PREFEITURA MUNICIPAL DE LARANJA DA TERRA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</si>
  <si>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</si>
  <si>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</si>
  <si>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</si>
  <si>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</si>
  <si>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</si>
  <si>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</si>
  <si>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VALOR (R$)</t>
  </si>
  <si>
    <t>SERVIÇOS PRELIMINARES</t>
  </si>
  <si>
    <t>1.2</t>
  </si>
  <si>
    <t>Barracão para almoxarifado área de 10.90m2, de chapa de compensado de 12mm e pontalete 8x8cm, piso cimentado e cobertura de telhas de fibrocimento de 6mm, incl. ponto de luz, conf. projeto (1 utilização)</t>
  </si>
  <si>
    <t>m</t>
  </si>
  <si>
    <t>1.0</t>
  </si>
  <si>
    <t>2.0</t>
  </si>
  <si>
    <t>1.3</t>
  </si>
  <si>
    <t>1.4</t>
  </si>
  <si>
    <t>Rede de água com padrão de entrada d'água diâm. 3/4", conf. espec. CESAN, incl. tubos e conexões para alimentação, distribuição, extravasor e limpeza, cons. o padrão a 25m, conf. projeto (1 utilização)</t>
  </si>
  <si>
    <t>und</t>
  </si>
  <si>
    <t>SUB-TOTAL ITEM 1.0</t>
  </si>
  <si>
    <t>3.0</t>
  </si>
  <si>
    <t>DER-ES</t>
  </si>
  <si>
    <t>3.1</t>
  </si>
  <si>
    <t>3.2</t>
  </si>
  <si>
    <t>2.2</t>
  </si>
  <si>
    <t>2.3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</si>
  <si>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</si>
  <si>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mês</t>
  </si>
  <si>
    <t>Equipe topográfica para serviços simples de locação e nivelamento (incluindo equipamento, transporte e profissionais nivel médio)</t>
  </si>
  <si>
    <t>3.4</t>
  </si>
  <si>
    <t>SUB-TOTAL ITEM 2.0</t>
  </si>
  <si>
    <t>SUB-TOTAL ITEM 3.0</t>
  </si>
  <si>
    <t>m³</t>
  </si>
  <si>
    <t>COMP-01</t>
  </si>
  <si>
    <t xml:space="preserve">Meio-fio de concreto pré-moldado com dimensões de 15x12x30x100 cm , rejuntados com argamassa de cimento e areia no traço 1:3 </t>
  </si>
  <si>
    <t>DEMOLIÇÕES E RETIRADAS</t>
  </si>
  <si>
    <t>Retirada de grades, gradis, alambrados, cercas e portões</t>
  </si>
  <si>
    <t>Demolição manual de concreto armado (EMOP 05.001.033)</t>
  </si>
  <si>
    <t>GRAMADO</t>
  </si>
  <si>
    <t>Fornecimento e plantio de grama em placas tipo esmeralda, inclusive fornecimento de terra vegetal</t>
  </si>
  <si>
    <t>ALAMBRADO</t>
  </si>
  <si>
    <t>SUB-TOTAL ITEM 4.0</t>
  </si>
  <si>
    <t>4.0</t>
  </si>
  <si>
    <t>4.1</t>
  </si>
  <si>
    <t>4.3</t>
  </si>
  <si>
    <t>Alambrado c/ tela losangular de arame fio 12 malha 2" revest. em PVC com tubo de ferro galvanizado vertical de 2 1/2" e horizontal de 1" incl. portão, pintados com esmalte sobre fundo anticorrosivo</t>
  </si>
  <si>
    <t>Escavação manual em material de 1a. categoria, até 1.50 m de profundidade</t>
  </si>
  <si>
    <t>Fornecimento, preparo e aplicação de concreto Fck=25 MPa (brita 1 e 2) - (5% de perdas já incluído no custo)</t>
  </si>
  <si>
    <t>SINAPI</t>
  </si>
  <si>
    <t>Rede de proteção em nylon malha 10x10 cm para proteção de quadra de esportes</t>
  </si>
  <si>
    <t>Blocos pré-moldados de concreto tipo pavi-s ou equivalente, espessura de 6 cm e resistência a compressão mínima de 35MPa, assentados sobre colchão de pó de pedra na espessura de 10 cm</t>
  </si>
  <si>
    <t>5.0</t>
  </si>
  <si>
    <t>5.1</t>
  </si>
  <si>
    <t>5.2</t>
  </si>
  <si>
    <t>6.0</t>
  </si>
  <si>
    <t>PAISAGISMO</t>
  </si>
  <si>
    <t>Banco de concreto armado aparente Fck=15 MPa, com apoios de concreto, largura de 45cm, espessura de 7cm e altura de 45cm</t>
  </si>
  <si>
    <t>7.0</t>
  </si>
  <si>
    <t>7.1</t>
  </si>
  <si>
    <t>7.2</t>
  </si>
  <si>
    <t>SERVIÇOS FINAIS</t>
  </si>
  <si>
    <t>Limpeza geral de obras (quadras, praças e jardins)</t>
  </si>
  <si>
    <t>Placa para inauguração de obra em alumínio polido e=4mm, dimensões 40 x 50 cm, gravação em baixo relevo, inclusive pintura e fixação</t>
  </si>
  <si>
    <t>Retirada de grama sintética</t>
  </si>
  <si>
    <t>Passeio de cimentado camurçado com argamassa de cimento e areia no traço 1:3 esp. 1.5cm, e lastro de concreto com 8cm de espessura, inclusive preparo de caixa</t>
  </si>
  <si>
    <t>Fornecimento e assentamento de ladrilho hidráulico pastilhado, vermelho, dim. 20x20 cm, esp. 1.5cm, assentado com pasta de cimento colante, exclusive regularização e lastro</t>
  </si>
  <si>
    <t>4.2</t>
  </si>
  <si>
    <t>4.4</t>
  </si>
  <si>
    <t>Retirada de poste de madeira</t>
  </si>
  <si>
    <t>MURO DE CONTENÇÃO</t>
  </si>
  <si>
    <t>Escavação mecânica em material de 1a. Categoria</t>
  </si>
  <si>
    <t>Muro de arrimo de concreto ciclópico com aterro na parte posterior, inclusive forma de madeira e dreno de brita</t>
  </si>
  <si>
    <t>4.5</t>
  </si>
  <si>
    <t>4.6</t>
  </si>
  <si>
    <t>4.7</t>
  </si>
  <si>
    <t>6.1</t>
  </si>
  <si>
    <t>6.2</t>
  </si>
  <si>
    <t>6.3</t>
  </si>
  <si>
    <t>7.3</t>
  </si>
  <si>
    <t>7.4</t>
  </si>
  <si>
    <t>8.0</t>
  </si>
  <si>
    <t>Guarda corpo de tubo de ferro galvanizado, diâm. 3" e 2", h=0.8 m inclusive pintura a óleo ou esmalte</t>
  </si>
  <si>
    <t>PREÇO UNIT. (R$) COM BDI 33,25%</t>
  </si>
  <si>
    <t>VALOR TOTAL DO ORÇAMENTO COM B.D.I. (33,25%)</t>
  </si>
  <si>
    <t xml:space="preserve">  </t>
  </si>
  <si>
    <t>Placa de obra nas dimensões de 2.0 x 4.0 m, padrão DER</t>
  </si>
  <si>
    <t>Arame galvanizado 12 BWG (0.048 kg/m)</t>
  </si>
  <si>
    <t>Engenheira Civil</t>
  </si>
  <si>
    <t>Poste de concreto DT com comprimento nominal de 9 m, carga nominal de 300 dan, engastamento base concretada com 1 m de concreto e 0,5 m de solo, fornecimento e instalação</t>
  </si>
  <si>
    <t>CHP</t>
  </si>
  <si>
    <t>Glícia Helena Krause Corteletti</t>
  </si>
  <si>
    <t xml:space="preserve">Trave de campo de futebol 7,32x2,44 em tubo de aço galvanizado DN100, inclusive pintura com esmalte sintético em 2 demãos e fundo anticorrosivo em 1 demão </t>
  </si>
  <si>
    <t>Portão de ferro de correr em barra chata, inclusive chumbamento</t>
  </si>
  <si>
    <t>Portão de ferro de abrir em barra chata, inclusive chumbamento</t>
  </si>
  <si>
    <t>VESTIÁRIO</t>
  </si>
  <si>
    <t>9.0</t>
  </si>
  <si>
    <t>9.1</t>
  </si>
  <si>
    <t>9.2</t>
  </si>
  <si>
    <t>SUB-TOTAL ITEM 5.0</t>
  </si>
  <si>
    <t>SUB-TOTAL ITEM 6.0</t>
  </si>
  <si>
    <t>SUB-TOTAL ITEM 7.0</t>
  </si>
  <si>
    <t>SUB-TOTAL ITEM 8.0</t>
  </si>
  <si>
    <t>SUB-TOTAL ITEM 9.0</t>
  </si>
  <si>
    <t>COMP-03</t>
  </si>
  <si>
    <t>CPU</t>
  </si>
  <si>
    <t>4.8</t>
  </si>
  <si>
    <t>4.9</t>
  </si>
  <si>
    <t>COMP-04</t>
  </si>
  <si>
    <t>Lixamento de parede com pintura antiga PVA para recebimento de nova camada de tinta</t>
  </si>
  <si>
    <t>Pintura em paredes e forros, aplicação manual, com três demão de tinta látex acrílico premium, referência Coral e Metalatex, inclusive uma demão de liquido selador acrílico, referência Suvinil, Coral ou Metalatex ou equivalente</t>
  </si>
  <si>
    <t>8.1</t>
  </si>
  <si>
    <t>8.2</t>
  </si>
  <si>
    <t xml:space="preserve">COMP-02 </t>
  </si>
  <si>
    <t>Pintura com tinta esmalte sintético, marcas de referência Suvinil, Coral ou Metalatex, a duas demãos, inclusive fundo anticorrosivo a uma demão, em metal</t>
  </si>
  <si>
    <t>9.3</t>
  </si>
  <si>
    <t>Rede para futebol de salão</t>
  </si>
  <si>
    <t>7.5</t>
  </si>
  <si>
    <t>7.6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</si>
  <si>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</si>
  <si>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3.5</t>
  </si>
  <si>
    <t>Transporte de volume de solo escavado para reaterro e aterro do muro</t>
  </si>
  <si>
    <t>Tubo de PVC rígido soldável marrom, DN 60mm (2"), inclusive conexões</t>
  </si>
  <si>
    <t>3.3</t>
  </si>
  <si>
    <t>3.6</t>
  </si>
  <si>
    <t>Cobertura nova de telhas de alumínio trapezoidal, H = 8 cm, esp. 0.5mm, inclusive acessórios de fixação</t>
  </si>
  <si>
    <t>7.7</t>
  </si>
  <si>
    <t>Remoção de cobertura em telha metálica, exclusive estrutura</t>
  </si>
  <si>
    <t>2.4</t>
  </si>
  <si>
    <t xml:space="preserve"> REFORMA E MELHORIAS DO CAMPO BOM DE BOLA I E CONSTRUÇÃO DE MURO DE CONTENÇÃO  - BAIRRO RECANTO DOS POETAS, LARANJA DA TERRA/ES</t>
  </si>
  <si>
    <t xml:space="preserve">DATA BASE: DER-ES EDIFICAÇÕES - MARÇO/2024                              SEM DESONERAÇÃO                                            BDI: 33,25%     </t>
  </si>
  <si>
    <t>8.3</t>
  </si>
  <si>
    <t>Porta em madeira de lei tipo angelim pedra ou equiv.c/enchimento em madeira 1a.qualidade esp. 30mm p/ pintura, inclusive alizares, dobradiças e fechadura externa em latão cromado LaFonte ou equiv., exclusive marco, nas dim.: 0.80 x 2.10 m</t>
  </si>
  <si>
    <t>Retirada de portas e janelas de madeira, inclusive batentes</t>
  </si>
  <si>
    <t>2.5</t>
  </si>
  <si>
    <t>7.8</t>
  </si>
  <si>
    <t>Fornecimento e instalação de grama sintética em campo society 40 mm</t>
  </si>
  <si>
    <t>Fôrma de tábua de madeira de 2.5 x 30.0 cm para fundações, levando-se em conta a utilização 5 vezes (incluido o material, corte, montagem, escoramento e desforma)</t>
  </si>
  <si>
    <t>QUANTIDADE</t>
  </si>
  <si>
    <t>CREA ES-040576/D</t>
  </si>
  <si>
    <t>___________________________________________</t>
  </si>
  <si>
    <t>Valor (R$) Total reajuste a pagar</t>
  </si>
  <si>
    <t>CÁLCULO DO REAJUSTE</t>
  </si>
  <si>
    <t>Total</t>
  </si>
  <si>
    <t xml:space="preserve">1ª MEDIÇÃO  APOSTILAMENTO Nº001/2026 </t>
  </si>
  <si>
    <t>VALOR TOTAL DA MEDIÇÃO DO APOSTILAMENTO</t>
  </si>
  <si>
    <t>Início: 27/03/2026</t>
  </si>
  <si>
    <t>VALOR (R$) Unitário licitado</t>
  </si>
  <si>
    <t>VALOR (R$) Total licitado</t>
  </si>
  <si>
    <t>VALOR (R$) reajustado               (valor total licitado X  1,060959)</t>
  </si>
  <si>
    <t>Fim: 19/05/2026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</si>
</sst>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&quot;R$&quot;#,##0.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2.65"/>
      <color indexed="12"/>
      <name val="Calibri"/>
      <family val="2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hadow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hadow/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4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4" fontId="16" fillId="6" borderId="1" xfId="0" applyNumberFormat="1" applyFont="1" applyFill="1" applyBorder="1" applyAlignment="1">
      <alignment horizontal="center" vertical="center"/>
    </xf>
    <xf numFmtId="0" fontId="5" fillId="7" borderId="0" xfId="0" applyFont="1" applyFill="1"/>
    <xf numFmtId="0" fontId="13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wrapText="1"/>
    </xf>
    <xf numFmtId="0" fontId="13" fillId="0" borderId="0" xfId="0" applyFont="1"/>
    <xf numFmtId="0" fontId="22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wrapText="1"/>
    </xf>
    <xf numFmtId="0" fontId="5" fillId="0" borderId="1" xfId="0" applyFont="1" applyBorder="1"/>
    <xf numFmtId="0" fontId="17" fillId="0" borderId="0" xfId="0" applyFont="1" applyAlignment="1">
      <alignment vertical="center"/>
    </xf>
    <xf numFmtId="165" fontId="5" fillId="0" borderId="1" xfId="0" applyNumberFormat="1" applyFont="1" applyBorder="1"/>
    <xf numFmtId="0" fontId="16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6" fontId="18" fillId="3" borderId="0" xfId="2" applyNumberFormat="1" applyFont="1" applyFill="1" applyBorder="1" applyAlignment="1">
      <alignment horizontal="center" vertical="center"/>
    </xf>
    <xf numFmtId="166" fontId="18" fillId="6" borderId="1" xfId="2" applyNumberFormat="1" applyFont="1" applyFill="1" applyBorder="1" applyAlignment="1">
      <alignment horizontal="center" vertical="center"/>
    </xf>
    <xf numFmtId="165" fontId="16" fillId="6" borderId="1" xfId="0" applyNumberFormat="1" applyFont="1" applyFill="1" applyBorder="1" applyAlignment="1">
      <alignment horizontal="center" vertical="center"/>
    </xf>
    <xf numFmtId="166" fontId="18" fillId="0" borderId="1" xfId="2" applyNumberFormat="1" applyFont="1" applyFill="1" applyBorder="1" applyAlignment="1">
      <alignment horizontal="center" vertical="center"/>
    </xf>
    <xf numFmtId="166" fontId="18" fillId="3" borderId="1" xfId="2" applyNumberFormat="1" applyFont="1" applyFill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43" fontId="5" fillId="0" borderId="0" xfId="0" applyNumberFormat="1" applyFont="1"/>
    <xf numFmtId="4" fontId="10" fillId="4" borderId="1" xfId="0" applyNumberFormat="1" applyFont="1" applyFill="1" applyBorder="1" applyAlignment="1">
      <alignment horizontal="center" vertical="center" wrapText="1"/>
    </xf>
    <xf numFmtId="164" fontId="13" fillId="0" borderId="1" xfId="2" applyFont="1" applyBorder="1" applyAlignment="1">
      <alignment horizontal="center" vertical="center"/>
    </xf>
    <xf numFmtId="165" fontId="16" fillId="0" borderId="1" xfId="2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wrapText="1"/>
    </xf>
    <xf numFmtId="0" fontId="12" fillId="9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164" fontId="13" fillId="0" borderId="0" xfId="2" applyFont="1" applyBorder="1" applyAlignment="1">
      <alignment horizontal="center" vertical="center"/>
    </xf>
    <xf numFmtId="166" fontId="18" fillId="0" borderId="0" xfId="2" applyNumberFormat="1" applyFont="1" applyFill="1" applyBorder="1" applyAlignment="1">
      <alignment horizontal="center" vertical="center"/>
    </xf>
    <xf numFmtId="166" fontId="18" fillId="6" borderId="0" xfId="2" applyNumberFormat="1" applyFont="1" applyFill="1" applyBorder="1" applyAlignment="1">
      <alignment horizontal="center" vertical="center"/>
    </xf>
    <xf numFmtId="165" fontId="16" fillId="0" borderId="0" xfId="2" applyNumberFormat="1" applyFont="1" applyBorder="1" applyAlignment="1">
      <alignment horizontal="center" vertical="center"/>
    </xf>
    <xf numFmtId="166" fontId="11" fillId="8" borderId="0" xfId="0" applyNumberFormat="1" applyFont="1" applyFill="1" applyAlignment="1">
      <alignment horizontal="center" vertical="center"/>
    </xf>
    <xf numFmtId="0" fontId="5" fillId="6" borderId="1" xfId="0" applyFont="1" applyFill="1" applyBorder="1"/>
    <xf numFmtId="0" fontId="5" fillId="2" borderId="1" xfId="0" applyFont="1" applyFill="1" applyBorder="1"/>
    <xf numFmtId="0" fontId="5" fillId="5" borderId="1" xfId="0" applyFont="1" applyFill="1" applyBorder="1"/>
    <xf numFmtId="4" fontId="5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/>
    <xf numFmtId="2" fontId="17" fillId="0" borderId="1" xfId="2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/>
    </xf>
    <xf numFmtId="4" fontId="5" fillId="2" borderId="0" xfId="0" applyNumberFormat="1" applyFont="1" applyFill="1"/>
    <xf numFmtId="2" fontId="5" fillId="0" borderId="0" xfId="0" applyNumberFormat="1" applyFont="1"/>
    <xf numFmtId="165" fontId="5" fillId="0" borderId="0" xfId="0" applyNumberFormat="1" applyFont="1"/>
    <xf numFmtId="4" fontId="10" fillId="6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2" fontId="17" fillId="3" borderId="1" xfId="2" applyNumberFormat="1" applyFont="1" applyFill="1" applyBorder="1" applyAlignment="1">
      <alignment horizontal="center" vertical="center"/>
    </xf>
    <xf numFmtId="2" fontId="17" fillId="6" borderId="1" xfId="2" applyNumberFormat="1" applyFont="1" applyFill="1" applyBorder="1" applyAlignment="1">
      <alignment horizontal="center" vertical="center"/>
    </xf>
    <xf numFmtId="164" fontId="13" fillId="3" borderId="1" xfId="2" applyFont="1" applyFill="1" applyBorder="1" applyAlignment="1">
      <alignment horizontal="right" vertical="center"/>
    </xf>
    <xf numFmtId="164" fontId="13" fillId="0" borderId="1" xfId="2" applyFont="1" applyFill="1" applyBorder="1" applyAlignment="1">
      <alignment horizontal="right" vertical="center"/>
    </xf>
    <xf numFmtId="0" fontId="12" fillId="9" borderId="1" xfId="0" applyFont="1" applyFill="1" applyBorder="1" applyAlignment="1">
      <alignment vertical="center"/>
    </xf>
    <xf numFmtId="10" fontId="11" fillId="5" borderId="1" xfId="0" applyNumberFormat="1" applyFont="1" applyFill="1" applyBorder="1" applyAlignment="1">
      <alignment vertical="center"/>
    </xf>
    <xf numFmtId="166" fontId="11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9" fillId="3" borderId="3" xfId="1" applyFont="1" applyFill="1" applyBorder="1" applyAlignment="1" applyProtection="1">
      <alignment horizontal="center"/>
    </xf>
    <xf numFmtId="0" fontId="9" fillId="3" borderId="2" xfId="1" applyFont="1" applyFill="1" applyBorder="1" applyAlignment="1" applyProtection="1">
      <alignment horizontal="center"/>
    </xf>
    <xf numFmtId="0" fontId="9" fillId="3" borderId="4" xfId="1" applyFont="1" applyFill="1" applyBorder="1" applyAlignment="1" applyProtection="1">
      <alignment horizontal="center"/>
    </xf>
    <xf numFmtId="0" fontId="14" fillId="4" borderId="1" xfId="1" applyFont="1" applyFill="1" applyBorder="1" applyAlignment="1" applyProtection="1">
      <alignment horizontal="center"/>
    </xf>
    <xf numFmtId="0" fontId="10" fillId="3" borderId="1" xfId="1" applyFont="1" applyFill="1" applyBorder="1" applyAlignment="1" applyProtection="1">
      <alignment horizontal="left" vertical="center" wrapText="1"/>
    </xf>
    <xf numFmtId="0" fontId="9" fillId="3" borderId="1" xfId="1" applyFont="1" applyFill="1" applyBorder="1" applyAlignment="1" applyProtection="1">
      <alignment horizontal="center"/>
    </xf>
    <xf numFmtId="0" fontId="13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0" fillId="3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9" fillId="3" borderId="3" xfId="1" applyFont="1" applyFill="1" applyBorder="1" applyAlignment="1" applyProtection="1">
      <alignment horizontal="center" vertical="center" wrapText="1"/>
    </xf>
    <xf numFmtId="0" fontId="9" fillId="3" borderId="2" xfId="1" applyFont="1" applyFill="1" applyBorder="1" applyAlignment="1" applyProtection="1">
      <alignment horizontal="center" vertical="center" wrapText="1"/>
    </xf>
    <xf numFmtId="0" fontId="9" fillId="3" borderId="4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0">
    <cellStyle name="Hiperlink" xfId="1" builtinId="8"/>
    <cellStyle name="Moeda 2" xfId="7" xr:uid="{71AF236D-E17C-471F-B157-C3948CA0E839}"/>
    <cellStyle name="Moeda 3" xfId="8" xr:uid="{64F30561-AB1C-46C2-AE26-929D49187570}"/>
    <cellStyle name="Moeda 4" xfId="9" xr:uid="{79DB762C-F714-44C9-B3AE-FDCA4A35FECA}"/>
    <cellStyle name="Normal" xfId="0" builtinId="0"/>
    <cellStyle name="Separador de milhares 2" xfId="3" xr:uid="{00000000-0005-0000-0000-000003000000}"/>
    <cellStyle name="Separador de milhares 2 2" xfId="6" xr:uid="{E4BC1E68-57DB-4B91-A196-F149D702B87A}"/>
    <cellStyle name="Separador de milhares 2 3" xfId="4" xr:uid="{42602628-3B3B-4F3C-95C7-C4E4C6A8FC79}"/>
    <cellStyle name="Vírgula" xfId="2" builtinId="3"/>
    <cellStyle name="Vírgula 2" xfId="5" xr:uid="{906B844F-4292-4F22-BFA0-C4A812E9AA84}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38101</xdr:rowOff>
    </xdr:from>
    <xdr:to>
      <xdr:col>1</xdr:col>
      <xdr:colOff>742950</xdr:colOff>
      <xdr:row>4</xdr:row>
      <xdr:rowOff>180975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1095375" cy="904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8"/>
  <sheetViews>
    <sheetView tabSelected="1" view="pageBreakPreview" zoomScale="70" zoomScaleSheetLayoutView="70" workbookViewId="0">
      <selection activeCell="N11" sqref="N11"/>
    </sheetView>
  </sheetViews>
  <sheetFormatPr defaultColWidth="9.109375" defaultRowHeight="13.2" x14ac:dyDescent="0.2"/>
  <cols>
    <col min="1" max="1" width="7.44140625" style="3" customWidth="1"/>
    <col min="2" max="2" width="12.88671875" style="22" customWidth="1"/>
    <col min="3" max="3" width="9.88671875" style="3" customWidth="1"/>
    <col min="4" max="4" width="69.88671875" style="2" customWidth="1"/>
    <col min="5" max="5" width="7.88671875" style="5" customWidth="1"/>
    <col min="6" max="6" width="9.5546875" style="4" customWidth="1"/>
    <col min="7" max="7" width="10.33203125" style="6" customWidth="1"/>
    <col min="8" max="8" width="20.109375" style="8" customWidth="1"/>
    <col min="9" max="9" width="17" style="8" customWidth="1"/>
    <col min="10" max="10" width="20.109375" style="8" customWidth="1"/>
    <col min="11" max="11" width="20.21875" style="1" customWidth="1"/>
    <col min="12" max="12" width="32" style="1" customWidth="1"/>
    <col min="13" max="13" width="20.88671875" style="1" customWidth="1"/>
    <col min="14" max="14" width="24.88671875" style="1" customWidth="1"/>
    <col min="15" max="15" width="23.33203125" style="1" customWidth="1"/>
    <col min="16" max="16" width="17.21875" style="1" customWidth="1"/>
    <col min="17" max="17" width="17" style="1" customWidth="1"/>
    <col min="18" max="18" width="20.88671875" style="1" customWidth="1"/>
    <col min="19" max="16384" width="9.109375" style="1"/>
  </cols>
  <sheetData>
    <row r="1" spans="1:19" s="29" customFormat="1" ht="15" customHeight="1" x14ac:dyDescent="0.25">
      <c r="A1" s="91"/>
      <c r="B1" s="91"/>
      <c r="C1" s="93" t="s">
        <v>8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1"/>
    </row>
    <row r="2" spans="1:19" s="29" customFormat="1" ht="15" customHeight="1" x14ac:dyDescent="0.25">
      <c r="A2" s="91"/>
      <c r="B2" s="91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1"/>
    </row>
    <row r="3" spans="1:19" s="29" customFormat="1" ht="15" customHeight="1" x14ac:dyDescent="0.25">
      <c r="A3" s="91"/>
      <c r="B3" s="91"/>
      <c r="C3" s="92" t="s">
        <v>9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1"/>
    </row>
    <row r="4" spans="1:19" s="29" customFormat="1" ht="15" customHeight="1" x14ac:dyDescent="0.25">
      <c r="A4" s="91"/>
      <c r="B4" s="91"/>
      <c r="C4" s="92" t="s">
        <v>10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1"/>
    </row>
    <row r="5" spans="1:19" s="29" customFormat="1" ht="15" customHeight="1" x14ac:dyDescent="0.25">
      <c r="A5" s="91"/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1"/>
    </row>
    <row r="6" spans="1:19" s="14" customFormat="1" ht="18" customHeight="1" x14ac:dyDescent="0.3">
      <c r="A6" s="88" t="s">
        <v>11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91"/>
    </row>
    <row r="7" spans="1:19" ht="15" customHeight="1" x14ac:dyDescent="0.2">
      <c r="A7" s="85"/>
      <c r="B7" s="86"/>
      <c r="C7" s="86"/>
      <c r="D7" s="86"/>
      <c r="E7" s="86"/>
      <c r="F7" s="86"/>
      <c r="G7" s="86"/>
      <c r="H7" s="87"/>
      <c r="I7" s="112" t="s">
        <v>3</v>
      </c>
      <c r="J7" s="112"/>
      <c r="K7" s="112"/>
      <c r="L7" s="112"/>
      <c r="M7" s="112"/>
      <c r="N7" s="91"/>
    </row>
    <row r="8" spans="1:19" ht="19.2" customHeight="1" x14ac:dyDescent="0.2">
      <c r="A8" s="103" t="s">
        <v>135</v>
      </c>
      <c r="B8" s="103"/>
      <c r="C8" s="103"/>
      <c r="D8" s="103"/>
      <c r="E8" s="103"/>
      <c r="F8" s="103"/>
      <c r="G8" s="103"/>
      <c r="H8" s="103"/>
      <c r="I8" s="103" t="s">
        <v>148</v>
      </c>
      <c r="J8" s="103"/>
      <c r="K8" s="103"/>
      <c r="L8" s="103"/>
      <c r="M8" s="103"/>
      <c r="N8" s="96" t="s">
        <v>150</v>
      </c>
    </row>
    <row r="9" spans="1:19" ht="57" customHeight="1" x14ac:dyDescent="0.2">
      <c r="A9" s="109"/>
      <c r="B9" s="110"/>
      <c r="C9" s="110"/>
      <c r="D9" s="110"/>
      <c r="E9" s="110"/>
      <c r="F9" s="110"/>
      <c r="G9" s="110"/>
      <c r="H9" s="111"/>
      <c r="I9" s="103"/>
      <c r="J9" s="103"/>
      <c r="K9" s="103"/>
      <c r="L9" s="103"/>
      <c r="M9" s="103"/>
      <c r="N9" s="96"/>
    </row>
    <row r="10" spans="1:19" ht="15" customHeight="1" x14ac:dyDescent="0.2">
      <c r="A10" s="89" t="s">
        <v>136</v>
      </c>
      <c r="B10" s="89"/>
      <c r="C10" s="89"/>
      <c r="D10" s="89"/>
      <c r="E10" s="89"/>
      <c r="F10" s="89"/>
      <c r="G10" s="89"/>
      <c r="H10" s="89"/>
      <c r="I10" s="103"/>
      <c r="J10" s="103"/>
      <c r="K10" s="103"/>
      <c r="L10" s="103"/>
      <c r="M10" s="103"/>
      <c r="N10" s="82" t="s">
        <v>152</v>
      </c>
    </row>
    <row r="11" spans="1:19" ht="15" customHeight="1" x14ac:dyDescent="0.2">
      <c r="A11" s="90"/>
      <c r="B11" s="90"/>
      <c r="C11" s="90"/>
      <c r="D11" s="90"/>
      <c r="E11" s="90"/>
      <c r="F11" s="90"/>
      <c r="G11" s="90"/>
      <c r="H11" s="90"/>
      <c r="I11" s="103"/>
      <c r="J11" s="103"/>
      <c r="K11" s="103"/>
      <c r="L11" s="103"/>
      <c r="M11" s="103"/>
      <c r="N11" s="82" t="s">
        <v>156</v>
      </c>
    </row>
    <row r="12" spans="1:19" s="14" customFormat="1" ht="50.25" customHeight="1" x14ac:dyDescent="0.2">
      <c r="A12" s="17" t="s">
        <v>0</v>
      </c>
      <c r="B12" s="17" t="s">
        <v>12</v>
      </c>
      <c r="C12" s="17" t="s">
        <v>5</v>
      </c>
      <c r="D12" s="18" t="s">
        <v>13</v>
      </c>
      <c r="E12" s="18" t="s">
        <v>14</v>
      </c>
      <c r="F12" s="17" t="s">
        <v>1</v>
      </c>
      <c r="G12" s="18" t="s">
        <v>89</v>
      </c>
      <c r="H12" s="46" t="s">
        <v>15</v>
      </c>
      <c r="I12" s="18" t="s">
        <v>144</v>
      </c>
      <c r="J12" s="46" t="s">
        <v>153</v>
      </c>
      <c r="K12" s="46" t="s">
        <v>154</v>
      </c>
      <c r="L12" s="46" t="s">
        <v>155</v>
      </c>
      <c r="M12" s="65" t="s">
        <v>147</v>
      </c>
      <c r="N12" s="65" t="s">
        <v>149</v>
      </c>
      <c r="O12" s="1"/>
    </row>
    <row r="13" spans="1:19" ht="15.75" customHeight="1" x14ac:dyDescent="0.2">
      <c r="A13" s="95"/>
      <c r="B13" s="95"/>
      <c r="C13" s="95"/>
      <c r="D13" s="95"/>
      <c r="E13" s="95"/>
      <c r="F13" s="95"/>
      <c r="G13" s="95"/>
      <c r="H13" s="95"/>
      <c r="I13" s="33"/>
      <c r="J13" s="33"/>
      <c r="K13" s="33"/>
      <c r="L13" s="33"/>
      <c r="M13" s="33"/>
    </row>
    <row r="14" spans="1:19" s="16" customFormat="1" ht="15" customHeight="1" x14ac:dyDescent="0.25">
      <c r="A14" s="19" t="s">
        <v>20</v>
      </c>
      <c r="B14" s="19"/>
      <c r="C14" s="19"/>
      <c r="D14" s="28" t="s">
        <v>16</v>
      </c>
      <c r="E14" s="19"/>
      <c r="F14" s="20"/>
      <c r="G14" s="70"/>
      <c r="H14" s="41"/>
      <c r="I14" s="59"/>
      <c r="J14" s="59"/>
      <c r="K14" s="59"/>
      <c r="L14" s="59"/>
      <c r="M14" s="59"/>
      <c r="N14" s="59"/>
      <c r="O14" s="1"/>
    </row>
    <row r="15" spans="1:19" s="7" customFormat="1" ht="15" customHeight="1" x14ac:dyDescent="0.2">
      <c r="A15" s="10" t="s">
        <v>4</v>
      </c>
      <c r="B15" s="10">
        <v>20305</v>
      </c>
      <c r="C15" s="11" t="s">
        <v>28</v>
      </c>
      <c r="D15" s="12" t="s">
        <v>92</v>
      </c>
      <c r="E15" s="10" t="s">
        <v>2</v>
      </c>
      <c r="F15" s="13">
        <v>8</v>
      </c>
      <c r="G15" s="64">
        <v>311.83999999999997</v>
      </c>
      <c r="H15" s="47">
        <f>ROUND(F15*G15,2)</f>
        <v>2494.7199999999998</v>
      </c>
      <c r="I15" s="60"/>
      <c r="J15" s="60"/>
      <c r="K15" s="60"/>
      <c r="L15" s="60"/>
      <c r="M15" s="60"/>
      <c r="N15" s="60"/>
      <c r="O15" s="1"/>
      <c r="S15" s="66"/>
    </row>
    <row r="16" spans="1:19" s="7" customFormat="1" ht="39.75" customHeight="1" x14ac:dyDescent="0.2">
      <c r="A16" s="10" t="s">
        <v>17</v>
      </c>
      <c r="B16" s="10">
        <v>20702</v>
      </c>
      <c r="C16" s="11" t="s">
        <v>28</v>
      </c>
      <c r="D16" s="12" t="s">
        <v>18</v>
      </c>
      <c r="E16" s="10" t="s">
        <v>2</v>
      </c>
      <c r="F16" s="13">
        <v>8</v>
      </c>
      <c r="G16" s="64">
        <v>578.22</v>
      </c>
      <c r="H16" s="47">
        <f>ROUND(F16*G16,2)</f>
        <v>4625.76</v>
      </c>
      <c r="I16" s="60"/>
      <c r="J16" s="60"/>
      <c r="K16" s="60"/>
      <c r="L16" s="60"/>
      <c r="M16" s="60"/>
      <c r="N16" s="60"/>
      <c r="O16" s="1"/>
      <c r="S16" s="66"/>
    </row>
    <row r="17" spans="1:22" s="7" customFormat="1" ht="47.25" customHeight="1" x14ac:dyDescent="0.2">
      <c r="A17" s="10" t="s">
        <v>22</v>
      </c>
      <c r="B17" s="10">
        <v>20712</v>
      </c>
      <c r="C17" s="11" t="s">
        <v>28</v>
      </c>
      <c r="D17" s="12" t="s">
        <v>24</v>
      </c>
      <c r="E17" s="10" t="s">
        <v>19</v>
      </c>
      <c r="F17" s="13">
        <v>10</v>
      </c>
      <c r="G17" s="64">
        <v>50.62</v>
      </c>
      <c r="H17" s="47">
        <f>ROUND(F17*G17,2)</f>
        <v>506.2</v>
      </c>
      <c r="I17" s="60"/>
      <c r="J17" s="60"/>
      <c r="K17" s="60"/>
      <c r="L17" s="60"/>
      <c r="M17" s="60"/>
      <c r="N17" s="60"/>
      <c r="S17" s="66"/>
    </row>
    <row r="18" spans="1:22" s="7" customFormat="1" ht="39.6" x14ac:dyDescent="0.2">
      <c r="A18" s="10" t="s">
        <v>23</v>
      </c>
      <c r="B18" s="10">
        <v>20713</v>
      </c>
      <c r="C18" s="11" t="s">
        <v>28</v>
      </c>
      <c r="D18" s="12" t="s">
        <v>33</v>
      </c>
      <c r="E18" s="10" t="s">
        <v>19</v>
      </c>
      <c r="F18" s="13">
        <v>5</v>
      </c>
      <c r="G18" s="64">
        <v>468.17</v>
      </c>
      <c r="H18" s="47">
        <f>ROUND(F18*G18,2)</f>
        <v>2340.85</v>
      </c>
      <c r="I18" s="60"/>
      <c r="J18" s="60"/>
      <c r="K18" s="60"/>
      <c r="L18" s="60"/>
      <c r="M18" s="60"/>
      <c r="N18" s="60"/>
      <c r="S18" s="66"/>
    </row>
    <row r="19" spans="1:22" ht="15" customHeight="1" x14ac:dyDescent="0.2">
      <c r="A19" s="105" t="s">
        <v>26</v>
      </c>
      <c r="B19" s="105"/>
      <c r="C19" s="105"/>
      <c r="D19" s="105"/>
      <c r="E19" s="105"/>
      <c r="F19" s="105"/>
      <c r="G19" s="105"/>
      <c r="H19" s="42">
        <f>SUM(H15:H18)</f>
        <v>9967.5299999999988</v>
      </c>
      <c r="I19" s="33"/>
      <c r="J19" s="33"/>
      <c r="K19" s="33"/>
      <c r="L19" s="33"/>
      <c r="M19" s="33"/>
      <c r="N19" s="33"/>
      <c r="S19" s="67"/>
    </row>
    <row r="20" spans="1:22" s="15" customFormat="1" ht="15" customHeight="1" x14ac:dyDescent="0.2">
      <c r="A20" s="71"/>
      <c r="B20" s="71"/>
      <c r="C20" s="23"/>
      <c r="D20" s="72"/>
      <c r="E20" s="71"/>
      <c r="F20" s="73"/>
      <c r="G20" s="74"/>
      <c r="H20" s="43"/>
      <c r="I20" s="43"/>
      <c r="J20" s="43"/>
      <c r="K20" s="43"/>
      <c r="L20" s="43"/>
      <c r="M20" s="43"/>
      <c r="N20" s="43"/>
      <c r="R20" s="39"/>
      <c r="S20" s="67"/>
    </row>
    <row r="21" spans="1:22" s="15" customFormat="1" ht="15" customHeight="1" x14ac:dyDescent="0.2">
      <c r="A21" s="19" t="s">
        <v>21</v>
      </c>
      <c r="B21" s="24"/>
      <c r="C21" s="25"/>
      <c r="D21" s="26" t="s">
        <v>42</v>
      </c>
      <c r="E21" s="24"/>
      <c r="F21" s="27"/>
      <c r="G21" s="75"/>
      <c r="H21" s="40"/>
      <c r="I21" s="61"/>
      <c r="J21" s="61"/>
      <c r="K21" s="61"/>
      <c r="L21" s="61"/>
      <c r="M21" s="61"/>
      <c r="N21" s="61"/>
      <c r="S21" s="67"/>
    </row>
    <row r="22" spans="1:22" ht="15" customHeight="1" x14ac:dyDescent="0.2">
      <c r="A22" s="10" t="s">
        <v>6</v>
      </c>
      <c r="B22" s="10">
        <v>10224</v>
      </c>
      <c r="C22" s="23" t="s">
        <v>28</v>
      </c>
      <c r="D22" s="50" t="s">
        <v>43</v>
      </c>
      <c r="E22" s="10" t="s">
        <v>2</v>
      </c>
      <c r="F22" s="13">
        <v>1338.35</v>
      </c>
      <c r="G22" s="64">
        <v>15.95</v>
      </c>
      <c r="H22" s="76">
        <f>ROUND(F22*G22,2)</f>
        <v>21346.68</v>
      </c>
      <c r="I22" s="83">
        <v>209.87</v>
      </c>
      <c r="J22" s="64">
        <v>15.95</v>
      </c>
      <c r="K22" s="63">
        <f>I22*J22</f>
        <v>3347.4265</v>
      </c>
      <c r="L22" s="62">
        <f>K22*1.060959</f>
        <v>3551.4822720134998</v>
      </c>
      <c r="M22" s="63">
        <f>ROUND(L22-K22,2)</f>
        <v>204.06</v>
      </c>
      <c r="N22" s="63">
        <v>204.06</v>
      </c>
      <c r="R22" s="68"/>
    </row>
    <row r="23" spans="1:22" ht="15" customHeight="1" x14ac:dyDescent="0.2">
      <c r="A23" s="10" t="s">
        <v>31</v>
      </c>
      <c r="B23" s="10">
        <v>10219</v>
      </c>
      <c r="C23" s="23" t="s">
        <v>28</v>
      </c>
      <c r="D23" s="50" t="s">
        <v>44</v>
      </c>
      <c r="E23" s="10" t="s">
        <v>39</v>
      </c>
      <c r="F23" s="13">
        <v>34.340000000000003</v>
      </c>
      <c r="G23" s="64">
        <v>299.04000000000002</v>
      </c>
      <c r="H23" s="76">
        <f>ROUND(F23*G23,2)</f>
        <v>10269.030000000001</v>
      </c>
      <c r="I23" s="83">
        <v>29.19</v>
      </c>
      <c r="J23" s="64">
        <v>299.04000000000002</v>
      </c>
      <c r="K23" s="63">
        <f t="shared" ref="K23:K26" si="0">I23*J23</f>
        <v>8728.9776000000002</v>
      </c>
      <c r="L23" s="62">
        <f t="shared" ref="L23:L26" si="1">K23*1.060959</f>
        <v>9261.0873455183992</v>
      </c>
      <c r="M23" s="63">
        <f t="shared" ref="M23:M26" si="2">ROUND(L23-K23,2)</f>
        <v>532.11</v>
      </c>
      <c r="N23" s="63">
        <v>532.11</v>
      </c>
      <c r="R23" s="68"/>
    </row>
    <row r="24" spans="1:22" ht="15" customHeight="1" x14ac:dyDescent="0.2">
      <c r="A24" s="10" t="s">
        <v>32</v>
      </c>
      <c r="B24" s="10">
        <v>10229</v>
      </c>
      <c r="C24" s="11" t="s">
        <v>28</v>
      </c>
      <c r="D24" s="12" t="s">
        <v>75</v>
      </c>
      <c r="E24" s="10" t="s">
        <v>25</v>
      </c>
      <c r="F24" s="13">
        <v>16</v>
      </c>
      <c r="G24" s="64">
        <v>36.21</v>
      </c>
      <c r="H24" s="77">
        <f>ROUND(F24*G24,2)</f>
        <v>579.36</v>
      </c>
      <c r="I24" s="83"/>
      <c r="J24" s="64"/>
      <c r="K24" s="63"/>
      <c r="L24" s="62"/>
      <c r="M24" s="63"/>
      <c r="N24" s="63"/>
      <c r="R24" s="68"/>
    </row>
    <row r="25" spans="1:22" ht="15" customHeight="1" x14ac:dyDescent="0.2">
      <c r="A25" s="10" t="s">
        <v>134</v>
      </c>
      <c r="B25" s="10">
        <v>10280</v>
      </c>
      <c r="C25" s="11" t="s">
        <v>28</v>
      </c>
      <c r="D25" s="50" t="s">
        <v>133</v>
      </c>
      <c r="E25" s="10" t="s">
        <v>2</v>
      </c>
      <c r="F25" s="13">
        <v>59.66</v>
      </c>
      <c r="G25" s="64">
        <v>7.87</v>
      </c>
      <c r="H25" s="77">
        <f>ROUND(F25*G25,2)</f>
        <v>469.52</v>
      </c>
      <c r="I25" s="83">
        <v>10</v>
      </c>
      <c r="J25" s="64">
        <v>7.87</v>
      </c>
      <c r="K25" s="63">
        <f t="shared" si="0"/>
        <v>78.7</v>
      </c>
      <c r="L25" s="62">
        <f t="shared" si="1"/>
        <v>83.497473299999996</v>
      </c>
      <c r="M25" s="63">
        <f t="shared" si="2"/>
        <v>4.8</v>
      </c>
      <c r="N25" s="63">
        <v>4.8</v>
      </c>
      <c r="R25" s="68"/>
    </row>
    <row r="26" spans="1:22" ht="15" customHeight="1" x14ac:dyDescent="0.2">
      <c r="A26" s="10" t="s">
        <v>140</v>
      </c>
      <c r="B26" s="10">
        <v>10214</v>
      </c>
      <c r="C26" s="11" t="s">
        <v>28</v>
      </c>
      <c r="D26" s="50" t="s">
        <v>139</v>
      </c>
      <c r="E26" s="10" t="s">
        <v>2</v>
      </c>
      <c r="F26" s="13">
        <v>6.72</v>
      </c>
      <c r="G26" s="64">
        <v>14.48</v>
      </c>
      <c r="H26" s="77">
        <f>ROUND(F26*G26,2)</f>
        <v>97.31</v>
      </c>
      <c r="I26" s="83">
        <v>6.72</v>
      </c>
      <c r="J26" s="64">
        <v>14.48</v>
      </c>
      <c r="K26" s="63">
        <f t="shared" si="0"/>
        <v>97.305599999999998</v>
      </c>
      <c r="L26" s="62">
        <f t="shared" si="1"/>
        <v>103.2372520704</v>
      </c>
      <c r="M26" s="63">
        <f t="shared" si="2"/>
        <v>5.93</v>
      </c>
      <c r="N26" s="63">
        <v>5.93</v>
      </c>
      <c r="R26" s="68"/>
    </row>
    <row r="27" spans="1:22" ht="15" customHeight="1" x14ac:dyDescent="0.2">
      <c r="A27" s="10"/>
      <c r="B27" s="10"/>
      <c r="C27" s="11"/>
      <c r="D27" s="94" t="s">
        <v>37</v>
      </c>
      <c r="E27" s="94"/>
      <c r="F27" s="94"/>
      <c r="G27" s="94"/>
      <c r="H27" s="42">
        <f>SUM(H22:H26)</f>
        <v>32761.9</v>
      </c>
      <c r="I27" s="62"/>
      <c r="J27" s="33"/>
      <c r="K27" s="48">
        <f>SUM(K22:K26)</f>
        <v>12252.4097</v>
      </c>
      <c r="L27" s="48">
        <f>SUM(L22:L26)</f>
        <v>12999.304342902298</v>
      </c>
      <c r="M27" s="48">
        <f>SUM(M22:M26)</f>
        <v>746.9</v>
      </c>
      <c r="N27" s="48">
        <f>SUM(N22:N26)</f>
        <v>746.9</v>
      </c>
      <c r="R27" s="57"/>
    </row>
    <row r="28" spans="1:22" s="15" customFormat="1" ht="15" customHeight="1" x14ac:dyDescent="0.2">
      <c r="A28" s="71"/>
      <c r="B28" s="71"/>
      <c r="C28" s="23"/>
      <c r="D28" s="72"/>
      <c r="E28" s="71"/>
      <c r="F28" s="73"/>
      <c r="G28" s="74"/>
      <c r="H28" s="43"/>
      <c r="I28" s="47"/>
      <c r="J28" s="47"/>
      <c r="K28" s="47"/>
      <c r="L28" s="47"/>
      <c r="M28" s="47"/>
      <c r="N28" s="47"/>
      <c r="R28" s="54"/>
    </row>
    <row r="29" spans="1:22" s="15" customFormat="1" ht="15" customHeight="1" x14ac:dyDescent="0.2">
      <c r="A29" s="19" t="s">
        <v>27</v>
      </c>
      <c r="B29" s="24"/>
      <c r="C29" s="25"/>
      <c r="D29" s="26" t="s">
        <v>76</v>
      </c>
      <c r="E29" s="24"/>
      <c r="F29" s="27"/>
      <c r="G29" s="75"/>
      <c r="H29" s="40"/>
      <c r="I29" s="61"/>
      <c r="J29" s="61"/>
      <c r="K29" s="61"/>
      <c r="L29" s="61"/>
      <c r="M29" s="61"/>
      <c r="N29" s="61"/>
    </row>
    <row r="30" spans="1:22" ht="15" customHeight="1" x14ac:dyDescent="0.2">
      <c r="A30" s="10" t="s">
        <v>29</v>
      </c>
      <c r="B30" s="10">
        <v>30101</v>
      </c>
      <c r="C30" s="23" t="s">
        <v>28</v>
      </c>
      <c r="D30" s="12" t="s">
        <v>53</v>
      </c>
      <c r="E30" s="10" t="s">
        <v>39</v>
      </c>
      <c r="F30" s="13">
        <v>9.7899999999999991</v>
      </c>
      <c r="G30" s="64">
        <v>51.85</v>
      </c>
      <c r="H30" s="76">
        <f>ROUND(F30*G30,2)</f>
        <v>507.61</v>
      </c>
      <c r="I30" s="49"/>
      <c r="J30" s="33"/>
      <c r="K30" s="33"/>
      <c r="L30" s="49"/>
      <c r="M30" s="33"/>
      <c r="N30" s="33"/>
    </row>
    <row r="31" spans="1:22" ht="15" customHeight="1" x14ac:dyDescent="0.2">
      <c r="A31" s="10" t="s">
        <v>30</v>
      </c>
      <c r="B31" s="10">
        <v>30103</v>
      </c>
      <c r="C31" s="23" t="s">
        <v>28</v>
      </c>
      <c r="D31" s="12" t="s">
        <v>77</v>
      </c>
      <c r="E31" s="10" t="s">
        <v>39</v>
      </c>
      <c r="F31" s="13">
        <v>26.84</v>
      </c>
      <c r="G31" s="64">
        <v>15.24</v>
      </c>
      <c r="H31" s="76">
        <f>ROUND(F31*G31,2)</f>
        <v>409.04</v>
      </c>
      <c r="I31" s="49"/>
      <c r="J31" s="33"/>
      <c r="K31" s="33"/>
      <c r="L31" s="49"/>
      <c r="M31" s="33"/>
      <c r="N31" s="33"/>
    </row>
    <row r="32" spans="1:22" ht="29.25" customHeight="1" x14ac:dyDescent="0.2">
      <c r="A32" s="10" t="s">
        <v>129</v>
      </c>
      <c r="B32" s="10">
        <v>200108</v>
      </c>
      <c r="C32" s="11" t="s">
        <v>28</v>
      </c>
      <c r="D32" s="12" t="s">
        <v>78</v>
      </c>
      <c r="E32" s="10" t="s">
        <v>39</v>
      </c>
      <c r="F32" s="13">
        <v>124.99</v>
      </c>
      <c r="G32" s="64">
        <v>1022.29</v>
      </c>
      <c r="H32" s="77">
        <f>ROUND(F32*G32,2)</f>
        <v>127776.03</v>
      </c>
      <c r="I32" s="49"/>
      <c r="J32" s="33"/>
      <c r="K32" s="33"/>
      <c r="L32" s="49"/>
      <c r="M32" s="63"/>
      <c r="N32" s="63"/>
      <c r="V32" s="45" t="e">
        <f>H32-#REF!</f>
        <v>#REF!</v>
      </c>
    </row>
    <row r="33" spans="1:18" ht="26.4" x14ac:dyDescent="0.2">
      <c r="A33" s="10" t="s">
        <v>36</v>
      </c>
      <c r="B33" s="10">
        <v>210301</v>
      </c>
      <c r="C33" s="11" t="s">
        <v>28</v>
      </c>
      <c r="D33" s="50" t="s">
        <v>88</v>
      </c>
      <c r="E33" s="10" t="s">
        <v>19</v>
      </c>
      <c r="F33" s="13">
        <v>40.75</v>
      </c>
      <c r="G33" s="64">
        <v>316.70999999999998</v>
      </c>
      <c r="H33" s="77">
        <f>ROUND(F33*G33,2)</f>
        <v>12905.93</v>
      </c>
      <c r="I33" s="49">
        <v>40.75</v>
      </c>
      <c r="J33" s="64">
        <v>316.70999999999998</v>
      </c>
      <c r="K33" s="63">
        <f t="shared" ref="K33" si="3">I33*J33</f>
        <v>12905.932499999999</v>
      </c>
      <c r="L33" s="62">
        <f>ROUND(K33*1.060959,2)</f>
        <v>13692.67</v>
      </c>
      <c r="M33" s="63">
        <f t="shared" ref="M33" si="4">ROUND(L33-K33,2)</f>
        <v>786.74</v>
      </c>
      <c r="N33" s="63">
        <v>786.73</v>
      </c>
      <c r="R33" s="68"/>
    </row>
    <row r="34" spans="1:18" x14ac:dyDescent="0.2">
      <c r="A34" s="10" t="s">
        <v>126</v>
      </c>
      <c r="B34" s="10">
        <v>141414</v>
      </c>
      <c r="C34" s="11" t="s">
        <v>28</v>
      </c>
      <c r="D34" s="12" t="s">
        <v>128</v>
      </c>
      <c r="E34" s="10" t="s">
        <v>19</v>
      </c>
      <c r="F34" s="13">
        <v>100.62</v>
      </c>
      <c r="G34" s="64">
        <v>66.58</v>
      </c>
      <c r="H34" s="77">
        <f>ROUND(F34*G34,2)</f>
        <v>6699.28</v>
      </c>
      <c r="I34" s="49"/>
      <c r="J34" s="33"/>
      <c r="K34" s="33"/>
      <c r="L34" s="49"/>
      <c r="M34" s="33"/>
      <c r="N34" s="33"/>
    </row>
    <row r="35" spans="1:18" x14ac:dyDescent="0.2">
      <c r="A35" s="10"/>
      <c r="B35" s="10"/>
      <c r="C35" s="23"/>
      <c r="D35" s="36" t="s">
        <v>127</v>
      </c>
      <c r="E35" s="10"/>
      <c r="F35" s="13"/>
      <c r="G35" s="64"/>
      <c r="H35" s="76"/>
      <c r="I35" s="49"/>
      <c r="J35" s="33"/>
      <c r="K35" s="33"/>
      <c r="L35" s="49"/>
      <c r="M35" s="33"/>
      <c r="N35" s="33"/>
    </row>
    <row r="36" spans="1:18" ht="54.6" customHeight="1" x14ac:dyDescent="0.2">
      <c r="A36" s="10" t="s">
        <v>130</v>
      </c>
      <c r="B36" s="10">
        <v>5678</v>
      </c>
      <c r="C36" s="23" t="s">
        <v>55</v>
      </c>
      <c r="D36" s="12" t="s">
        <v>125</v>
      </c>
      <c r="E36" s="10" t="s">
        <v>96</v>
      </c>
      <c r="F36" s="13">
        <v>10</v>
      </c>
      <c r="G36" s="64">
        <v>145.44</v>
      </c>
      <c r="H36" s="76">
        <f>ROUND(F36*G36,2)</f>
        <v>1454.4</v>
      </c>
      <c r="I36" s="49"/>
      <c r="J36" s="33"/>
      <c r="K36" s="33"/>
      <c r="L36" s="49"/>
      <c r="M36" s="33"/>
      <c r="N36" s="33"/>
    </row>
    <row r="37" spans="1:18" ht="15" customHeight="1" x14ac:dyDescent="0.2">
      <c r="A37" s="10"/>
      <c r="B37" s="10"/>
      <c r="C37" s="11"/>
      <c r="D37" s="94" t="s">
        <v>38</v>
      </c>
      <c r="E37" s="94"/>
      <c r="F37" s="94"/>
      <c r="G37" s="94"/>
      <c r="H37" s="42">
        <f>SUM(H30:H36)</f>
        <v>149752.28999999998</v>
      </c>
      <c r="I37" s="33"/>
      <c r="J37" s="33"/>
      <c r="K37" s="42">
        <f>SUM(K30:K36)</f>
        <v>12905.932499999999</v>
      </c>
      <c r="L37" s="42">
        <f>SUM(L30:L36)</f>
        <v>13692.67</v>
      </c>
      <c r="M37" s="42">
        <f>SUM(M30:M36)</f>
        <v>786.74</v>
      </c>
      <c r="N37" s="42">
        <f>SUM(N30:N36)</f>
        <v>786.73</v>
      </c>
      <c r="R37" s="55"/>
    </row>
    <row r="38" spans="1:18" s="15" customFormat="1" ht="15" customHeight="1" x14ac:dyDescent="0.2">
      <c r="A38" s="71"/>
      <c r="B38" s="71"/>
      <c r="C38" s="23"/>
      <c r="D38" s="72"/>
      <c r="E38" s="71"/>
      <c r="F38" s="73"/>
      <c r="G38" s="74"/>
      <c r="H38" s="43"/>
      <c r="I38" s="43"/>
      <c r="J38" s="43"/>
      <c r="K38" s="43"/>
      <c r="L38" s="43"/>
      <c r="M38" s="43"/>
      <c r="N38" s="43"/>
      <c r="R38" s="39"/>
    </row>
    <row r="39" spans="1:18" s="15" customFormat="1" ht="15" customHeight="1" x14ac:dyDescent="0.2">
      <c r="A39" s="19" t="s">
        <v>49</v>
      </c>
      <c r="B39" s="24"/>
      <c r="C39" s="25"/>
      <c r="D39" s="26" t="s">
        <v>47</v>
      </c>
      <c r="E39" s="24"/>
      <c r="F39" s="27"/>
      <c r="G39" s="75"/>
      <c r="H39" s="40"/>
      <c r="I39" s="61"/>
      <c r="J39" s="61"/>
      <c r="K39" s="61"/>
      <c r="L39" s="61"/>
      <c r="M39" s="61"/>
      <c r="N39" s="61"/>
    </row>
    <row r="40" spans="1:18" ht="30" customHeight="1" x14ac:dyDescent="0.2">
      <c r="A40" s="10" t="s">
        <v>50</v>
      </c>
      <c r="B40" s="10">
        <v>30101</v>
      </c>
      <c r="C40" s="11" t="s">
        <v>28</v>
      </c>
      <c r="D40" s="12" t="s">
        <v>53</v>
      </c>
      <c r="E40" s="10" t="s">
        <v>39</v>
      </c>
      <c r="F40" s="13">
        <v>526.47</v>
      </c>
      <c r="G40" s="64">
        <v>51.85</v>
      </c>
      <c r="H40" s="77">
        <f t="shared" ref="H40:H48" si="5">ROUND(F40*G40,2)</f>
        <v>27297.47</v>
      </c>
      <c r="I40" s="49"/>
      <c r="J40" s="33"/>
      <c r="K40" s="33"/>
      <c r="L40" s="49"/>
      <c r="M40" s="63"/>
      <c r="N40" s="63"/>
      <c r="R40" s="68"/>
    </row>
    <row r="41" spans="1:18" ht="47.4" customHeight="1" x14ac:dyDescent="0.2">
      <c r="A41" s="10" t="s">
        <v>73</v>
      </c>
      <c r="B41" s="10">
        <v>40206</v>
      </c>
      <c r="C41" s="11" t="s">
        <v>28</v>
      </c>
      <c r="D41" s="12" t="s">
        <v>143</v>
      </c>
      <c r="E41" s="10" t="s">
        <v>2</v>
      </c>
      <c r="F41" s="13">
        <v>42.22</v>
      </c>
      <c r="G41" s="64">
        <v>75.900000000000006</v>
      </c>
      <c r="H41" s="77">
        <f t="shared" si="5"/>
        <v>3204.5</v>
      </c>
      <c r="I41" s="49"/>
      <c r="J41" s="33"/>
      <c r="K41" s="33"/>
      <c r="L41" s="49"/>
      <c r="M41" s="33"/>
      <c r="N41" s="33"/>
    </row>
    <row r="42" spans="1:18" ht="27" customHeight="1" x14ac:dyDescent="0.2">
      <c r="A42" s="10" t="s">
        <v>51</v>
      </c>
      <c r="B42" s="10">
        <v>40237</v>
      </c>
      <c r="C42" s="23" t="s">
        <v>28</v>
      </c>
      <c r="D42" s="12" t="s">
        <v>54</v>
      </c>
      <c r="E42" s="10" t="s">
        <v>39</v>
      </c>
      <c r="F42" s="13">
        <v>6.77</v>
      </c>
      <c r="G42" s="64">
        <v>687.52</v>
      </c>
      <c r="H42" s="76">
        <f t="shared" si="5"/>
        <v>4654.51</v>
      </c>
      <c r="I42" s="49"/>
      <c r="J42" s="33"/>
      <c r="K42" s="33"/>
      <c r="L42" s="49"/>
      <c r="M42" s="33"/>
      <c r="N42" s="33"/>
    </row>
    <row r="43" spans="1:18" ht="44.4" customHeight="1" x14ac:dyDescent="0.2">
      <c r="A43" s="10" t="s">
        <v>74</v>
      </c>
      <c r="B43" s="10">
        <v>200101</v>
      </c>
      <c r="C43" s="23" t="s">
        <v>28</v>
      </c>
      <c r="D43" s="50" t="s">
        <v>52</v>
      </c>
      <c r="E43" s="10" t="s">
        <v>2</v>
      </c>
      <c r="F43" s="13">
        <v>902.88</v>
      </c>
      <c r="G43" s="64">
        <v>205.51</v>
      </c>
      <c r="H43" s="76">
        <f t="shared" si="5"/>
        <v>185550.87</v>
      </c>
      <c r="I43" s="49">
        <v>685.74</v>
      </c>
      <c r="J43" s="64">
        <v>205.51</v>
      </c>
      <c r="K43" s="63">
        <f>I43*J43</f>
        <v>140926.42739999999</v>
      </c>
      <c r="L43" s="62">
        <f>ROUND(K43*1.060959,2)</f>
        <v>149517.16</v>
      </c>
      <c r="M43" s="63">
        <f>ROUND(L43-K43,2)</f>
        <v>8590.73</v>
      </c>
      <c r="N43" s="33">
        <v>8590.73</v>
      </c>
      <c r="R43" s="68"/>
    </row>
    <row r="44" spans="1:18" ht="43.95" customHeight="1" x14ac:dyDescent="0.2">
      <c r="A44" s="10" t="s">
        <v>79</v>
      </c>
      <c r="B44" s="10" t="s">
        <v>40</v>
      </c>
      <c r="C44" s="11" t="s">
        <v>111</v>
      </c>
      <c r="D44" s="12" t="s">
        <v>95</v>
      </c>
      <c r="E44" s="10" t="s">
        <v>25</v>
      </c>
      <c r="F44" s="13">
        <v>16</v>
      </c>
      <c r="G44" s="64">
        <v>882.74</v>
      </c>
      <c r="H44" s="77">
        <f t="shared" si="5"/>
        <v>14123.84</v>
      </c>
      <c r="I44" s="49"/>
      <c r="J44" s="33"/>
      <c r="K44" s="33"/>
      <c r="L44" s="49"/>
      <c r="M44" s="33"/>
      <c r="N44" s="33"/>
    </row>
    <row r="45" spans="1:18" x14ac:dyDescent="0.2">
      <c r="A45" s="10" t="s">
        <v>80</v>
      </c>
      <c r="B45" s="10">
        <v>71104</v>
      </c>
      <c r="C45" s="11" t="s">
        <v>28</v>
      </c>
      <c r="D45" s="50" t="s">
        <v>100</v>
      </c>
      <c r="E45" s="10" t="s">
        <v>2</v>
      </c>
      <c r="F45" s="13">
        <v>5.04</v>
      </c>
      <c r="G45" s="64">
        <v>514.83000000000004</v>
      </c>
      <c r="H45" s="77">
        <f t="shared" si="5"/>
        <v>2594.7399999999998</v>
      </c>
      <c r="I45" s="49">
        <v>5.04</v>
      </c>
      <c r="J45" s="64">
        <v>514.83000000000004</v>
      </c>
      <c r="K45" s="63">
        <f t="shared" ref="K45:K48" si="6">I45*J45</f>
        <v>2594.7432000000003</v>
      </c>
      <c r="L45" s="62">
        <f>ROUND(K45*1.060959,2)</f>
        <v>2752.92</v>
      </c>
      <c r="M45" s="63">
        <f t="shared" ref="M45:M48" si="7">ROUND(L45-K45,2)</f>
        <v>158.18</v>
      </c>
      <c r="N45" s="33">
        <v>158.18</v>
      </c>
      <c r="R45" s="68"/>
    </row>
    <row r="46" spans="1:18" x14ac:dyDescent="0.2">
      <c r="A46" s="10" t="s">
        <v>81</v>
      </c>
      <c r="B46" s="10">
        <v>71106</v>
      </c>
      <c r="C46" s="11" t="s">
        <v>28</v>
      </c>
      <c r="D46" s="50" t="s">
        <v>99</v>
      </c>
      <c r="E46" s="10" t="s">
        <v>2</v>
      </c>
      <c r="F46" s="13">
        <v>5.25</v>
      </c>
      <c r="G46" s="64">
        <v>619.87</v>
      </c>
      <c r="H46" s="77">
        <f t="shared" si="5"/>
        <v>3254.32</v>
      </c>
      <c r="I46" s="49">
        <v>5.25</v>
      </c>
      <c r="J46" s="64">
        <v>619.87</v>
      </c>
      <c r="K46" s="63">
        <f t="shared" si="6"/>
        <v>3254.3175000000001</v>
      </c>
      <c r="L46" s="62">
        <f>ROUND(K46*1.060959,2)</f>
        <v>3452.7</v>
      </c>
      <c r="M46" s="63">
        <f t="shared" si="7"/>
        <v>198.38</v>
      </c>
      <c r="N46" s="33">
        <v>198.38</v>
      </c>
      <c r="R46" s="68"/>
    </row>
    <row r="47" spans="1:18" ht="15" customHeight="1" x14ac:dyDescent="0.2">
      <c r="A47" s="10" t="s">
        <v>112</v>
      </c>
      <c r="B47" s="10">
        <v>150906</v>
      </c>
      <c r="C47" s="11" t="s">
        <v>28</v>
      </c>
      <c r="D47" s="78" t="s">
        <v>93</v>
      </c>
      <c r="E47" s="10" t="s">
        <v>19</v>
      </c>
      <c r="F47" s="13">
        <v>147.94</v>
      </c>
      <c r="G47" s="64">
        <v>1.92</v>
      </c>
      <c r="H47" s="77">
        <f t="shared" si="5"/>
        <v>284.04000000000002</v>
      </c>
      <c r="I47" s="49">
        <v>98.76</v>
      </c>
      <c r="J47" s="64">
        <v>1.92</v>
      </c>
      <c r="K47" s="63">
        <f t="shared" si="6"/>
        <v>189.61920000000001</v>
      </c>
      <c r="L47" s="62">
        <f>ROUND(K47*1.060959,2)</f>
        <v>201.18</v>
      </c>
      <c r="M47" s="63">
        <f t="shared" si="7"/>
        <v>11.56</v>
      </c>
      <c r="N47" s="33">
        <v>11.56</v>
      </c>
      <c r="R47" s="68"/>
    </row>
    <row r="48" spans="1:18" ht="31.2" customHeight="1" x14ac:dyDescent="0.2">
      <c r="A48" s="10" t="s">
        <v>113</v>
      </c>
      <c r="B48" s="10">
        <v>200721</v>
      </c>
      <c r="C48" s="23" t="s">
        <v>28</v>
      </c>
      <c r="D48" s="50" t="s">
        <v>56</v>
      </c>
      <c r="E48" s="10" t="s">
        <v>2</v>
      </c>
      <c r="F48" s="13">
        <v>1749.07</v>
      </c>
      <c r="G48" s="64">
        <v>17.52</v>
      </c>
      <c r="H48" s="76">
        <f t="shared" si="5"/>
        <v>30643.71</v>
      </c>
      <c r="I48" s="49">
        <v>1749.07</v>
      </c>
      <c r="J48" s="64">
        <v>17.52</v>
      </c>
      <c r="K48" s="63">
        <f t="shared" si="6"/>
        <v>30643.706399999999</v>
      </c>
      <c r="L48" s="62">
        <f>ROUND(K48*1.060959,2)</f>
        <v>32511.72</v>
      </c>
      <c r="M48" s="63">
        <f t="shared" si="7"/>
        <v>1868.01</v>
      </c>
      <c r="N48" s="33">
        <v>1868.01</v>
      </c>
      <c r="R48" s="68"/>
    </row>
    <row r="49" spans="1:18" ht="15" customHeight="1" x14ac:dyDescent="0.2">
      <c r="A49" s="10"/>
      <c r="B49" s="10"/>
      <c r="C49" s="11"/>
      <c r="D49" s="94" t="s">
        <v>48</v>
      </c>
      <c r="E49" s="94"/>
      <c r="F49" s="94"/>
      <c r="G49" s="94"/>
      <c r="H49" s="42">
        <f>SUM(H40:H48)</f>
        <v>271608</v>
      </c>
      <c r="I49" s="33"/>
      <c r="J49" s="33"/>
      <c r="K49" s="42">
        <f>SUM(K40:K48)</f>
        <v>177608.81369999997</v>
      </c>
      <c r="L49" s="42">
        <f>SUM(L40:L48)</f>
        <v>188435.68000000002</v>
      </c>
      <c r="M49" s="42">
        <f>SUM(M40:M48)</f>
        <v>10826.859999999999</v>
      </c>
      <c r="N49" s="42">
        <f>SUM(N40:N48)</f>
        <v>10826.859999999999</v>
      </c>
      <c r="R49" s="55"/>
    </row>
    <row r="50" spans="1:18" s="15" customFormat="1" ht="15" customHeight="1" x14ac:dyDescent="0.2">
      <c r="A50" s="71"/>
      <c r="B50" s="71"/>
      <c r="C50" s="23"/>
      <c r="D50" s="72"/>
      <c r="E50" s="71"/>
      <c r="F50" s="73"/>
      <c r="G50" s="74"/>
      <c r="H50" s="43"/>
      <c r="I50" s="43"/>
      <c r="J50" s="43"/>
      <c r="K50" s="43"/>
      <c r="L50" s="43"/>
      <c r="M50" s="43"/>
      <c r="N50" s="43"/>
      <c r="R50" s="39"/>
    </row>
    <row r="51" spans="1:18" s="15" customFormat="1" ht="15" customHeight="1" x14ac:dyDescent="0.2">
      <c r="A51" s="19" t="s">
        <v>58</v>
      </c>
      <c r="B51" s="24"/>
      <c r="C51" s="25"/>
      <c r="D51" s="26" t="s">
        <v>45</v>
      </c>
      <c r="E51" s="24"/>
      <c r="F51" s="27"/>
      <c r="G51" s="75"/>
      <c r="H51" s="40"/>
      <c r="I51" s="61"/>
      <c r="J51" s="61"/>
      <c r="K51" s="61"/>
      <c r="L51" s="61"/>
      <c r="M51" s="61"/>
      <c r="N51" s="61"/>
    </row>
    <row r="52" spans="1:18" ht="15" customHeight="1" x14ac:dyDescent="0.2">
      <c r="A52" s="10" t="s">
        <v>59</v>
      </c>
      <c r="B52" s="10" t="s">
        <v>114</v>
      </c>
      <c r="C52" s="11" t="s">
        <v>111</v>
      </c>
      <c r="D52" s="50" t="s">
        <v>70</v>
      </c>
      <c r="E52" s="10" t="s">
        <v>2</v>
      </c>
      <c r="F52" s="13">
        <v>1318.2</v>
      </c>
      <c r="G52" s="64">
        <v>11.89</v>
      </c>
      <c r="H52" s="77">
        <f>ROUND(F52*G52,2)</f>
        <v>15673.4</v>
      </c>
      <c r="I52" s="63">
        <v>1318.2</v>
      </c>
      <c r="J52" s="64">
        <v>11.89</v>
      </c>
      <c r="K52" s="63">
        <f t="shared" ref="K52:K53" si="8">I52*J52</f>
        <v>15673.398000000001</v>
      </c>
      <c r="L52" s="62">
        <f>ROUND(K52*1.060959,2)</f>
        <v>16628.830000000002</v>
      </c>
      <c r="M52" s="63">
        <f t="shared" ref="M52:M53" si="9">ROUND(L52-K52,2)</f>
        <v>955.43</v>
      </c>
      <c r="N52" s="63">
        <v>955.43</v>
      </c>
      <c r="R52" s="68"/>
    </row>
    <row r="53" spans="1:18" ht="15" customHeight="1" x14ac:dyDescent="0.2">
      <c r="A53" s="10" t="s">
        <v>60</v>
      </c>
      <c r="B53" s="10" t="s">
        <v>110</v>
      </c>
      <c r="C53" s="11" t="s">
        <v>111</v>
      </c>
      <c r="D53" s="50" t="s">
        <v>142</v>
      </c>
      <c r="E53" s="10" t="s">
        <v>2</v>
      </c>
      <c r="F53" s="13">
        <v>1318.2</v>
      </c>
      <c r="G53" s="64">
        <v>135.99</v>
      </c>
      <c r="H53" s="77">
        <f>ROUND(F53*G53,2)</f>
        <v>179262.02</v>
      </c>
      <c r="I53" s="63">
        <v>1318.2</v>
      </c>
      <c r="J53" s="64">
        <v>135.99</v>
      </c>
      <c r="K53" s="63">
        <f t="shared" si="8"/>
        <v>179262.01800000001</v>
      </c>
      <c r="L53" s="62">
        <f>ROUND(K53*1.060959,2)</f>
        <v>190189.65</v>
      </c>
      <c r="M53" s="63">
        <f t="shared" si="9"/>
        <v>10927.63</v>
      </c>
      <c r="N53" s="63">
        <v>10927.63</v>
      </c>
      <c r="R53" s="68"/>
    </row>
    <row r="54" spans="1:18" ht="15" customHeight="1" x14ac:dyDescent="0.2">
      <c r="A54" s="10"/>
      <c r="B54" s="10"/>
      <c r="C54" s="11"/>
      <c r="D54" s="94" t="s">
        <v>105</v>
      </c>
      <c r="E54" s="94"/>
      <c r="F54" s="94"/>
      <c r="G54" s="94"/>
      <c r="H54" s="42">
        <f>SUM(H52:H53)</f>
        <v>194935.41999999998</v>
      </c>
      <c r="I54" s="33"/>
      <c r="J54" s="33"/>
      <c r="K54" s="42">
        <f>SUM(K52:K53)</f>
        <v>194935.41600000003</v>
      </c>
      <c r="L54" s="42">
        <f>SUM(L52:L53)</f>
        <v>206818.47999999998</v>
      </c>
      <c r="M54" s="42">
        <f>SUM(M52:M53)</f>
        <v>11883.06</v>
      </c>
      <c r="N54" s="42">
        <f>SUM(N52:N53)</f>
        <v>11883.06</v>
      </c>
    </row>
    <row r="55" spans="1:18" s="15" customFormat="1" ht="15" customHeight="1" x14ac:dyDescent="0.2">
      <c r="A55" s="71"/>
      <c r="B55" s="71"/>
      <c r="C55" s="23"/>
      <c r="D55" s="72"/>
      <c r="E55" s="71"/>
      <c r="F55" s="73"/>
      <c r="G55" s="74"/>
      <c r="H55" s="43"/>
      <c r="I55" s="43"/>
      <c r="J55" s="43"/>
      <c r="K55" s="43"/>
      <c r="L55" s="43"/>
      <c r="M55" s="43"/>
      <c r="N55" s="43"/>
      <c r="R55" s="39"/>
    </row>
    <row r="56" spans="1:18" s="15" customFormat="1" ht="15" customHeight="1" x14ac:dyDescent="0.2">
      <c r="A56" s="19" t="s">
        <v>61</v>
      </c>
      <c r="B56" s="24"/>
      <c r="C56" s="25"/>
      <c r="D56" s="26" t="s">
        <v>7</v>
      </c>
      <c r="E56" s="24"/>
      <c r="F56" s="27"/>
      <c r="G56" s="75"/>
      <c r="H56" s="40"/>
      <c r="I56" s="61"/>
      <c r="J56" s="61"/>
      <c r="K56" s="61"/>
      <c r="L56" s="61"/>
      <c r="M56" s="61"/>
      <c r="N56" s="61"/>
    </row>
    <row r="57" spans="1:18" ht="26.4" x14ac:dyDescent="0.25">
      <c r="A57" s="10" t="s">
        <v>82</v>
      </c>
      <c r="B57" s="10">
        <v>10512</v>
      </c>
      <c r="C57" s="11" t="s">
        <v>28</v>
      </c>
      <c r="D57" s="51" t="s">
        <v>35</v>
      </c>
      <c r="E57" s="10" t="s">
        <v>34</v>
      </c>
      <c r="F57" s="37">
        <v>0.1</v>
      </c>
      <c r="G57" s="64">
        <v>20733.150000000001</v>
      </c>
      <c r="H57" s="77">
        <f>ROUND(F57*G57,2)</f>
        <v>2073.3200000000002</v>
      </c>
      <c r="I57" s="84">
        <v>0.1</v>
      </c>
      <c r="J57" s="64">
        <v>20733.150000000001</v>
      </c>
      <c r="K57" s="63">
        <f t="shared" ref="K57:K59" si="10">I57*J57</f>
        <v>2073.3150000000001</v>
      </c>
      <c r="L57" s="62">
        <f>ROUND(K57*1.060959,2)</f>
        <v>2199.6999999999998</v>
      </c>
      <c r="M57" s="63">
        <f t="shared" ref="M57:M59" si="11">ROUND(L57-K57,2)</f>
        <v>126.39</v>
      </c>
      <c r="N57" s="63">
        <v>126.39</v>
      </c>
      <c r="R57" s="68"/>
    </row>
    <row r="58" spans="1:18" ht="26.4" x14ac:dyDescent="0.2">
      <c r="A58" s="10" t="s">
        <v>83</v>
      </c>
      <c r="B58" s="10">
        <v>200202</v>
      </c>
      <c r="C58" s="11" t="s">
        <v>28</v>
      </c>
      <c r="D58" s="52" t="s">
        <v>41</v>
      </c>
      <c r="E58" s="10" t="s">
        <v>19</v>
      </c>
      <c r="F58" s="13">
        <v>347.18</v>
      </c>
      <c r="G58" s="64">
        <v>59.77</v>
      </c>
      <c r="H58" s="77">
        <f>ROUND(F58*G58,2)</f>
        <v>20750.95</v>
      </c>
      <c r="I58" s="81">
        <v>347.18</v>
      </c>
      <c r="J58" s="64">
        <v>59.77</v>
      </c>
      <c r="K58" s="63">
        <f t="shared" si="10"/>
        <v>20750.9486</v>
      </c>
      <c r="L58" s="62">
        <f>ROUND(K58*1.060959,2)</f>
        <v>22015.91</v>
      </c>
      <c r="M58" s="63">
        <f t="shared" si="11"/>
        <v>1264.96</v>
      </c>
      <c r="N58" s="63">
        <v>1264.96</v>
      </c>
      <c r="R58" s="68"/>
    </row>
    <row r="59" spans="1:18" ht="39.6" x14ac:dyDescent="0.2">
      <c r="A59" s="10" t="s">
        <v>84</v>
      </c>
      <c r="B59" s="10">
        <v>200237</v>
      </c>
      <c r="C59" s="11" t="s">
        <v>28</v>
      </c>
      <c r="D59" s="52" t="s">
        <v>57</v>
      </c>
      <c r="E59" s="10" t="s">
        <v>2</v>
      </c>
      <c r="F59" s="13">
        <v>758.36</v>
      </c>
      <c r="G59" s="64">
        <v>83.72</v>
      </c>
      <c r="H59" s="77">
        <f>ROUND(F59*G59,2)</f>
        <v>63489.9</v>
      </c>
      <c r="I59" s="81">
        <v>758.36</v>
      </c>
      <c r="J59" s="64">
        <v>83.72</v>
      </c>
      <c r="K59" s="63">
        <f t="shared" si="10"/>
        <v>63489.8992</v>
      </c>
      <c r="L59" s="62">
        <f>ROUND(K59*1.060959,2)</f>
        <v>67360.179999999993</v>
      </c>
      <c r="M59" s="63">
        <f t="shared" si="11"/>
        <v>3870.28</v>
      </c>
      <c r="N59" s="63">
        <v>3870.28</v>
      </c>
      <c r="R59" s="68"/>
    </row>
    <row r="60" spans="1:18" ht="15" customHeight="1" x14ac:dyDescent="0.2">
      <c r="A60" s="10"/>
      <c r="B60" s="10"/>
      <c r="C60" s="11"/>
      <c r="D60" s="94" t="s">
        <v>106</v>
      </c>
      <c r="E60" s="94"/>
      <c r="F60" s="94"/>
      <c r="G60" s="94"/>
      <c r="H60" s="42">
        <f>SUM(H57:H59)</f>
        <v>86314.17</v>
      </c>
      <c r="I60" s="33"/>
      <c r="J60" s="33"/>
      <c r="K60" s="42">
        <f>SUM(K57:K59)</f>
        <v>86314.162799999991</v>
      </c>
      <c r="L60" s="42">
        <f>SUM(L57:L59)</f>
        <v>91575.79</v>
      </c>
      <c r="M60" s="42">
        <f>SUM(M57:M59)</f>
        <v>5261.63</v>
      </c>
      <c r="N60" s="42">
        <f>SUM(N57:N59)</f>
        <v>5261.63</v>
      </c>
      <c r="R60" s="55"/>
    </row>
    <row r="61" spans="1:18" ht="15" customHeight="1" x14ac:dyDescent="0.2">
      <c r="A61" s="106"/>
      <c r="B61" s="106"/>
      <c r="C61" s="106"/>
      <c r="D61" s="106"/>
      <c r="E61" s="106"/>
      <c r="F61" s="106"/>
      <c r="G61" s="106"/>
      <c r="H61" s="106"/>
      <c r="I61" s="33"/>
      <c r="J61" s="33"/>
      <c r="K61" s="35"/>
      <c r="L61" s="33"/>
      <c r="M61" s="33"/>
      <c r="N61" s="33"/>
    </row>
    <row r="62" spans="1:18" s="15" customFormat="1" ht="15" customHeight="1" x14ac:dyDescent="0.2">
      <c r="A62" s="19" t="s">
        <v>64</v>
      </c>
      <c r="B62" s="24"/>
      <c r="C62" s="25"/>
      <c r="D62" s="26" t="s">
        <v>62</v>
      </c>
      <c r="E62" s="24"/>
      <c r="F62" s="27"/>
      <c r="G62" s="75"/>
      <c r="H62" s="40"/>
      <c r="I62" s="61"/>
      <c r="J62" s="61"/>
      <c r="K62" s="61"/>
      <c r="L62" s="61"/>
      <c r="M62" s="61"/>
      <c r="N62" s="61"/>
    </row>
    <row r="63" spans="1:18" ht="38.25" customHeight="1" x14ac:dyDescent="0.2">
      <c r="A63" s="10" t="s">
        <v>65</v>
      </c>
      <c r="B63" s="10">
        <v>200209</v>
      </c>
      <c r="C63" s="23" t="s">
        <v>28</v>
      </c>
      <c r="D63" s="50" t="s">
        <v>71</v>
      </c>
      <c r="E63" s="10" t="s">
        <v>2</v>
      </c>
      <c r="F63" s="13">
        <v>72.47</v>
      </c>
      <c r="G63" s="64">
        <v>145.02000000000001</v>
      </c>
      <c r="H63" s="77">
        <f t="shared" ref="H63:H70" si="12">ROUND(F63*G63,2)</f>
        <v>10509.6</v>
      </c>
      <c r="I63" s="81">
        <v>72.47</v>
      </c>
      <c r="J63" s="64">
        <v>145.02000000000001</v>
      </c>
      <c r="K63" s="63">
        <f t="shared" ref="K63:K70" si="13">I63*J63</f>
        <v>10509.599400000001</v>
      </c>
      <c r="L63" s="62">
        <f>ROUND(K63*1.060959,2)</f>
        <v>11150.25</v>
      </c>
      <c r="M63" s="63">
        <f t="shared" ref="M63:M64" si="14">ROUND(L63-K63,2)</f>
        <v>640.65</v>
      </c>
      <c r="N63" s="63">
        <v>640.65</v>
      </c>
      <c r="R63" s="68"/>
    </row>
    <row r="64" spans="1:18" ht="38.25" customHeight="1" x14ac:dyDescent="0.2">
      <c r="A64" s="10" t="s">
        <v>66</v>
      </c>
      <c r="B64" s="10">
        <v>200253</v>
      </c>
      <c r="C64" s="23" t="s">
        <v>28</v>
      </c>
      <c r="D64" s="50" t="s">
        <v>72</v>
      </c>
      <c r="E64" s="10" t="s">
        <v>2</v>
      </c>
      <c r="F64" s="13">
        <v>14.5</v>
      </c>
      <c r="G64" s="64">
        <v>81.19</v>
      </c>
      <c r="H64" s="77">
        <v>1177.24</v>
      </c>
      <c r="I64" s="84">
        <v>14.5</v>
      </c>
      <c r="J64" s="64">
        <v>81.19</v>
      </c>
      <c r="K64" s="63">
        <f t="shared" si="13"/>
        <v>1177.2549999999999</v>
      </c>
      <c r="L64" s="62">
        <f>ROUND(K64*1.060959,2)</f>
        <v>1249.02</v>
      </c>
      <c r="M64" s="63">
        <f t="shared" si="14"/>
        <v>71.77</v>
      </c>
      <c r="N64" s="63">
        <v>71.77</v>
      </c>
      <c r="R64" s="68"/>
    </row>
    <row r="65" spans="1:18" ht="25.5" customHeight="1" x14ac:dyDescent="0.2">
      <c r="A65" s="10" t="s">
        <v>85</v>
      </c>
      <c r="B65" s="10">
        <v>200326</v>
      </c>
      <c r="C65" s="11" t="s">
        <v>28</v>
      </c>
      <c r="D65" s="12" t="s">
        <v>46</v>
      </c>
      <c r="E65" s="10" t="s">
        <v>2</v>
      </c>
      <c r="F65" s="13">
        <v>316.45</v>
      </c>
      <c r="G65" s="64">
        <v>29.24</v>
      </c>
      <c r="H65" s="77">
        <f t="shared" si="12"/>
        <v>9253</v>
      </c>
      <c r="I65" s="81"/>
      <c r="J65" s="33"/>
      <c r="K65" s="33"/>
      <c r="L65" s="33"/>
      <c r="M65" s="33"/>
      <c r="N65" s="63"/>
      <c r="R65" s="68"/>
    </row>
    <row r="66" spans="1:18" ht="26.25" customHeight="1" x14ac:dyDescent="0.2">
      <c r="A66" s="10" t="s">
        <v>86</v>
      </c>
      <c r="B66" s="10">
        <v>210304</v>
      </c>
      <c r="C66" s="23" t="s">
        <v>28</v>
      </c>
      <c r="D66" s="50" t="s">
        <v>63</v>
      </c>
      <c r="E66" s="10" t="s">
        <v>19</v>
      </c>
      <c r="F66" s="13">
        <v>55</v>
      </c>
      <c r="G66" s="64">
        <v>202.02</v>
      </c>
      <c r="H66" s="77">
        <f t="shared" si="12"/>
        <v>11111.1</v>
      </c>
      <c r="I66" s="84">
        <v>55</v>
      </c>
      <c r="J66" s="64">
        <v>202.02</v>
      </c>
      <c r="K66" s="63">
        <f t="shared" si="13"/>
        <v>11111.1</v>
      </c>
      <c r="L66" s="62">
        <f>ROUND(K66*1.060959,2)</f>
        <v>11788.42</v>
      </c>
      <c r="M66" s="63">
        <f t="shared" ref="M66:M70" si="15">ROUND(L66-K66,2)</f>
        <v>677.32</v>
      </c>
      <c r="N66" s="63">
        <v>677.32</v>
      </c>
      <c r="R66" s="68"/>
    </row>
    <row r="67" spans="1:18" ht="42" customHeight="1" x14ac:dyDescent="0.2">
      <c r="A67" s="10" t="s">
        <v>123</v>
      </c>
      <c r="B67" s="10" t="s">
        <v>119</v>
      </c>
      <c r="C67" s="23" t="s">
        <v>111</v>
      </c>
      <c r="D67" s="50" t="s">
        <v>98</v>
      </c>
      <c r="E67" s="10" t="s">
        <v>25</v>
      </c>
      <c r="F67" s="13">
        <v>2</v>
      </c>
      <c r="G67" s="64">
        <v>4151.1400000000003</v>
      </c>
      <c r="H67" s="77">
        <f t="shared" si="12"/>
        <v>8302.2800000000007</v>
      </c>
      <c r="I67" s="84">
        <v>2</v>
      </c>
      <c r="J67" s="64">
        <v>4151.1400000000003</v>
      </c>
      <c r="K67" s="63">
        <f t="shared" si="13"/>
        <v>8302.2800000000007</v>
      </c>
      <c r="L67" s="62">
        <f>ROUND(K67*1.060959,2)</f>
        <v>8808.3799999999992</v>
      </c>
      <c r="M67" s="63">
        <f t="shared" si="15"/>
        <v>506.1</v>
      </c>
      <c r="N67" s="63">
        <v>506.1</v>
      </c>
      <c r="R67" s="68"/>
    </row>
    <row r="68" spans="1:18" x14ac:dyDescent="0.2">
      <c r="A68" s="10" t="s">
        <v>124</v>
      </c>
      <c r="B68" s="10">
        <v>200713</v>
      </c>
      <c r="C68" s="23" t="s">
        <v>28</v>
      </c>
      <c r="D68" s="50" t="s">
        <v>122</v>
      </c>
      <c r="E68" s="10" t="s">
        <v>25</v>
      </c>
      <c r="F68" s="13">
        <v>2</v>
      </c>
      <c r="G68" s="64">
        <v>145.28</v>
      </c>
      <c r="H68" s="77">
        <f t="shared" si="12"/>
        <v>290.56</v>
      </c>
      <c r="I68" s="84">
        <v>2</v>
      </c>
      <c r="J68" s="64">
        <v>145.28</v>
      </c>
      <c r="K68" s="63">
        <f t="shared" si="13"/>
        <v>290.56</v>
      </c>
      <c r="L68" s="62">
        <f>ROUND(K68*1.060959,2)</f>
        <v>308.27</v>
      </c>
      <c r="M68" s="63">
        <f t="shared" si="15"/>
        <v>17.71</v>
      </c>
      <c r="N68" s="63">
        <v>17.71</v>
      </c>
      <c r="R68" s="68"/>
    </row>
    <row r="69" spans="1:18" ht="26.4" x14ac:dyDescent="0.2">
      <c r="A69" s="10" t="s">
        <v>132</v>
      </c>
      <c r="B69" s="10">
        <v>200326</v>
      </c>
      <c r="C69" s="11" t="s">
        <v>28</v>
      </c>
      <c r="D69" s="50" t="s">
        <v>46</v>
      </c>
      <c r="E69" s="10" t="s">
        <v>2</v>
      </c>
      <c r="F69" s="13">
        <v>316.45</v>
      </c>
      <c r="G69" s="64">
        <v>29.24</v>
      </c>
      <c r="H69" s="77">
        <f t="shared" si="12"/>
        <v>9253</v>
      </c>
      <c r="I69" s="81">
        <v>316.45</v>
      </c>
      <c r="J69" s="64">
        <v>29.24</v>
      </c>
      <c r="K69" s="63">
        <f t="shared" si="13"/>
        <v>9252.9979999999996</v>
      </c>
      <c r="L69" s="62">
        <f>ROUND(K69*1.060959,2)</f>
        <v>9817.0499999999993</v>
      </c>
      <c r="M69" s="63">
        <f t="shared" si="15"/>
        <v>564.04999999999995</v>
      </c>
      <c r="N69" s="63">
        <v>564.04999999999995</v>
      </c>
      <c r="R69" s="68"/>
    </row>
    <row r="70" spans="1:18" ht="26.4" x14ac:dyDescent="0.2">
      <c r="A70" s="10" t="s">
        <v>141</v>
      </c>
      <c r="B70" s="10">
        <v>90206</v>
      </c>
      <c r="C70" s="23" t="s">
        <v>28</v>
      </c>
      <c r="D70" s="50" t="s">
        <v>131</v>
      </c>
      <c r="E70" s="10" t="s">
        <v>2</v>
      </c>
      <c r="F70" s="13">
        <v>49.66</v>
      </c>
      <c r="G70" s="64">
        <v>83.06</v>
      </c>
      <c r="H70" s="77">
        <f t="shared" si="12"/>
        <v>4124.76</v>
      </c>
      <c r="I70" s="81">
        <v>49.66</v>
      </c>
      <c r="J70" s="64">
        <v>83.06</v>
      </c>
      <c r="K70" s="63">
        <f t="shared" si="13"/>
        <v>4124.7595999999994</v>
      </c>
      <c r="L70" s="62">
        <f>ROUND(K70*1.060959,2)</f>
        <v>4376.2</v>
      </c>
      <c r="M70" s="63">
        <f t="shared" si="15"/>
        <v>251.44</v>
      </c>
      <c r="N70" s="63">
        <v>251.44</v>
      </c>
      <c r="R70" s="68"/>
    </row>
    <row r="71" spans="1:18" ht="15" customHeight="1" x14ac:dyDescent="0.2">
      <c r="A71" s="10"/>
      <c r="B71" s="10"/>
      <c r="C71" s="11"/>
      <c r="D71" s="94" t="s">
        <v>107</v>
      </c>
      <c r="E71" s="94"/>
      <c r="F71" s="94"/>
      <c r="G71" s="94"/>
      <c r="H71" s="42">
        <f>SUM(H63:H70)</f>
        <v>54021.54</v>
      </c>
      <c r="I71" s="33"/>
      <c r="J71" s="33"/>
      <c r="K71" s="42">
        <f>SUM(K63:K70)</f>
        <v>44768.552000000003</v>
      </c>
      <c r="L71" s="42">
        <f>SUM(L63:L70)</f>
        <v>47497.59</v>
      </c>
      <c r="M71" s="42">
        <f>SUM(M63:M70)</f>
        <v>2729.0400000000004</v>
      </c>
      <c r="N71" s="42">
        <f>SUM(N63:N70)</f>
        <v>2729.0400000000004</v>
      </c>
      <c r="R71" s="55"/>
    </row>
    <row r="72" spans="1:18" ht="15" customHeight="1" x14ac:dyDescent="0.2">
      <c r="A72" s="106"/>
      <c r="B72" s="106"/>
      <c r="C72" s="106"/>
      <c r="D72" s="106"/>
      <c r="E72" s="106"/>
      <c r="F72" s="106"/>
      <c r="G72" s="106"/>
      <c r="H72" s="106"/>
      <c r="I72" s="33"/>
      <c r="J72" s="33"/>
      <c r="K72" s="35"/>
      <c r="L72" s="33"/>
      <c r="M72" s="33"/>
      <c r="N72" s="33"/>
    </row>
    <row r="73" spans="1:18" ht="15" customHeight="1" x14ac:dyDescent="0.2">
      <c r="A73" s="19" t="s">
        <v>87</v>
      </c>
      <c r="B73" s="24"/>
      <c r="C73" s="25"/>
      <c r="D73" s="26" t="s">
        <v>101</v>
      </c>
      <c r="E73" s="24"/>
      <c r="F73" s="27"/>
      <c r="G73" s="75"/>
      <c r="H73" s="40"/>
      <c r="I73" s="40"/>
      <c r="J73" s="40"/>
      <c r="K73" s="40"/>
      <c r="L73" s="40"/>
      <c r="M73" s="40"/>
      <c r="N73" s="40"/>
      <c r="R73" s="56"/>
    </row>
    <row r="74" spans="1:18" ht="27" customHeight="1" x14ac:dyDescent="0.2">
      <c r="A74" s="10" t="s">
        <v>117</v>
      </c>
      <c r="B74" s="10">
        <v>10246</v>
      </c>
      <c r="C74" s="23" t="s">
        <v>28</v>
      </c>
      <c r="D74" s="53" t="s">
        <v>115</v>
      </c>
      <c r="E74" s="10" t="s">
        <v>2</v>
      </c>
      <c r="F74" s="13">
        <v>134.82</v>
      </c>
      <c r="G74" s="64">
        <v>3.41</v>
      </c>
      <c r="H74" s="76">
        <f>ROUND(F74*G74,2)</f>
        <v>459.74</v>
      </c>
      <c r="I74" s="81">
        <v>134.82</v>
      </c>
      <c r="J74" s="64">
        <v>3.41</v>
      </c>
      <c r="K74" s="63">
        <f t="shared" ref="K74:K76" si="16">I74*J74</f>
        <v>459.7362</v>
      </c>
      <c r="L74" s="62">
        <f>ROUND(K74*1.060959,2)</f>
        <v>487.76</v>
      </c>
      <c r="M74" s="63">
        <f t="shared" ref="M74:M76" si="17">ROUND(L74-K74,2)</f>
        <v>28.02</v>
      </c>
      <c r="N74" s="63">
        <v>28.02</v>
      </c>
      <c r="R74" s="68"/>
    </row>
    <row r="75" spans="1:18" ht="39.75" customHeight="1" x14ac:dyDescent="0.2">
      <c r="A75" s="10" t="s">
        <v>118</v>
      </c>
      <c r="B75" s="10">
        <v>190106</v>
      </c>
      <c r="C75" s="23" t="s">
        <v>28</v>
      </c>
      <c r="D75" s="50" t="s">
        <v>116</v>
      </c>
      <c r="E75" s="10" t="s">
        <v>2</v>
      </c>
      <c r="F75" s="13">
        <v>134.82</v>
      </c>
      <c r="G75" s="64">
        <v>25.68</v>
      </c>
      <c r="H75" s="76">
        <f>ROUND(F75*G75,2)</f>
        <v>3462.18</v>
      </c>
      <c r="I75" s="81">
        <v>134.82</v>
      </c>
      <c r="J75" s="64">
        <v>25.68</v>
      </c>
      <c r="K75" s="63">
        <f t="shared" si="16"/>
        <v>3462.1776</v>
      </c>
      <c r="L75" s="62">
        <f>ROUND(K75*1.060959,2)</f>
        <v>3673.23</v>
      </c>
      <c r="M75" s="63">
        <f t="shared" si="17"/>
        <v>211.05</v>
      </c>
      <c r="N75" s="63">
        <v>211.05</v>
      </c>
      <c r="R75" s="68"/>
    </row>
    <row r="76" spans="1:18" ht="52.8" x14ac:dyDescent="0.2">
      <c r="A76" s="10" t="s">
        <v>137</v>
      </c>
      <c r="B76" s="10">
        <v>61303</v>
      </c>
      <c r="C76" s="23" t="s">
        <v>28</v>
      </c>
      <c r="D76" s="50" t="s">
        <v>138</v>
      </c>
      <c r="E76" s="10" t="s">
        <v>25</v>
      </c>
      <c r="F76" s="13">
        <v>4</v>
      </c>
      <c r="G76" s="64">
        <v>1026.75</v>
      </c>
      <c r="H76" s="76">
        <f>ROUND(F76*G76,2)</f>
        <v>4107</v>
      </c>
      <c r="I76" s="84">
        <v>4</v>
      </c>
      <c r="J76" s="64">
        <v>1026.75</v>
      </c>
      <c r="K76" s="63">
        <f t="shared" si="16"/>
        <v>4107</v>
      </c>
      <c r="L76" s="62">
        <f>ROUND(K76*1.060959,2)</f>
        <v>4357.3599999999997</v>
      </c>
      <c r="M76" s="63">
        <f t="shared" si="17"/>
        <v>250.36</v>
      </c>
      <c r="N76" s="63">
        <v>250.36</v>
      </c>
      <c r="R76" s="68"/>
    </row>
    <row r="77" spans="1:18" ht="15" customHeight="1" x14ac:dyDescent="0.2">
      <c r="A77" s="10"/>
      <c r="B77" s="10"/>
      <c r="C77" s="11"/>
      <c r="D77" s="94" t="s">
        <v>108</v>
      </c>
      <c r="E77" s="94"/>
      <c r="F77" s="94"/>
      <c r="G77" s="94"/>
      <c r="H77" s="42">
        <f>SUM(H74:H76)</f>
        <v>8028.92</v>
      </c>
      <c r="I77" s="33"/>
      <c r="J77" s="33"/>
      <c r="K77" s="42">
        <f>SUM(K74:K76)</f>
        <v>8028.9138000000003</v>
      </c>
      <c r="L77" s="42">
        <f>SUM(L74:L76)</f>
        <v>8518.3499999999985</v>
      </c>
      <c r="M77" s="42">
        <f t="shared" ref="M77:N77" si="18">SUM(M74:M76)</f>
        <v>489.43000000000006</v>
      </c>
      <c r="N77" s="42">
        <f t="shared" si="18"/>
        <v>489.43000000000006</v>
      </c>
      <c r="R77" s="55"/>
    </row>
    <row r="78" spans="1:18" s="15" customFormat="1" ht="15" customHeight="1" x14ac:dyDescent="0.2">
      <c r="A78" s="19" t="s">
        <v>102</v>
      </c>
      <c r="B78" s="24"/>
      <c r="C78" s="25"/>
      <c r="D78" s="26" t="s">
        <v>67</v>
      </c>
      <c r="E78" s="24"/>
      <c r="F78" s="27"/>
      <c r="G78" s="75"/>
      <c r="H78" s="40"/>
      <c r="I78" s="61"/>
      <c r="J78" s="61"/>
      <c r="K78" s="61"/>
      <c r="L78" s="61"/>
      <c r="M78" s="61"/>
      <c r="N78" s="61"/>
    </row>
    <row r="79" spans="1:18" ht="44.4" customHeight="1" x14ac:dyDescent="0.2">
      <c r="A79" s="10" t="s">
        <v>103</v>
      </c>
      <c r="B79" s="10">
        <v>160718</v>
      </c>
      <c r="C79" s="11" t="s">
        <v>28</v>
      </c>
      <c r="D79" s="50" t="s">
        <v>120</v>
      </c>
      <c r="E79" s="10" t="s">
        <v>2</v>
      </c>
      <c r="F79" s="13">
        <v>24.41</v>
      </c>
      <c r="G79" s="64">
        <v>24.12</v>
      </c>
      <c r="H79" s="76">
        <f>ROUND(F79*G79,2)</f>
        <v>588.77</v>
      </c>
      <c r="I79" s="81">
        <v>24.41</v>
      </c>
      <c r="J79" s="64">
        <v>24.12</v>
      </c>
      <c r="K79" s="63">
        <f>I79*J79</f>
        <v>588.76920000000007</v>
      </c>
      <c r="L79" s="62">
        <f>ROUND(K79*1.060959,2)</f>
        <v>624.66</v>
      </c>
      <c r="M79" s="63">
        <f>ROUND(L79-K79,2)</f>
        <v>35.89</v>
      </c>
      <c r="N79" s="63">
        <v>35.89</v>
      </c>
      <c r="R79" s="68"/>
    </row>
    <row r="80" spans="1:18" ht="15" customHeight="1" x14ac:dyDescent="0.2">
      <c r="A80" s="10" t="s">
        <v>104</v>
      </c>
      <c r="B80" s="10">
        <v>200402</v>
      </c>
      <c r="C80" s="11" t="s">
        <v>28</v>
      </c>
      <c r="D80" s="50" t="s">
        <v>68</v>
      </c>
      <c r="E80" s="10" t="s">
        <v>2</v>
      </c>
      <c r="F80" s="13">
        <v>1322.71</v>
      </c>
      <c r="G80" s="64">
        <v>1.1100000000000001</v>
      </c>
      <c r="H80" s="77">
        <f>ROUND(F80*G80,2)</f>
        <v>1468.21</v>
      </c>
      <c r="I80" s="81">
        <v>1322.71</v>
      </c>
      <c r="J80" s="64">
        <v>1.1100000000000001</v>
      </c>
      <c r="K80" s="63">
        <f t="shared" ref="K80:K81" si="19">I80*J80</f>
        <v>1468.2081000000001</v>
      </c>
      <c r="L80" s="62">
        <f>ROUND(K80*1.060959,2)</f>
        <v>1557.71</v>
      </c>
      <c r="M80" s="63">
        <f t="shared" ref="M80:M81" si="20">ROUND(L80-K80,2)</f>
        <v>89.5</v>
      </c>
      <c r="N80" s="63">
        <v>89.5</v>
      </c>
      <c r="R80" s="68"/>
    </row>
    <row r="81" spans="1:18" ht="26.25" customHeight="1" x14ac:dyDescent="0.2">
      <c r="A81" s="10" t="s">
        <v>121</v>
      </c>
      <c r="B81" s="10">
        <v>200576</v>
      </c>
      <c r="C81" s="23" t="s">
        <v>28</v>
      </c>
      <c r="D81" s="50" t="s">
        <v>69</v>
      </c>
      <c r="E81" s="10" t="s">
        <v>25</v>
      </c>
      <c r="F81" s="13">
        <v>1</v>
      </c>
      <c r="G81" s="64">
        <v>553.25</v>
      </c>
      <c r="H81" s="76">
        <f>ROUND(F81*G81,2)</f>
        <v>553.25</v>
      </c>
      <c r="I81" s="84">
        <v>1</v>
      </c>
      <c r="J81" s="64">
        <v>553.25</v>
      </c>
      <c r="K81" s="63">
        <f t="shared" si="19"/>
        <v>553.25</v>
      </c>
      <c r="L81" s="62">
        <f>ROUND(K81*1.060959,2)</f>
        <v>586.98</v>
      </c>
      <c r="M81" s="63">
        <f t="shared" si="20"/>
        <v>33.729999999999997</v>
      </c>
      <c r="N81" s="63">
        <v>33.729999999999997</v>
      </c>
      <c r="R81" s="68"/>
    </row>
    <row r="82" spans="1:18" ht="15" customHeight="1" x14ac:dyDescent="0.2">
      <c r="A82" s="10"/>
      <c r="B82" s="10"/>
      <c r="C82" s="11"/>
      <c r="D82" s="94" t="s">
        <v>109</v>
      </c>
      <c r="E82" s="94"/>
      <c r="F82" s="94"/>
      <c r="G82" s="94"/>
      <c r="H82" s="42">
        <f>SUM(H79:H81)</f>
        <v>2610.23</v>
      </c>
      <c r="I82" s="33"/>
      <c r="J82" s="33"/>
      <c r="K82" s="42">
        <f>SUM(K79:K81)</f>
        <v>2610.2273</v>
      </c>
      <c r="L82" s="42">
        <f>SUM(L79:L81)</f>
        <v>2769.35</v>
      </c>
      <c r="M82" s="42">
        <f>SUM(M79:M81)</f>
        <v>159.12</v>
      </c>
      <c r="N82" s="42">
        <f>SUM(N79:N81)</f>
        <v>159.12</v>
      </c>
      <c r="R82" s="55"/>
    </row>
    <row r="83" spans="1:18" ht="15" customHeight="1" x14ac:dyDescent="0.2">
      <c r="A83" s="10"/>
      <c r="B83" s="10"/>
      <c r="C83" s="10"/>
      <c r="D83" s="10"/>
      <c r="E83" s="10"/>
      <c r="F83" s="10"/>
      <c r="G83" s="10"/>
      <c r="H83" s="10"/>
      <c r="I83" s="33"/>
      <c r="J83" s="33"/>
      <c r="K83" s="33"/>
      <c r="L83" s="33"/>
      <c r="M83" s="33"/>
      <c r="N83" s="33"/>
    </row>
    <row r="84" spans="1:18" s="21" customFormat="1" ht="15.6" x14ac:dyDescent="0.2">
      <c r="A84" s="100" t="s">
        <v>90</v>
      </c>
      <c r="B84" s="100"/>
      <c r="C84" s="100"/>
      <c r="D84" s="100"/>
      <c r="E84" s="100"/>
      <c r="F84" s="100"/>
      <c r="G84" s="79"/>
      <c r="H84" s="80">
        <f>SUM(H19+H27+H37+H49+H54+H60+H71+H82+H77)</f>
        <v>810000</v>
      </c>
      <c r="I84" s="61"/>
      <c r="J84" s="61"/>
      <c r="K84" s="80">
        <f>K19+K27+K37+K49+K60+K71+K77+K82+K54</f>
        <v>539424.42779999995</v>
      </c>
      <c r="L84" s="80">
        <f>L19+L27+L37+L49+L60+L71+L77+L82+L54</f>
        <v>572307.2143429023</v>
      </c>
      <c r="M84" s="80">
        <f>M19+M27+M37+M49+M60+M71+M77+M82+M54</f>
        <v>32882.78</v>
      </c>
      <c r="N84" s="80">
        <f>N19+N27+N37+N49+N60+N71+N77+N82+N54+0.01</f>
        <v>32882.78</v>
      </c>
      <c r="R84" s="58"/>
    </row>
    <row r="85" spans="1:18" ht="24" customHeight="1" x14ac:dyDescent="0.2">
      <c r="A85" s="107"/>
      <c r="B85" s="108"/>
      <c r="C85" s="108"/>
      <c r="D85" s="108"/>
      <c r="E85" s="108"/>
      <c r="F85" s="108"/>
      <c r="G85" s="108"/>
      <c r="H85" s="108"/>
      <c r="I85" s="108"/>
      <c r="J85" s="44"/>
      <c r="K85" s="5"/>
      <c r="N85" s="104" t="s">
        <v>151</v>
      </c>
    </row>
    <row r="86" spans="1:18" ht="15.6" x14ac:dyDescent="0.2">
      <c r="J86" s="44"/>
      <c r="K86" s="5"/>
      <c r="N86" s="104"/>
    </row>
    <row r="87" spans="1:18" ht="15" customHeight="1" x14ac:dyDescent="0.2">
      <c r="H87" s="8" t="s">
        <v>91</v>
      </c>
      <c r="J87" s="44"/>
      <c r="K87" s="5"/>
    </row>
    <row r="88" spans="1:18" ht="15" customHeight="1" x14ac:dyDescent="0.2">
      <c r="A88" s="101"/>
      <c r="B88" s="101"/>
      <c r="C88" s="101"/>
      <c r="D88" s="101"/>
      <c r="E88" s="34"/>
      <c r="F88" s="102" t="s">
        <v>146</v>
      </c>
      <c r="G88" s="102"/>
      <c r="H88" s="102"/>
      <c r="I88" s="102"/>
      <c r="J88" s="44"/>
      <c r="K88" s="5"/>
    </row>
    <row r="89" spans="1:18" ht="15" customHeight="1" x14ac:dyDescent="0.2">
      <c r="A89" s="9"/>
      <c r="B89" s="30"/>
      <c r="C89" s="30"/>
      <c r="D89" s="30"/>
      <c r="E89" s="30"/>
      <c r="F89" s="98" t="s">
        <v>97</v>
      </c>
      <c r="G89" s="98"/>
      <c r="H89" s="98"/>
      <c r="I89" s="98"/>
      <c r="J89" s="44"/>
      <c r="K89" s="5"/>
    </row>
    <row r="90" spans="1:18" ht="15" customHeight="1" x14ac:dyDescent="0.2">
      <c r="B90" s="31"/>
      <c r="C90" s="31"/>
      <c r="D90" s="31"/>
      <c r="E90" s="32"/>
      <c r="F90" s="99" t="s">
        <v>94</v>
      </c>
      <c r="G90" s="99"/>
      <c r="H90" s="99"/>
      <c r="I90" s="99"/>
      <c r="J90" s="44"/>
      <c r="K90" s="5"/>
    </row>
    <row r="91" spans="1:18" ht="15" customHeight="1" x14ac:dyDescent="0.25">
      <c r="B91" s="31"/>
      <c r="C91" s="31"/>
      <c r="D91" s="31"/>
      <c r="E91" s="32"/>
      <c r="F91" s="97" t="s">
        <v>145</v>
      </c>
      <c r="G91" s="97"/>
      <c r="H91" s="97"/>
      <c r="I91" s="97"/>
      <c r="J91" s="38"/>
    </row>
    <row r="92" spans="1:18" ht="15" customHeight="1" x14ac:dyDescent="0.25">
      <c r="B92" s="31"/>
      <c r="C92" s="31"/>
      <c r="D92" s="31"/>
      <c r="E92" s="32"/>
      <c r="J92" s="38"/>
    </row>
    <row r="93" spans="1:18" ht="15" customHeight="1" x14ac:dyDescent="0.2">
      <c r="F93" s="1"/>
      <c r="G93" s="1"/>
      <c r="H93" s="1"/>
      <c r="I93" s="1"/>
    </row>
    <row r="94" spans="1:18" x14ac:dyDescent="0.2">
      <c r="H94" s="1"/>
      <c r="I94" s="1"/>
    </row>
    <row r="95" spans="1:18" ht="15" customHeight="1" x14ac:dyDescent="0.2">
      <c r="H95" s="1"/>
      <c r="I95" s="1"/>
    </row>
    <row r="96" spans="1:18" x14ac:dyDescent="0.2">
      <c r="H96" s="1"/>
      <c r="I96" s="1"/>
      <c r="O96" s="69"/>
    </row>
    <row r="97" spans="8:16" x14ac:dyDescent="0.2">
      <c r="H97" s="1"/>
      <c r="I97" s="1"/>
      <c r="P97" s="69"/>
    </row>
    <row r="98" spans="8:16" x14ac:dyDescent="0.2">
      <c r="H98" s="1"/>
      <c r="I98" s="1"/>
    </row>
  </sheetData>
  <mergeCells count="36">
    <mergeCell ref="N1:N7"/>
    <mergeCell ref="N85:N86"/>
    <mergeCell ref="A19:G19"/>
    <mergeCell ref="D27:G27"/>
    <mergeCell ref="D60:G60"/>
    <mergeCell ref="A61:H61"/>
    <mergeCell ref="D54:G54"/>
    <mergeCell ref="D37:G37"/>
    <mergeCell ref="A85:I85"/>
    <mergeCell ref="D49:G49"/>
    <mergeCell ref="A9:H9"/>
    <mergeCell ref="I8:M11"/>
    <mergeCell ref="I7:M7"/>
    <mergeCell ref="I6:M6"/>
    <mergeCell ref="D77:G77"/>
    <mergeCell ref="A72:H72"/>
    <mergeCell ref="D71:G71"/>
    <mergeCell ref="A13:H13"/>
    <mergeCell ref="N8:N9"/>
    <mergeCell ref="F91:I91"/>
    <mergeCell ref="F89:I89"/>
    <mergeCell ref="F90:I90"/>
    <mergeCell ref="A84:F84"/>
    <mergeCell ref="D82:G82"/>
    <mergeCell ref="A88:D88"/>
    <mergeCell ref="F88:I88"/>
    <mergeCell ref="A8:H8"/>
    <mergeCell ref="A7:H7"/>
    <mergeCell ref="A6:H6"/>
    <mergeCell ref="A10:H10"/>
    <mergeCell ref="A11:H11"/>
    <mergeCell ref="A1:B5"/>
    <mergeCell ref="C5:M5"/>
    <mergeCell ref="C4:M4"/>
    <mergeCell ref="C3:M3"/>
    <mergeCell ref="C1:M2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48" fitToHeight="0" orientation="landscape" r:id="rId1"/>
  <rowBreaks count="2" manualBreakCount="2">
    <brk id="60" max="13" man="1"/>
    <brk id="9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2026-05-19T15:19:49Z</cp:lastPrinted>
  <dcterms:created xsi:type="dcterms:W3CDTF">2008-07-02T19:34:21Z</dcterms:created>
  <dcterms:modified xsi:type="dcterms:W3CDTF">2026-05-19T15:19:57Z</dcterms:modified>
</cp:coreProperties>
</file>