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EMGOV\CONTROLADORIA\CONTROLADORIA ADM\CGM- GESTÃO 2025\TRANSPARÊNCIA\ATUALIZAÇÃO PERIÓDICA DE DOCUMENTOS\OBRAS\"/>
    </mc:Choice>
  </mc:AlternateContent>
  <xr:revisionPtr revIDLastSave="0" documentId="13_ncr:1_{54187810-85C7-4E65-A15A-A223DB91238C}" xr6:coauthVersionLast="47" xr6:coauthVersionMax="47" xr10:uidLastSave="{00000000-0000-0000-0000-000000000000}"/>
  <bookViews>
    <workbookView xWindow="21480" yWindow="-120" windowWidth="20730" windowHeight="11160" tabRatio="500" xr2:uid="{00000000-000D-0000-FFFF-FFFF00000000}"/>
  </bookViews>
  <sheets>
    <sheet name="GRÁFICO" sheetId="4" r:id="rId1"/>
    <sheet name="MEDIÇÕES - 2º EMPENHO" sheetId="3" r:id="rId2"/>
    <sheet name="Orçamento" sheetId="1" r:id="rId3"/>
    <sheet name="Cronograma" sheetId="2" r:id="rId4"/>
  </sheets>
  <calcPr calcId="19102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8" i="4" l="1"/>
  <c r="B7" i="4"/>
  <c r="B6" i="4"/>
  <c r="B5" i="4"/>
  <c r="C4" i="4"/>
  <c r="B4" i="4" s="1"/>
  <c r="C3" i="4"/>
  <c r="B3" i="4"/>
  <c r="X49" i="3"/>
  <c r="U49" i="3"/>
  <c r="T49" i="3"/>
  <c r="S49" i="3"/>
  <c r="O49" i="3"/>
  <c r="K49" i="3"/>
  <c r="Y49" i="3" s="1"/>
  <c r="J49" i="3"/>
  <c r="Q49" i="3" s="1"/>
  <c r="I49" i="3"/>
  <c r="H49" i="3"/>
  <c r="X48" i="3"/>
  <c r="U48" i="3"/>
  <c r="T48" i="3"/>
  <c r="S48" i="3"/>
  <c r="O48" i="3"/>
  <c r="K48" i="3"/>
  <c r="Y48" i="3" s="1"/>
  <c r="J48" i="3"/>
  <c r="Q48" i="3" s="1"/>
  <c r="I48" i="3"/>
  <c r="H48" i="3"/>
  <c r="X47" i="3"/>
  <c r="U47" i="3"/>
  <c r="T47" i="3"/>
  <c r="S47" i="3"/>
  <c r="O47" i="3"/>
  <c r="K47" i="3"/>
  <c r="Y47" i="3" s="1"/>
  <c r="J47" i="3"/>
  <c r="Q47" i="3" s="1"/>
  <c r="I47" i="3"/>
  <c r="H47" i="3"/>
  <c r="X46" i="3"/>
  <c r="U46" i="3"/>
  <c r="T46" i="3"/>
  <c r="S46" i="3"/>
  <c r="O46" i="3"/>
  <c r="K46" i="3"/>
  <c r="Y46" i="3" s="1"/>
  <c r="J46" i="3"/>
  <c r="Q46" i="3" s="1"/>
  <c r="I46" i="3"/>
  <c r="H46" i="3"/>
  <c r="X45" i="3"/>
  <c r="U45" i="3"/>
  <c r="T45" i="3"/>
  <c r="S45" i="3"/>
  <c r="O45" i="3"/>
  <c r="K45" i="3"/>
  <c r="Y45" i="3" s="1"/>
  <c r="J45" i="3"/>
  <c r="Q45" i="3" s="1"/>
  <c r="I45" i="3"/>
  <c r="H45" i="3"/>
  <c r="X44" i="3"/>
  <c r="U44" i="3"/>
  <c r="T44" i="3"/>
  <c r="S44" i="3"/>
  <c r="O44" i="3"/>
  <c r="K44" i="3"/>
  <c r="Y44" i="3" s="1"/>
  <c r="J44" i="3"/>
  <c r="Q44" i="3" s="1"/>
  <c r="I44" i="3"/>
  <c r="H44" i="3"/>
  <c r="X43" i="3"/>
  <c r="U43" i="3"/>
  <c r="T43" i="3"/>
  <c r="S43" i="3"/>
  <c r="O43" i="3"/>
  <c r="K43" i="3"/>
  <c r="Y43" i="3" s="1"/>
  <c r="J43" i="3"/>
  <c r="Q43" i="3" s="1"/>
  <c r="I43" i="3"/>
  <c r="H43" i="3"/>
  <c r="X42" i="3"/>
  <c r="U42" i="3"/>
  <c r="T42" i="3"/>
  <c r="S42" i="3"/>
  <c r="O42" i="3"/>
  <c r="K42" i="3"/>
  <c r="Y42" i="3" s="1"/>
  <c r="J42" i="3"/>
  <c r="Q42" i="3" s="1"/>
  <c r="I42" i="3"/>
  <c r="H42" i="3"/>
  <c r="T41" i="3"/>
  <c r="X41" i="3" s="1"/>
  <c r="I41" i="3"/>
  <c r="H41" i="3"/>
  <c r="J41" i="3" s="1"/>
  <c r="T40" i="3"/>
  <c r="X40" i="3" s="1"/>
  <c r="I40" i="3"/>
  <c r="H40" i="3"/>
  <c r="J40" i="3" s="1"/>
  <c r="T39" i="3"/>
  <c r="X39" i="3" s="1"/>
  <c r="I39" i="3"/>
  <c r="H39" i="3"/>
  <c r="J39" i="3" s="1"/>
  <c r="T38" i="3"/>
  <c r="X38" i="3" s="1"/>
  <c r="I38" i="3"/>
  <c r="H38" i="3"/>
  <c r="J38" i="3" s="1"/>
  <c r="T37" i="3"/>
  <c r="X37" i="3" s="1"/>
  <c r="I37" i="3"/>
  <c r="H37" i="3"/>
  <c r="J37" i="3" s="1"/>
  <c r="T36" i="3"/>
  <c r="X36" i="3" s="1"/>
  <c r="I36" i="3"/>
  <c r="H36" i="3"/>
  <c r="J36" i="3" s="1"/>
  <c r="T35" i="3"/>
  <c r="X35" i="3" s="1"/>
  <c r="I35" i="3"/>
  <c r="H35" i="3"/>
  <c r="J35" i="3" s="1"/>
  <c r="T34" i="3"/>
  <c r="X34" i="3" s="1"/>
  <c r="I34" i="3"/>
  <c r="H34" i="3"/>
  <c r="J34" i="3" s="1"/>
  <c r="T33" i="3"/>
  <c r="X33" i="3" s="1"/>
  <c r="I33" i="3"/>
  <c r="I50" i="3" s="1"/>
  <c r="H33" i="3"/>
  <c r="J33" i="3" s="1"/>
  <c r="T30" i="3"/>
  <c r="X30" i="3" s="1"/>
  <c r="I30" i="3"/>
  <c r="H30" i="3"/>
  <c r="J30" i="3" s="1"/>
  <c r="T29" i="3"/>
  <c r="X29" i="3" s="1"/>
  <c r="I29" i="3"/>
  <c r="H29" i="3"/>
  <c r="J29" i="3" s="1"/>
  <c r="T28" i="3"/>
  <c r="X28" i="3" s="1"/>
  <c r="I28" i="3"/>
  <c r="H28" i="3"/>
  <c r="J28" i="3" s="1"/>
  <c r="T27" i="3"/>
  <c r="X27" i="3" s="1"/>
  <c r="I27" i="3"/>
  <c r="H27" i="3"/>
  <c r="J27" i="3" s="1"/>
  <c r="T26" i="3"/>
  <c r="X26" i="3" s="1"/>
  <c r="I26" i="3"/>
  <c r="I31" i="3" s="1"/>
  <c r="H26" i="3"/>
  <c r="J26" i="3" s="1"/>
  <c r="T23" i="3"/>
  <c r="X23" i="3" s="1"/>
  <c r="O23" i="3"/>
  <c r="I23" i="3"/>
  <c r="H23" i="3"/>
  <c r="J23" i="3" s="1"/>
  <c r="T22" i="3"/>
  <c r="X22" i="3" s="1"/>
  <c r="I22" i="3"/>
  <c r="I24" i="3" s="1"/>
  <c r="I51" i="3" s="1"/>
  <c r="H22" i="3"/>
  <c r="J22" i="3" s="1"/>
  <c r="O22" i="3" s="1"/>
  <c r="O24" i="3" s="1"/>
  <c r="Y21" i="3"/>
  <c r="X21" i="3"/>
  <c r="O19" i="3"/>
  <c r="X18" i="3"/>
  <c r="U18" i="3"/>
  <c r="T18" i="3"/>
  <c r="S18" i="3"/>
  <c r="O18" i="3"/>
  <c r="K18" i="3"/>
  <c r="Y18" i="3" s="1"/>
  <c r="J18" i="3"/>
  <c r="M18" i="3" s="1"/>
  <c r="I18" i="3"/>
  <c r="H18" i="3"/>
  <c r="Y17" i="3"/>
  <c r="Y19" i="3" s="1"/>
  <c r="X17" i="3"/>
  <c r="U17" i="3"/>
  <c r="T17" i="3"/>
  <c r="S17" i="3"/>
  <c r="S19" i="3" s="1"/>
  <c r="O17" i="3"/>
  <c r="K17" i="3"/>
  <c r="K19" i="3" s="1"/>
  <c r="J17" i="3"/>
  <c r="M17" i="3" s="1"/>
  <c r="M19" i="3" s="1"/>
  <c r="I17" i="3"/>
  <c r="I19" i="3" s="1"/>
  <c r="H17" i="3"/>
  <c r="P14" i="3"/>
  <c r="H14" i="3"/>
  <c r="I14" i="3" s="1"/>
  <c r="T13" i="3"/>
  <c r="H13" i="3"/>
  <c r="I13" i="3" s="1"/>
  <c r="X12" i="3"/>
  <c r="T12" i="3"/>
  <c r="H12" i="3"/>
  <c r="I12" i="3" s="1"/>
  <c r="I17" i="2"/>
  <c r="B17" i="2"/>
  <c r="A17" i="2"/>
  <c r="I15" i="2"/>
  <c r="B15" i="2"/>
  <c r="A15" i="2"/>
  <c r="I13" i="2"/>
  <c r="B13" i="2"/>
  <c r="A13" i="2"/>
  <c r="I11" i="2"/>
  <c r="B11" i="2"/>
  <c r="A11" i="2"/>
  <c r="I9" i="2"/>
  <c r="B9" i="2"/>
  <c r="A9" i="2"/>
  <c r="I7" i="2"/>
  <c r="B7" i="2"/>
  <c r="A7" i="2"/>
  <c r="H4" i="2"/>
  <c r="B4" i="2"/>
  <c r="A4" i="2"/>
  <c r="B3" i="2"/>
  <c r="A3" i="2"/>
  <c r="H2" i="2"/>
  <c r="B2" i="2"/>
  <c r="A2" i="2"/>
  <c r="A1" i="2"/>
  <c r="H99" i="1"/>
  <c r="I99" i="1" s="1"/>
  <c r="H98" i="1"/>
  <c r="I98" i="1" s="1"/>
  <c r="H97" i="1"/>
  <c r="I97" i="1" s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J74" i="1"/>
  <c r="K74" i="1" s="1"/>
  <c r="H74" i="1"/>
  <c r="I74" i="1" s="1"/>
  <c r="J73" i="1"/>
  <c r="K73" i="1" s="1"/>
  <c r="H73" i="1"/>
  <c r="I73" i="1" s="1"/>
  <c r="J72" i="1"/>
  <c r="K72" i="1" s="1"/>
  <c r="H72" i="1"/>
  <c r="I72" i="1" s="1"/>
  <c r="J71" i="1"/>
  <c r="K71" i="1" s="1"/>
  <c r="H71" i="1"/>
  <c r="I71" i="1" s="1"/>
  <c r="J70" i="1"/>
  <c r="K70" i="1" s="1"/>
  <c r="K75" i="1" s="1"/>
  <c r="H70" i="1"/>
  <c r="I70" i="1" s="1"/>
  <c r="I75" i="1" s="1"/>
  <c r="H67" i="1"/>
  <c r="H66" i="1"/>
  <c r="H65" i="1"/>
  <c r="H64" i="1"/>
  <c r="H63" i="1"/>
  <c r="H62" i="1"/>
  <c r="J59" i="1"/>
  <c r="K59" i="1" s="1"/>
  <c r="K60" i="1" s="1"/>
  <c r="H59" i="1"/>
  <c r="I59" i="1" s="1"/>
  <c r="I60" i="1" s="1"/>
  <c r="J54" i="1"/>
  <c r="K54" i="1" s="1"/>
  <c r="H54" i="1"/>
  <c r="I54" i="1" s="1"/>
  <c r="J53" i="1"/>
  <c r="K53" i="1" s="1"/>
  <c r="H53" i="1"/>
  <c r="I53" i="1" s="1"/>
  <c r="J52" i="1"/>
  <c r="K52" i="1" s="1"/>
  <c r="H52" i="1"/>
  <c r="I52" i="1" s="1"/>
  <c r="J51" i="1"/>
  <c r="K51" i="1" s="1"/>
  <c r="H51" i="1"/>
  <c r="I51" i="1" s="1"/>
  <c r="J50" i="1"/>
  <c r="K50" i="1" s="1"/>
  <c r="H50" i="1"/>
  <c r="I50" i="1" s="1"/>
  <c r="J49" i="1"/>
  <c r="K49" i="1" s="1"/>
  <c r="H49" i="1"/>
  <c r="I49" i="1" s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I33" i="1"/>
  <c r="H33" i="1"/>
  <c r="J33" i="1" s="1"/>
  <c r="K33" i="1" s="1"/>
  <c r="H32" i="1"/>
  <c r="J32" i="1" s="1"/>
  <c r="K32" i="1" s="1"/>
  <c r="I31" i="1"/>
  <c r="H31" i="1"/>
  <c r="J31" i="1" s="1"/>
  <c r="K31" i="1" s="1"/>
  <c r="H30" i="1"/>
  <c r="J30" i="1" s="1"/>
  <c r="K30" i="1" s="1"/>
  <c r="I29" i="1"/>
  <c r="H29" i="1"/>
  <c r="J29" i="1" s="1"/>
  <c r="K29" i="1" s="1"/>
  <c r="J25" i="1"/>
  <c r="K25" i="1" s="1"/>
  <c r="H25" i="1"/>
  <c r="I25" i="1" s="1"/>
  <c r="J24" i="1"/>
  <c r="K24" i="1" s="1"/>
  <c r="H24" i="1"/>
  <c r="I24" i="1" s="1"/>
  <c r="J23" i="1"/>
  <c r="K23" i="1" s="1"/>
  <c r="H23" i="1"/>
  <c r="I23" i="1" s="1"/>
  <c r="H20" i="1"/>
  <c r="J20" i="1" s="1"/>
  <c r="K20" i="1" s="1"/>
  <c r="I19" i="1"/>
  <c r="H19" i="1"/>
  <c r="J19" i="1" s="1"/>
  <c r="K19" i="1" s="1"/>
  <c r="H18" i="1"/>
  <c r="J18" i="1" s="1"/>
  <c r="K18" i="1" s="1"/>
  <c r="J17" i="1"/>
  <c r="K17" i="1" s="1"/>
  <c r="K21" i="1" s="1"/>
  <c r="C9" i="2" s="1"/>
  <c r="I17" i="1"/>
  <c r="H17" i="1"/>
  <c r="H14" i="1"/>
  <c r="J14" i="1" s="1"/>
  <c r="K14" i="1" s="1"/>
  <c r="H13" i="1"/>
  <c r="J13" i="1" s="1"/>
  <c r="K13" i="1" s="1"/>
  <c r="H12" i="1"/>
  <c r="I12" i="1" s="1"/>
  <c r="H11" i="1"/>
  <c r="J11" i="1" s="1"/>
  <c r="K11" i="1" s="1"/>
  <c r="K26" i="1" l="1"/>
  <c r="C11" i="2" s="1"/>
  <c r="E10" i="2"/>
  <c r="H10" i="2"/>
  <c r="G10" i="2"/>
  <c r="F10" i="2"/>
  <c r="I11" i="1"/>
  <c r="I15" i="1" s="1"/>
  <c r="I13" i="1"/>
  <c r="I14" i="1"/>
  <c r="I26" i="1"/>
  <c r="I32" i="1"/>
  <c r="J12" i="1"/>
  <c r="K12" i="1" s="1"/>
  <c r="K15" i="1" s="1"/>
  <c r="C7" i="2" s="1"/>
  <c r="I18" i="1"/>
  <c r="I21" i="1" s="1"/>
  <c r="I20" i="1"/>
  <c r="I36" i="1"/>
  <c r="J36" i="1"/>
  <c r="K36" i="1" s="1"/>
  <c r="I40" i="1"/>
  <c r="J40" i="1"/>
  <c r="K40" i="1" s="1"/>
  <c r="I44" i="1"/>
  <c r="J44" i="1"/>
  <c r="K44" i="1" s="1"/>
  <c r="I55" i="1"/>
  <c r="I63" i="1"/>
  <c r="J63" i="1"/>
  <c r="K63" i="1" s="1"/>
  <c r="I67" i="1"/>
  <c r="J67" i="1"/>
  <c r="K67" i="1" s="1"/>
  <c r="I94" i="1"/>
  <c r="I35" i="1"/>
  <c r="J35" i="1"/>
  <c r="K35" i="1" s="1"/>
  <c r="I37" i="1"/>
  <c r="J37" i="1"/>
  <c r="K37" i="1" s="1"/>
  <c r="I41" i="1"/>
  <c r="J41" i="1"/>
  <c r="K41" i="1" s="1"/>
  <c r="I45" i="1"/>
  <c r="J45" i="1"/>
  <c r="K45" i="1" s="1"/>
  <c r="K55" i="1"/>
  <c r="I64" i="1"/>
  <c r="J64" i="1"/>
  <c r="K64" i="1" s="1"/>
  <c r="I100" i="1"/>
  <c r="I34" i="1"/>
  <c r="J34" i="1"/>
  <c r="K34" i="1" s="1"/>
  <c r="K47" i="1" s="1"/>
  <c r="K56" i="1" s="1"/>
  <c r="C13" i="2" s="1"/>
  <c r="I38" i="1"/>
  <c r="J38" i="1"/>
  <c r="K38" i="1" s="1"/>
  <c r="I42" i="1"/>
  <c r="J42" i="1"/>
  <c r="K42" i="1" s="1"/>
  <c r="I46" i="1"/>
  <c r="J46" i="1"/>
  <c r="K46" i="1" s="1"/>
  <c r="I65" i="1"/>
  <c r="J65" i="1"/>
  <c r="K65" i="1" s="1"/>
  <c r="I30" i="1"/>
  <c r="I39" i="1"/>
  <c r="J39" i="1"/>
  <c r="K39" i="1" s="1"/>
  <c r="I43" i="1"/>
  <c r="J43" i="1"/>
  <c r="K43" i="1" s="1"/>
  <c r="I62" i="1"/>
  <c r="J62" i="1"/>
  <c r="K62" i="1" s="1"/>
  <c r="I66" i="1"/>
  <c r="J66" i="1"/>
  <c r="K66" i="1" s="1"/>
  <c r="J77" i="1"/>
  <c r="K77" i="1" s="1"/>
  <c r="J78" i="1"/>
  <c r="K78" i="1" s="1"/>
  <c r="J79" i="1"/>
  <c r="K79" i="1" s="1"/>
  <c r="J80" i="1"/>
  <c r="K80" i="1" s="1"/>
  <c r="J81" i="1"/>
  <c r="K81" i="1" s="1"/>
  <c r="J82" i="1"/>
  <c r="K82" i="1" s="1"/>
  <c r="J83" i="1"/>
  <c r="K83" i="1" s="1"/>
  <c r="J84" i="1"/>
  <c r="K84" i="1" s="1"/>
  <c r="J85" i="1"/>
  <c r="K85" i="1" s="1"/>
  <c r="J86" i="1"/>
  <c r="K86" i="1" s="1"/>
  <c r="J87" i="1"/>
  <c r="K87" i="1" s="1"/>
  <c r="J88" i="1"/>
  <c r="K88" i="1" s="1"/>
  <c r="J89" i="1"/>
  <c r="K89" i="1" s="1"/>
  <c r="J90" i="1"/>
  <c r="K90" i="1" s="1"/>
  <c r="J91" i="1"/>
  <c r="K91" i="1" s="1"/>
  <c r="J92" i="1"/>
  <c r="K92" i="1" s="1"/>
  <c r="J93" i="1"/>
  <c r="K93" i="1" s="1"/>
  <c r="J97" i="1"/>
  <c r="K97" i="1" s="1"/>
  <c r="J98" i="1"/>
  <c r="K98" i="1" s="1"/>
  <c r="J99" i="1"/>
  <c r="K99" i="1" s="1"/>
  <c r="J12" i="3"/>
  <c r="U19" i="3"/>
  <c r="S23" i="3"/>
  <c r="K23" i="3"/>
  <c r="Q23" i="3"/>
  <c r="M23" i="3"/>
  <c r="U23" i="3"/>
  <c r="S29" i="3"/>
  <c r="K29" i="3"/>
  <c r="Q29" i="3"/>
  <c r="U29" i="3"/>
  <c r="O29" i="3"/>
  <c r="M29" i="3"/>
  <c r="S35" i="3"/>
  <c r="K35" i="3"/>
  <c r="Y35" i="3" s="1"/>
  <c r="Q35" i="3"/>
  <c r="U35" i="3"/>
  <c r="O35" i="3"/>
  <c r="M35" i="3"/>
  <c r="S39" i="3"/>
  <c r="K39" i="3"/>
  <c r="Q39" i="3"/>
  <c r="U39" i="3"/>
  <c r="O39" i="3"/>
  <c r="M39" i="3"/>
  <c r="Y50" i="3"/>
  <c r="U12" i="3"/>
  <c r="J13" i="3"/>
  <c r="X13" i="3"/>
  <c r="T14" i="3"/>
  <c r="S28" i="3"/>
  <c r="K28" i="3"/>
  <c r="Q28" i="3"/>
  <c r="U28" i="3"/>
  <c r="O28" i="3"/>
  <c r="M28" i="3"/>
  <c r="S34" i="3"/>
  <c r="K34" i="3"/>
  <c r="Y34" i="3" s="1"/>
  <c r="Q34" i="3"/>
  <c r="U34" i="3"/>
  <c r="O34" i="3"/>
  <c r="M34" i="3"/>
  <c r="S38" i="3"/>
  <c r="K38" i="3"/>
  <c r="Q38" i="3"/>
  <c r="U38" i="3"/>
  <c r="O38" i="3"/>
  <c r="M38" i="3"/>
  <c r="Y51" i="3"/>
  <c r="S27" i="3"/>
  <c r="K27" i="3"/>
  <c r="Q27" i="3"/>
  <c r="U27" i="3"/>
  <c r="O27" i="3"/>
  <c r="M27" i="3"/>
  <c r="S33" i="3"/>
  <c r="K33" i="3"/>
  <c r="Q33" i="3"/>
  <c r="U33" i="3"/>
  <c r="O33" i="3"/>
  <c r="M33" i="3"/>
  <c r="S37" i="3"/>
  <c r="K37" i="3"/>
  <c r="Q37" i="3"/>
  <c r="U37" i="3"/>
  <c r="O37" i="3"/>
  <c r="M37" i="3"/>
  <c r="S41" i="3"/>
  <c r="K41" i="3"/>
  <c r="Y41" i="3" s="1"/>
  <c r="Q41" i="3"/>
  <c r="U41" i="3"/>
  <c r="O41" i="3"/>
  <c r="M41" i="3"/>
  <c r="I15" i="3"/>
  <c r="I52" i="3" s="1"/>
  <c r="I7" i="3" s="1"/>
  <c r="J14" i="3"/>
  <c r="S22" i="3"/>
  <c r="S24" i="3" s="1"/>
  <c r="K22" i="3"/>
  <c r="Q22" i="3"/>
  <c r="Q24" i="3" s="1"/>
  <c r="M22" i="3"/>
  <c r="M24" i="3" s="1"/>
  <c r="U22" i="3"/>
  <c r="U24" i="3" s="1"/>
  <c r="S26" i="3"/>
  <c r="K26" i="3"/>
  <c r="Q26" i="3"/>
  <c r="U26" i="3"/>
  <c r="O26" i="3"/>
  <c r="M26" i="3"/>
  <c r="M31" i="3" s="1"/>
  <c r="S30" i="3"/>
  <c r="K30" i="3"/>
  <c r="Q30" i="3"/>
  <c r="U30" i="3"/>
  <c r="O30" i="3"/>
  <c r="M30" i="3"/>
  <c r="S36" i="3"/>
  <c r="K36" i="3"/>
  <c r="Y36" i="3" s="1"/>
  <c r="Q36" i="3"/>
  <c r="U36" i="3"/>
  <c r="O36" i="3"/>
  <c r="M36" i="3"/>
  <c r="S40" i="3"/>
  <c r="K40" i="3"/>
  <c r="Q40" i="3"/>
  <c r="U40" i="3"/>
  <c r="O40" i="3"/>
  <c r="M40" i="3"/>
  <c r="Q17" i="3"/>
  <c r="Q18" i="3"/>
  <c r="M42" i="3"/>
  <c r="M43" i="3"/>
  <c r="M44" i="3"/>
  <c r="M45" i="3"/>
  <c r="M46" i="3"/>
  <c r="M47" i="3"/>
  <c r="M48" i="3"/>
  <c r="M49" i="3"/>
  <c r="G8" i="2" l="1"/>
  <c r="F8" i="2"/>
  <c r="E8" i="2"/>
  <c r="H8" i="2"/>
  <c r="E14" i="2"/>
  <c r="H14" i="2"/>
  <c r="G14" i="2"/>
  <c r="F14" i="2"/>
  <c r="Q31" i="3"/>
  <c r="O14" i="3"/>
  <c r="K14" i="3"/>
  <c r="S14" i="3"/>
  <c r="M14" i="3"/>
  <c r="Y37" i="3"/>
  <c r="U50" i="3"/>
  <c r="Y27" i="3"/>
  <c r="O13" i="3"/>
  <c r="S13" i="3"/>
  <c r="K13" i="3"/>
  <c r="Q13" i="3"/>
  <c r="M13" i="3"/>
  <c r="Y23" i="3"/>
  <c r="O12" i="3"/>
  <c r="Q12" i="3"/>
  <c r="M12" i="3"/>
  <c r="M15" i="3" s="1"/>
  <c r="K12" i="3"/>
  <c r="S12" i="3"/>
  <c r="S15" i="3" s="1"/>
  <c r="K94" i="1"/>
  <c r="I68" i="1"/>
  <c r="I95" i="1" s="1"/>
  <c r="I101" i="1" s="1"/>
  <c r="I7" i="1" s="1"/>
  <c r="I10" i="2"/>
  <c r="Y26" i="3"/>
  <c r="K31" i="3"/>
  <c r="Q51" i="3"/>
  <c r="Q50" i="3"/>
  <c r="Q14" i="3"/>
  <c r="I47" i="1"/>
  <c r="I56" i="1" s="1"/>
  <c r="Q19" i="3"/>
  <c r="O31" i="3"/>
  <c r="S31" i="3"/>
  <c r="S51" i="3" s="1"/>
  <c r="Y22" i="3"/>
  <c r="Y24" i="3" s="1"/>
  <c r="K24" i="3"/>
  <c r="M50" i="3"/>
  <c r="M51" i="3" s="1"/>
  <c r="Y33" i="3"/>
  <c r="K50" i="3"/>
  <c r="X14" i="3"/>
  <c r="U14" i="3"/>
  <c r="Y40" i="3"/>
  <c r="Y30" i="3"/>
  <c r="U31" i="3"/>
  <c r="O50" i="3"/>
  <c r="S50" i="3"/>
  <c r="Y38" i="3"/>
  <c r="Y28" i="3"/>
  <c r="Y39" i="3"/>
  <c r="Y29" i="3"/>
  <c r="U13" i="3"/>
  <c r="U15" i="3" s="1"/>
  <c r="K100" i="1"/>
  <c r="K68" i="1"/>
  <c r="K95" i="1" s="1"/>
  <c r="C15" i="2" s="1"/>
  <c r="G12" i="2"/>
  <c r="F12" i="2"/>
  <c r="E12" i="2"/>
  <c r="H12" i="2"/>
  <c r="I12" i="2" l="1"/>
  <c r="K101" i="1"/>
  <c r="K7" i="1" s="1"/>
  <c r="C17" i="2"/>
  <c r="O51" i="3"/>
  <c r="Q15" i="3"/>
  <c r="Q52" i="3" s="1"/>
  <c r="I8" i="2"/>
  <c r="G16" i="2"/>
  <c r="F16" i="2"/>
  <c r="E16" i="2"/>
  <c r="H16" i="2"/>
  <c r="K51" i="3"/>
  <c r="Y31" i="3"/>
  <c r="S52" i="3"/>
  <c r="O15" i="3"/>
  <c r="O52" i="3" s="1"/>
  <c r="Y13" i="3"/>
  <c r="U51" i="3"/>
  <c r="U52" i="3" s="1"/>
  <c r="U8" i="3" s="1"/>
  <c r="Y14" i="3"/>
  <c r="I14" i="2"/>
  <c r="Y12" i="3"/>
  <c r="Y15" i="3" s="1"/>
  <c r="Y52" i="3" s="1"/>
  <c r="K15" i="3"/>
  <c r="K52" i="3" s="1"/>
  <c r="M52" i="3"/>
  <c r="U7" i="3" s="1"/>
  <c r="C19" i="2"/>
  <c r="G22" i="2" l="1"/>
  <c r="G21" i="2" s="1"/>
  <c r="K7" i="3"/>
  <c r="U2" i="3"/>
  <c r="U9" i="3" s="1"/>
  <c r="I16" i="2"/>
  <c r="E22" i="2"/>
  <c r="E18" i="2"/>
  <c r="H18" i="2"/>
  <c r="H22" i="2" s="1"/>
  <c r="H21" i="2" s="1"/>
  <c r="G18" i="2"/>
  <c r="D17" i="2"/>
  <c r="F18" i="2"/>
  <c r="F22" i="2" s="1"/>
  <c r="F21" i="2" s="1"/>
  <c r="K21" i="2"/>
  <c r="H3" i="2"/>
  <c r="K22" i="2"/>
  <c r="D9" i="2"/>
  <c r="D7" i="2"/>
  <c r="D13" i="2"/>
  <c r="D11" i="2"/>
  <c r="V7" i="3"/>
  <c r="D15" i="2"/>
  <c r="V8" i="3" l="1"/>
  <c r="I18" i="2"/>
  <c r="I19" i="2" s="1"/>
  <c r="K23" i="2" s="1"/>
  <c r="D19" i="2"/>
  <c r="E21" i="2"/>
  <c r="E24" i="2"/>
  <c r="F24" i="2" l="1"/>
  <c r="E23" i="2"/>
  <c r="G24" i="2" l="1"/>
  <c r="F23" i="2"/>
  <c r="G23" i="2" l="1"/>
  <c r="H24" i="2"/>
  <c r="H23" i="2" s="1"/>
</calcChain>
</file>

<file path=xl/sharedStrings.xml><?xml version="1.0" encoding="utf-8"?>
<sst xmlns="http://schemas.openxmlformats.org/spreadsheetml/2006/main" count="694" uniqueCount="302">
  <si>
    <t>PREFEITURA MUNICIPAL DE ITAPEMIRIM</t>
  </si>
  <si>
    <t>CONTRATADA:</t>
  </si>
  <si>
    <t>PRO-ATIVA Construtora &amp; Incorporadora</t>
  </si>
  <si>
    <t>SECRETARIA MUNICIPAL DE OBRAS E URBANISMO</t>
  </si>
  <si>
    <t xml:space="preserve">Ref. Preços </t>
  </si>
  <si>
    <t>OBRA:</t>
  </si>
  <si>
    <t>REFORMA DA QUADRA E PRAÇA DO BARBADOS</t>
  </si>
  <si>
    <t xml:space="preserve">LABOR/CT-UFES PADRÃO DER-ES (Dez-21)                                                   SINAPI (Jan-22)  </t>
  </si>
  <si>
    <t>CNPJ:</t>
  </si>
  <si>
    <t>09.385.984/0001-40</t>
  </si>
  <si>
    <t>Endereço:</t>
  </si>
  <si>
    <t>Av. Itapemirim, S/N, Itaóca Itapemirim-ES, CEP: 29.338.000</t>
  </si>
  <si>
    <t>Sem Desoneração</t>
  </si>
  <si>
    <t>LOCAL:</t>
  </si>
  <si>
    <t>RUA PROJETADA, S/N</t>
  </si>
  <si>
    <t>LEIS SOC.:</t>
  </si>
  <si>
    <t>BDI (%):</t>
  </si>
  <si>
    <t>DESCONTO</t>
  </si>
  <si>
    <t>VALOR TOTAL com desconto:</t>
  </si>
  <si>
    <t>BAIRRO:</t>
  </si>
  <si>
    <t>BARBADOS</t>
  </si>
  <si>
    <t>VALOR DA OBRA:</t>
  </si>
  <si>
    <t>Item</t>
  </si>
  <si>
    <t>Código</t>
  </si>
  <si>
    <t>Referência</t>
  </si>
  <si>
    <t>Descrição</t>
  </si>
  <si>
    <t>Und</t>
  </si>
  <si>
    <t>Quant.</t>
  </si>
  <si>
    <t>Custo</t>
  </si>
  <si>
    <t>Total</t>
  </si>
  <si>
    <t>Valor unit. (desc.)</t>
  </si>
  <si>
    <t>Valor Unit.</t>
  </si>
  <si>
    <t>com BDI</t>
  </si>
  <si>
    <t>Com BDI</t>
  </si>
  <si>
    <t xml:space="preserve"> 1 </t>
  </si>
  <si>
    <t xml:space="preserve">  </t>
  </si>
  <si>
    <t>OPERAÇÃO DO CANTEIRO DE OBRAS</t>
  </si>
  <si>
    <t xml:space="preserve"> 1.1 </t>
  </si>
  <si>
    <t xml:space="preserve"> 91677 </t>
  </si>
  <si>
    <t>SINAPI</t>
  </si>
  <si>
    <t>ENGENHEIRO ELETRICISTA COM ENCARGOS COMPLEMENTARES</t>
  </si>
  <si>
    <t>H</t>
  </si>
  <si>
    <t xml:space="preserve"> 1.2 </t>
  </si>
  <si>
    <t xml:space="preserve"> 93565 </t>
  </si>
  <si>
    <t>ENGENHEIRO CIVIL DE OBRA JUNIOR COM ENCARGOS COMPLEMENTARES</t>
  </si>
  <si>
    <t>MES</t>
  </si>
  <si>
    <t xml:space="preserve"> 1.3 </t>
  </si>
  <si>
    <t xml:space="preserve"> 88326 </t>
  </si>
  <si>
    <t>VIGIA NOTURNO COM ENCARGOS COMPLEMENTARES</t>
  </si>
  <si>
    <t xml:space="preserve"> 1.4 </t>
  </si>
  <si>
    <t xml:space="preserve"> 100289 </t>
  </si>
  <si>
    <t>VIGIA DIURNO COM ENCARGOS COMPLEMENTARES</t>
  </si>
  <si>
    <t>SUB ITEM 1</t>
  </si>
  <si>
    <t xml:space="preserve"> 2 </t>
  </si>
  <si>
    <t>CANTEIRO DE OBRAS</t>
  </si>
  <si>
    <t xml:space="preserve"> 2.1 </t>
  </si>
  <si>
    <t xml:space="preserve"> 5928 </t>
  </si>
  <si>
    <t>GUINDAUTO HIDRÁULICO, CAPACIDADE MÁXIMA DE CARGA 6200 KG, MOMENTO MÁXIMO DE CARGA 11,7 TM, ALCANCE MÁXIMO HORIZONTAL 9,70 M, INCLUSIVE CAMINHÃO TOCO PBT 16.000 KG, POTÊNCIA DE 189 CV - CHP DIURNO. AF_06/2014</t>
  </si>
  <si>
    <t>CHP</t>
  </si>
  <si>
    <t xml:space="preserve"> 2.2 </t>
  </si>
  <si>
    <t xml:space="preserve"> 020339 </t>
  </si>
  <si>
    <t>DER ES</t>
  </si>
  <si>
    <t>Locação de andaime metálico para trabalho em fachada de edifíco (aluguel de 1 m² por 1 mês) inclusive frete, montagem e desmontagem</t>
  </si>
  <si>
    <t>m²</t>
  </si>
  <si>
    <t xml:space="preserve"> 2.3 </t>
  </si>
  <si>
    <t xml:space="preserve"> 020350 </t>
  </si>
  <si>
    <t>Tapume Telha Metálica Ondulada em aço galvalume 0,50mm Branca h=2,20m, incl. montagem estr. mad. 8"x8", c/adesivo "DER-ES" 60x60cm a cada 10m, incl. faixas pint. esmalte sint. cores azul c/ h=30cm e rosa c/ h=10cm (Reaproveitamento 2x)</t>
  </si>
  <si>
    <t>m</t>
  </si>
  <si>
    <t xml:space="preserve"> 2.4 </t>
  </si>
  <si>
    <t xml:space="preserve"> 020356 </t>
  </si>
  <si>
    <t>Aluguel mensal container para almoxarifado, incl. porta, 2 janelas, 1 pt iluminação, Isolamento térmico (teto), piso em comp. Naval pintado, cert. NR18, incl. laudo descontaminação.</t>
  </si>
  <si>
    <t>ms</t>
  </si>
  <si>
    <t>SUB ITEM 2</t>
  </si>
  <si>
    <t xml:space="preserve"> 3 </t>
  </si>
  <si>
    <t>SERVIÇOS PRELIMINARES</t>
  </si>
  <si>
    <t xml:space="preserve"> 3.1 </t>
  </si>
  <si>
    <t xml:space="preserve"> 020305 </t>
  </si>
  <si>
    <t>Placa de obra nas dimensões de 2.0 x 4.0 m, padrão DER</t>
  </si>
  <si>
    <t xml:space="preserve"> 3.2 </t>
  </si>
  <si>
    <t xml:space="preserve"> 090512 </t>
  </si>
  <si>
    <t>Limpeza de calhas e coletores (serviço realizado por servente)</t>
  </si>
  <si>
    <t>m³</t>
  </si>
  <si>
    <t xml:space="preserve"> 3.3 </t>
  </si>
  <si>
    <t xml:space="preserve"> 010402 </t>
  </si>
  <si>
    <t>Raspagem e limpeza do terreno (manual)</t>
  </si>
  <si>
    <t>SUB ITEM 3</t>
  </si>
  <si>
    <t xml:space="preserve"> 4 </t>
  </si>
  <si>
    <t>COBERTURA E ESTRUTURA METÁLICA</t>
  </si>
  <si>
    <t>4.1</t>
  </si>
  <si>
    <t>INSTALAÇÕES</t>
  </si>
  <si>
    <t xml:space="preserve"> 4.1.1 </t>
  </si>
  <si>
    <t xml:space="preserve"> 160311 </t>
  </si>
  <si>
    <t>Haste de terra tipo COPPERWELD - 5/8" x 2.40m</t>
  </si>
  <si>
    <t>und</t>
  </si>
  <si>
    <t xml:space="preserve"> 4.1.2 </t>
  </si>
  <si>
    <t xml:space="preserve"> 160316 </t>
  </si>
  <si>
    <t>Caixa de inspeção em PVC, diâmetro 300 mm, ref TEL-552, marca de referência Termotécnica ou equivalente, inclusive escavação e reaterro</t>
  </si>
  <si>
    <t xml:space="preserve"> 4.1.3 </t>
  </si>
  <si>
    <t xml:space="preserve"> 160308 </t>
  </si>
  <si>
    <t>Cabo condutor de cobre eletrolítico nu, tempera meio dura, encordoamento classe 2, para aterramento, diam. 50mm2</t>
  </si>
  <si>
    <t xml:space="preserve"> 4.1.4 </t>
  </si>
  <si>
    <t xml:space="preserve"> 151419 </t>
  </si>
  <si>
    <t>CABO DE COBRE TERMOPLÁSTICO, COM ISOLAMENTO PARA 1000V, SEÇÃO DE 6 MM2</t>
  </si>
  <si>
    <t xml:space="preserve"> 4.1.5 </t>
  </si>
  <si>
    <t xml:space="preserve"> 4.1.6 </t>
  </si>
  <si>
    <t xml:space="preserve"> 4.1.7 </t>
  </si>
  <si>
    <t xml:space="preserve"> 150614 </t>
  </si>
  <si>
    <t>Caixa de passagem de alvenaria de blocos de concreto 9x19x39cm, dimensões de 30x30x50cm, com revestimento interno em chapisco e reboco, tampa de concreto esp.5cm e lastro de brita 5 cm</t>
  </si>
  <si>
    <t xml:space="preserve"> 4.1.8 </t>
  </si>
  <si>
    <t xml:space="preserve"> 101903 </t>
  </si>
  <si>
    <t>CONTATOR TRIPOLAR I NOMINAL 38A - FORNECIMENTO E INSTALAÇÃO. AF_10/2020</t>
  </si>
  <si>
    <t>UN</t>
  </si>
  <si>
    <t xml:space="preserve"> 4.1.9 </t>
  </si>
  <si>
    <t xml:space="preserve"> 151351 </t>
  </si>
  <si>
    <t>INTERRUPTOR DIFERENCIAL DR 30A A 40A, 30MA, 2 MÓDULOS</t>
  </si>
  <si>
    <t xml:space="preserve"> 4.1.10 </t>
  </si>
  <si>
    <t xml:space="preserve"> 151322 </t>
  </si>
  <si>
    <t>MINI-DISJUNTOR BIPOLAR 32 A, CURVA C - 5KA 220/127VCA (NBR IEC 60947-2), REF. SIEMENS, GE, SCHNEIDER OU EQUIVALENTE</t>
  </si>
  <si>
    <t xml:space="preserve"> 4.1.11 </t>
  </si>
  <si>
    <t xml:space="preserve"> 151324 </t>
  </si>
  <si>
    <t>MINI-DISJUNTOR BIPOLAR 63 A, CURVA C - 5KA 220/127VCA (NBR IEC 60947-2), REF. SIEMENS, GE, SCHNEIDER OU EQUIVALENTE</t>
  </si>
  <si>
    <t xml:space="preserve"> 4.1.12 </t>
  </si>
  <si>
    <t>02</t>
  </si>
  <si>
    <t>COMP</t>
  </si>
  <si>
    <t>INSTALAÇÃO DE LUMINARIA DE LED PARA ILUMINACAO PUBLICA</t>
  </si>
  <si>
    <t xml:space="preserve"> 4.1.13 </t>
  </si>
  <si>
    <t xml:space="preserve"> 152225 </t>
  </si>
  <si>
    <t>(composição representativa) Montagem elétrica de Relê de sobre corrente</t>
  </si>
  <si>
    <t xml:space="preserve"> 4.1.14 </t>
  </si>
  <si>
    <t xml:space="preserve"> 151139 </t>
  </si>
  <si>
    <t>ELETRODUTO PEAD, COR PRETA, DIAM. 2", MARCA REF. KANAFLEX OU EQUIVALENTE</t>
  </si>
  <si>
    <t xml:space="preserve"> 4.1.15 </t>
  </si>
  <si>
    <t xml:space="preserve"> 151421 </t>
  </si>
  <si>
    <t>CABO DE COBRE TERMOPLÁSTICO, COM ISOLAMENTO PARA 1000V, SEÇÃO DE 16 MM2</t>
  </si>
  <si>
    <t xml:space="preserve"> 4.1.16 </t>
  </si>
  <si>
    <t xml:space="preserve"> 4.1.17 </t>
  </si>
  <si>
    <t xml:space="preserve"> 4.1.18 </t>
  </si>
  <si>
    <t xml:space="preserve"> 071105 </t>
  </si>
  <si>
    <t>Grade de ferro em barra chata, inclusive chumbamento</t>
  </si>
  <si>
    <t>SUB ITEM 4.1</t>
  </si>
  <si>
    <t>4.2</t>
  </si>
  <si>
    <t xml:space="preserve"> 4.2.1 </t>
  </si>
  <si>
    <t xml:space="preserve"> 210304 </t>
  </si>
  <si>
    <t>Banco de concreto armado aparente Fck=15 MPa, com apoios de concreto, largura de 45cm, espessura de 7cm e altura de 45cm</t>
  </si>
  <si>
    <t xml:space="preserve"> 4.2.2 </t>
  </si>
  <si>
    <t xml:space="preserve"> 200512 </t>
  </si>
  <si>
    <t>Mesa de concreto aparente com tampo de 60x60x5 cm, base de 30x30x75 cm e tabuleiro 40x40cm embutido no concreto, feito com pastilhas de mármore branco e granito preto de 5x5x2cm conf. projeto</t>
  </si>
  <si>
    <t xml:space="preserve"> 4.2.3 </t>
  </si>
  <si>
    <t xml:space="preserve"> 200511 </t>
  </si>
  <si>
    <t>Banco de concreto aparente com tampo de 40x40x5 cm e base de 20x20x36 cm para mesa de jogos, conforme detalhe em projeto</t>
  </si>
  <si>
    <t xml:space="preserve"> 4.2.4 </t>
  </si>
  <si>
    <t xml:space="preserve"> 190603 </t>
  </si>
  <si>
    <t>Pintura sobre pisos, marcas de referência Novacor, Coral ou Suvinil, a duas demãos, Linha Premium</t>
  </si>
  <si>
    <t xml:space="preserve"> 4.2.5 </t>
  </si>
  <si>
    <t xml:space="preserve"> 4.2.6 </t>
  </si>
  <si>
    <t xml:space="preserve"> 140703 </t>
  </si>
  <si>
    <t>Ponto de torneira de jardim (para praças)</t>
  </si>
  <si>
    <t>pt</t>
  </si>
  <si>
    <t>SUB ITEM 4.2</t>
  </si>
  <si>
    <t>SUB ITEM 4</t>
  </si>
  <si>
    <t xml:space="preserve"> 5 </t>
  </si>
  <si>
    <t>CAMPO SOCIETY 37 X 27,5M</t>
  </si>
  <si>
    <t xml:space="preserve"> 5.1 </t>
  </si>
  <si>
    <t>RAMPA E ESTACIONAMENTO</t>
  </si>
  <si>
    <t xml:space="preserve"> 5.1.1 </t>
  </si>
  <si>
    <t>SUB ITEM 5.1</t>
  </si>
  <si>
    <t xml:space="preserve"> 5.2 </t>
  </si>
  <si>
    <t>COBERTURA - ESTRUTURA METÁLICA 38 X 28,5M - com 50 cm de beiral</t>
  </si>
  <si>
    <t xml:space="preserve"> 5.2.1 </t>
  </si>
  <si>
    <t xml:space="preserve"> 200738 </t>
  </si>
  <si>
    <t>Estrut. metálica p/ quadra poliesp. coberta constituída por perfis formados a frio, aço estrutural ASTM A-570 G33 (terças) ASTM A-36 (demais perfis) c/ o sistema de trat. e pint conf descrito em notas da planilha</t>
  </si>
  <si>
    <t>kg</t>
  </si>
  <si>
    <t xml:space="preserve"> 5.2.2</t>
  </si>
  <si>
    <t>200720</t>
  </si>
  <si>
    <t>Forn e assent de telhas de liga de alumínio e zinco (galvalume), ondulada, esp. mínima 0.43mm, alt. mínima de onda 17mm, sobrep. lateral de uma onda e longit. 200mm c/ mínimo de 3 apoios, assent. c/ utiliz. de fitas anti-corrosiva</t>
  </si>
  <si>
    <t xml:space="preserve"> 5.2.3</t>
  </si>
  <si>
    <t xml:space="preserve"> 040324 </t>
  </si>
  <si>
    <t>Fornecimento, preparo e aplicação de concreto Fck=25 MPa (brita 1 e 2) - (5% de perdas já incluído no custo)</t>
  </si>
  <si>
    <t xml:space="preserve"> 5.2.4</t>
  </si>
  <si>
    <t xml:space="preserve"> 090312 </t>
  </si>
  <si>
    <t>Calha em chapa galvanizada com largura de 40 cm</t>
  </si>
  <si>
    <t xml:space="preserve"> 5.2.5</t>
  </si>
  <si>
    <t xml:space="preserve"> 141909 </t>
  </si>
  <si>
    <t>TUBO DE PVC RÍGIDO SOLDÁVEL BRANCO, PARA ESGOTO, DIÂMETRO 100MM (4"), INCLUSIVE CONEXÕES</t>
  </si>
  <si>
    <t xml:space="preserve"> 5.2.6</t>
  </si>
  <si>
    <t>190603</t>
  </si>
  <si>
    <t>m2</t>
  </si>
  <si>
    <t>SUB ITEM 5.2</t>
  </si>
  <si>
    <t xml:space="preserve"> 5.3</t>
  </si>
  <si>
    <t>OUTROS</t>
  </si>
  <si>
    <t xml:space="preserve"> 5.3.1 </t>
  </si>
  <si>
    <t>IOPES</t>
  </si>
  <si>
    <t xml:space="preserve"> 5.3.2 </t>
  </si>
  <si>
    <t xml:space="preserve"> 200728 </t>
  </si>
  <si>
    <t>Alambrado com tela losangular de arame fio 12, malha 2" revestido em PVC com tubo de ferro galvanizado vertical de 21/2" e horizontal de 1", inclusive portão, pintados com esmalte sobre fundo anti corrosivo</t>
  </si>
  <si>
    <t xml:space="preserve"> 5.3.3 </t>
  </si>
  <si>
    <t xml:space="preserve"> 5.3.4 </t>
  </si>
  <si>
    <t xml:space="preserve"> 200707 </t>
  </si>
  <si>
    <t>Trave para futebol de salão de tubo de ferro galvanizado 3", com recuo, removível, dimensões oficiais 3x2m</t>
  </si>
  <si>
    <t xml:space="preserve"> 5.3.5 </t>
  </si>
  <si>
    <t xml:space="preserve"> 200713 </t>
  </si>
  <si>
    <t>Rede para futebol de salão</t>
  </si>
  <si>
    <t>SUB ITEM 5.3</t>
  </si>
  <si>
    <t>5.4</t>
  </si>
  <si>
    <t>INSTALAÇÕES ELÉTRICAS</t>
  </si>
  <si>
    <t xml:space="preserve"> 5.4.1 </t>
  </si>
  <si>
    <t xml:space="preserve"> 5.4.2 </t>
  </si>
  <si>
    <t xml:space="preserve"> 160318 </t>
  </si>
  <si>
    <t>Cabo de cobre nú 35mm2, ref. TEL 5735, marca de referência Termotécnica ou equivalente</t>
  </si>
  <si>
    <t xml:space="preserve"> 5.4.3 </t>
  </si>
  <si>
    <t xml:space="preserve"> 150311 </t>
  </si>
  <si>
    <t>Quadro de distribuição de energia, de embutir, com 12 divisões modulares, sem barramento</t>
  </si>
  <si>
    <t xml:space="preserve"> 5.4.4 </t>
  </si>
  <si>
    <t xml:space="preserve"> 5.4.5 </t>
  </si>
  <si>
    <t xml:space="preserve"> 151321 </t>
  </si>
  <si>
    <t>MINI-DISJUNTOR BIPOLAR 25 A, CURVA C - 5KA 220/127VCA (NBR IEC 60947-2), REF. SIEMENS, GE, SCHNEIDER OU EQUIVALENTE</t>
  </si>
  <si>
    <t xml:space="preserve"> 5.4.6 </t>
  </si>
  <si>
    <t xml:space="preserve"> 151323 </t>
  </si>
  <si>
    <t>MINI-DISJUNTOR BIPOLAR 40 A, CURVA C - 5KA 220/127VCA (NBR IEC 60947-2), REF. SIEMENS, GE, SCHNEIDER OU EQUIVALENTE</t>
  </si>
  <si>
    <t xml:space="preserve"> 5.4.7 </t>
  </si>
  <si>
    <t xml:space="preserve"> 151406 </t>
  </si>
  <si>
    <t>FIO OU CABO DE COBRE TERMOPLÁSTICO, COM ISOLAMENTO PARA 750V, SEÇÃO DE 16.0 MM2</t>
  </si>
  <si>
    <t xml:space="preserve"> 5.4.8 </t>
  </si>
  <si>
    <t xml:space="preserve"> 5.4.9 </t>
  </si>
  <si>
    <t xml:space="preserve"> 150703 </t>
  </si>
  <si>
    <t>Envelopamento de concreto simples com consumo mínimo de cimento de 250kg/m3, inclusive escavação para profundidade mínima do eletroduto de 50cm, de 60 x 30 cm, para 3 eletrodutos</t>
  </si>
  <si>
    <t xml:space="preserve"> 5.4.10 </t>
  </si>
  <si>
    <t xml:space="preserve"> 150702 </t>
  </si>
  <si>
    <t>Envelopamento de concreto simples com consumo mínimo de cimento de 250kg/m3, inclusive escavação para profundidade mínima do eletroduto de 50 cm, de 25 x 30 cm, para 2 eletrodutos</t>
  </si>
  <si>
    <t xml:space="preserve"> 5.4.11 </t>
  </si>
  <si>
    <t xml:space="preserve"> 5.4.12 </t>
  </si>
  <si>
    <t xml:space="preserve"> 151137 </t>
  </si>
  <si>
    <t>ELETRODUTO PEAD, COR PRETA, DIAM. 1.1/2", MARCA REF. KANAFLEX OU EQUIVALENTE</t>
  </si>
  <si>
    <t xml:space="preserve"> 5.4.13 </t>
  </si>
  <si>
    <t xml:space="preserve"> 5.4.14 </t>
  </si>
  <si>
    <t xml:space="preserve"> 5.4.15 </t>
  </si>
  <si>
    <t xml:space="preserve"> 5.4.16 </t>
  </si>
  <si>
    <t xml:space="preserve"> 5.4.17 </t>
  </si>
  <si>
    <t>01</t>
  </si>
  <si>
    <t>Projetor de led para uso externo, 60LM, 4000k, IRC&gt;70, 500w</t>
  </si>
  <si>
    <t>SUB ITEM 5.4</t>
  </si>
  <si>
    <t>SUB ITEM 5</t>
  </si>
  <si>
    <t xml:space="preserve"> 6 </t>
  </si>
  <si>
    <t>ITENS DE LIMPEZA</t>
  </si>
  <si>
    <t xml:space="preserve"> 6.1 </t>
  </si>
  <si>
    <t xml:space="preserve"> 200402 </t>
  </si>
  <si>
    <t>Limpeza geral de obras (quadras, praças e jardins)</t>
  </si>
  <si>
    <t xml:space="preserve"> 6.2 </t>
  </si>
  <si>
    <t xml:space="preserve"> 030304 </t>
  </si>
  <si>
    <t>Índice de preço para remoção de entulho decorrente da execução de obras (Classe A CONAMA - NBR 10.004 - Classe II-B), incluindo aluguel da caçamba, carga, transporte e descarga em área licenciada</t>
  </si>
  <si>
    <t xml:space="preserve"> 6.3 </t>
  </si>
  <si>
    <t xml:space="preserve"> 200576 </t>
  </si>
  <si>
    <t>Placa para inauguração de obra em alumínio polido e=4mm, dimensões 40 x 50 cm, gravação em baixo relevo, inclusive pintura e fixação</t>
  </si>
  <si>
    <t>SUB ITEM 6</t>
  </si>
  <si>
    <t>TOTAL GERAL</t>
  </si>
  <si>
    <t>BDI:</t>
  </si>
  <si>
    <t>CUSTO DA OBRA:</t>
  </si>
  <si>
    <t>PRAZO DE EXECUÇÃO:</t>
  </si>
  <si>
    <t>CRONOGRAMA FÍSICO-FINANCEIRO - DIAS</t>
  </si>
  <si>
    <t>ITEM</t>
  </si>
  <si>
    <t>SERVIÇO</t>
  </si>
  <si>
    <t>VALOR (R$)</t>
  </si>
  <si>
    <t>%</t>
  </si>
  <si>
    <t>30 DIAS</t>
  </si>
  <si>
    <t>60 DIAS</t>
  </si>
  <si>
    <t>90 DIAS</t>
  </si>
  <si>
    <t>120 DIAS</t>
  </si>
  <si>
    <t>TOTAL</t>
  </si>
  <si>
    <t>TOTAL GERAL DA OBRA</t>
  </si>
  <si>
    <t>PERCENTUAL PREVISTO (%)</t>
  </si>
  <si>
    <t>VALOR PREVISTO (R$)</t>
  </si>
  <si>
    <t>PERCENTUAL ACUMULADO (%)</t>
  </si>
  <si>
    <t>VALOR ACUMULADO (R$)</t>
  </si>
  <si>
    <t>CONTRATO:</t>
  </si>
  <si>
    <t>198/2022</t>
  </si>
  <si>
    <t>VALOR DO CONTRATO</t>
  </si>
  <si>
    <t>REFORMA DA QUADRA E PRAÇA DO BARBADOS - PLANILHA COMPLEMENTAR</t>
  </si>
  <si>
    <t>4ª MEDIÇÃO REFERENTE A PLANILHA COMPLEMENTAR DA REFORMA DA QUADRA DE BARBADOS</t>
  </si>
  <si>
    <t xml:space="preserve">PERÍODO DE EXECUÇÃO </t>
  </si>
  <si>
    <t>28/03/2025 à 27/05/2025</t>
  </si>
  <si>
    <t>VALOR DA MEDIÇÃO:</t>
  </si>
  <si>
    <t>VALOR TOTAL ACUMULADO:</t>
  </si>
  <si>
    <t>SALDO CONTRATUAL:</t>
  </si>
  <si>
    <t>4ª MEDIÇÃO</t>
  </si>
  <si>
    <t>3ª MEDIÇÃO</t>
  </si>
  <si>
    <t>2ª MEDIÇÃO</t>
  </si>
  <si>
    <t>1ª MEDIÇÃO</t>
  </si>
  <si>
    <t>ACUMULADO TOTAL</t>
  </si>
  <si>
    <t>SALDO</t>
  </si>
  <si>
    <t>TOTAL 4ª MEDIÇÃO</t>
  </si>
  <si>
    <t>TOTAL 3º MEDIÇÃO</t>
  </si>
  <si>
    <t>TOTAL 2º MEDIÇÃO</t>
  </si>
  <si>
    <t>TOTAL 1º MEDIÇÃO</t>
  </si>
  <si>
    <t>TOTAL ACUMULADO</t>
  </si>
  <si>
    <t>TOTAL MEDIÇÃO</t>
  </si>
  <si>
    <t>DESCRIÇÃO</t>
  </si>
  <si>
    <t>PERCENTUAL</t>
  </si>
  <si>
    <t>VALORES</t>
  </si>
  <si>
    <t>TOTAL RESTANTE</t>
  </si>
  <si>
    <t>TOTAL 1ª MEDIÇÃO</t>
  </si>
  <si>
    <t>TOTAL 2ª MEDIÇÃO</t>
  </si>
  <si>
    <t>TOTAL 3ª MEDIÇÃO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</si>
</sst>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 &quot;* #,##0.00_-;&quot;-R$ &quot;* #,##0.00_-;_-&quot;R$ &quot;* \-??_-;_-@"/>
    <numFmt numFmtId="165" formatCode="_-* #,##0.00_-;\-* #,##0.00_-;_-* \-??_-;_-@"/>
    <numFmt numFmtId="166" formatCode="0.00_ ;[Red]\-0.00\ "/>
  </numFmts>
  <fonts count="15" x14ac:knownFonts="1">
    <font>
      <sz val="11"/>
      <color rgb="FF000000"/>
      <name val="Arial"/>
      <charset val="1"/>
    </font>
    <font>
      <b/>
      <sz val="14"/>
      <color rgb="FF000000"/>
      <name val="Calibri"/>
      <charset val="1"/>
    </font>
    <font>
      <b/>
      <sz val="10"/>
      <color rgb="FF000000"/>
      <name val="Calibri"/>
      <charset val="1"/>
    </font>
    <font>
      <sz val="11"/>
      <color rgb="FF000000"/>
      <name val="Calibri"/>
      <charset val="1"/>
    </font>
    <font>
      <b/>
      <sz val="12"/>
      <color rgb="FF000000"/>
      <name val="Calibri"/>
      <charset val="1"/>
    </font>
    <font>
      <b/>
      <sz val="11"/>
      <color rgb="FF000000"/>
      <name val="Calibri"/>
      <charset val="1"/>
    </font>
    <font>
      <sz val="10"/>
      <color rgb="FF000000"/>
      <name val="Calibri"/>
      <charset val="1"/>
    </font>
    <font>
      <sz val="12"/>
      <color rgb="FF000000"/>
      <name val="Calibri"/>
      <charset val="1"/>
    </font>
    <font>
      <b/>
      <sz val="10"/>
      <color rgb="FFFF0000"/>
      <name val="Calibri"/>
      <charset val="1"/>
    </font>
    <font>
      <b/>
      <sz val="11"/>
      <color rgb="FFFF0000"/>
      <name val="Calibri"/>
      <charset val="1"/>
    </font>
    <font>
      <b/>
      <sz val="9"/>
      <color rgb="FF000000"/>
      <name val="Calibri"/>
      <charset val="1"/>
    </font>
    <font>
      <b/>
      <sz val="16"/>
      <color rgb="FF000000"/>
      <name val="Calibri"/>
      <charset val="1"/>
    </font>
    <font>
      <sz val="10"/>
      <color rgb="FFFF0000"/>
      <name val="Calibri"/>
      <charset val="1"/>
    </font>
    <font>
      <b/>
      <sz val="14"/>
      <color rgb="FFFF0000"/>
      <name val="Calibri"/>
      <charset val="1"/>
    </font>
    <font>
      <b/>
      <sz val="11"/>
      <color rgb="FF000000"/>
      <name val="Palatino Linotype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5F9FD"/>
      </patternFill>
    </fill>
    <fill>
      <patternFill patternType="solid">
        <fgColor rgb="FFD8ECF6"/>
        <bgColor rgb="FFDEEAF6"/>
      </patternFill>
    </fill>
    <fill>
      <patternFill patternType="solid">
        <fgColor rgb="FFE2EFD9"/>
        <bgColor rgb="FFECECEC"/>
      </patternFill>
    </fill>
    <fill>
      <patternFill patternType="solid">
        <fgColor rgb="FFF5F9FD"/>
        <bgColor rgb="FFF2F2F2"/>
      </patternFill>
    </fill>
    <fill>
      <patternFill patternType="solid">
        <fgColor rgb="FFDEEAF6"/>
        <bgColor rgb="FFD8ECF6"/>
      </patternFill>
    </fill>
    <fill>
      <patternFill patternType="solid">
        <fgColor rgb="FFECECEC"/>
        <bgColor rgb="FFF2F2F2"/>
      </patternFill>
    </fill>
    <fill>
      <patternFill patternType="solid">
        <fgColor rgb="FFF2F2F2"/>
        <bgColor rgb="FFECECEC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12">
    <xf numFmtId="0" fontId="0" fillId="0" borderId="0" xfId="0"/>
    <xf numFmtId="4" fontId="11" fillId="0" borderId="14" xfId="0" applyNumberFormat="1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0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164" fontId="8" fillId="2" borderId="3" xfId="0" applyNumberFormat="1" applyFont="1" applyFill="1" applyBorder="1" applyAlignment="1">
      <alignment vertical="center" wrapText="1"/>
    </xf>
    <xf numFmtId="9" fontId="5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165" fontId="2" fillId="3" borderId="4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165" fontId="6" fillId="4" borderId="3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vertical="center" wrapText="1"/>
    </xf>
    <xf numFmtId="164" fontId="6" fillId="4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left" vertical="center" wrapText="1"/>
    </xf>
    <xf numFmtId="165" fontId="2" fillId="5" borderId="4" xfId="0" applyNumberFormat="1" applyFont="1" applyFill="1" applyBorder="1" applyAlignment="1">
      <alignment horizontal="center" vertical="center" wrapText="1"/>
    </xf>
    <xf numFmtId="164" fontId="2" fillId="5" borderId="4" xfId="0" applyNumberFormat="1" applyFont="1" applyFill="1" applyBorder="1" applyAlignment="1">
      <alignment horizontal="center" vertical="center" wrapText="1"/>
    </xf>
    <xf numFmtId="164" fontId="2" fillId="5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 wrapText="1"/>
    </xf>
    <xf numFmtId="165" fontId="2" fillId="3" borderId="9" xfId="0" applyNumberFormat="1" applyFont="1" applyFill="1" applyBorder="1" applyAlignment="1">
      <alignment horizontal="center" vertical="center" wrapText="1"/>
    </xf>
    <xf numFmtId="164" fontId="2" fillId="3" borderId="9" xfId="0" applyNumberFormat="1" applyFont="1" applyFill="1" applyBorder="1" applyAlignment="1">
      <alignment horizontal="center" vertical="center" wrapText="1"/>
    </xf>
    <xf numFmtId="164" fontId="2" fillId="3" borderId="10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left" vertical="center" wrapText="1"/>
    </xf>
    <xf numFmtId="165" fontId="6" fillId="5" borderId="4" xfId="0" applyNumberFormat="1" applyFont="1" applyFill="1" applyBorder="1" applyAlignment="1">
      <alignment horizontal="center" vertical="center" wrapText="1"/>
    </xf>
    <xf numFmtId="164" fontId="6" fillId="5" borderId="4" xfId="0" applyNumberFormat="1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165" fontId="6" fillId="5" borderId="9" xfId="0" applyNumberFormat="1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vertical="center" wrapText="1"/>
    </xf>
    <xf numFmtId="164" fontId="5" fillId="5" borderId="5" xfId="0" applyNumberFormat="1" applyFont="1" applyFill="1" applyBorder="1" applyAlignment="1">
      <alignment vertical="center" wrapText="1"/>
    </xf>
    <xf numFmtId="0" fontId="3" fillId="5" borderId="4" xfId="0" applyFont="1" applyFill="1" applyBorder="1" applyAlignment="1">
      <alignment vertical="center" wrapText="1"/>
    </xf>
    <xf numFmtId="164" fontId="3" fillId="5" borderId="4" xfId="0" applyNumberFormat="1" applyFont="1" applyFill="1" applyBorder="1" applyAlignment="1">
      <alignment vertical="center" wrapText="1"/>
    </xf>
    <xf numFmtId="164" fontId="2" fillId="5" borderId="10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left" vertical="center" wrapText="1"/>
    </xf>
    <xf numFmtId="165" fontId="6" fillId="5" borderId="12" xfId="0" applyNumberFormat="1" applyFont="1" applyFill="1" applyBorder="1" applyAlignment="1">
      <alignment horizontal="center" vertical="center" wrapText="1"/>
    </xf>
    <xf numFmtId="164" fontId="6" fillId="5" borderId="12" xfId="0" applyNumberFormat="1" applyFont="1" applyFill="1" applyBorder="1" applyAlignment="1">
      <alignment horizontal="center" vertical="center" wrapText="1"/>
    </xf>
    <xf numFmtId="164" fontId="2" fillId="5" borderId="12" xfId="0" applyNumberFormat="1" applyFont="1" applyFill="1" applyBorder="1" applyAlignment="1">
      <alignment horizontal="center" vertical="center" wrapText="1"/>
    </xf>
    <xf numFmtId="164" fontId="2" fillId="5" borderId="13" xfId="0" applyNumberFormat="1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vertical="center"/>
    </xf>
    <xf numFmtId="0" fontId="10" fillId="6" borderId="4" xfId="0" applyFont="1" applyFill="1" applyBorder="1" applyAlignment="1">
      <alignment vertical="center"/>
    </xf>
    <xf numFmtId="0" fontId="2" fillId="6" borderId="4" xfId="0" applyFont="1" applyFill="1" applyBorder="1" applyAlignment="1">
      <alignment vertical="center"/>
    </xf>
    <xf numFmtId="0" fontId="2" fillId="6" borderId="5" xfId="0" applyFont="1" applyFill="1" applyBorder="1" applyAlignment="1">
      <alignment horizontal="center" vertical="center"/>
    </xf>
    <xf numFmtId="164" fontId="8" fillId="6" borderId="5" xfId="0" applyNumberFormat="1" applyFont="1" applyFill="1" applyBorder="1" applyAlignment="1">
      <alignment vertical="center"/>
    </xf>
    <xf numFmtId="0" fontId="2" fillId="6" borderId="5" xfId="0" applyFont="1" applyFill="1" applyBorder="1" applyAlignment="1">
      <alignment horizontal="right" vertical="center"/>
    </xf>
    <xf numFmtId="164" fontId="8" fillId="6" borderId="5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0" fontId="6" fillId="0" borderId="15" xfId="0" applyFont="1" applyBorder="1" applyAlignment="1">
      <alignment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10" fontId="6" fillId="0" borderId="1" xfId="0" applyNumberFormat="1" applyFont="1" applyBorder="1" applyAlignment="1">
      <alignment vertical="center"/>
    </xf>
    <xf numFmtId="10" fontId="6" fillId="2" borderId="16" xfId="0" applyNumberFormat="1" applyFont="1" applyFill="1" applyBorder="1" applyAlignment="1">
      <alignment vertical="center"/>
    </xf>
    <xf numFmtId="164" fontId="6" fillId="4" borderId="1" xfId="0" applyNumberFormat="1" applyFont="1" applyFill="1" applyBorder="1" applyAlignment="1">
      <alignment vertical="center"/>
    </xf>
    <xf numFmtId="164" fontId="6" fillId="4" borderId="16" xfId="0" applyNumberFormat="1" applyFont="1" applyFill="1" applyBorder="1" applyAlignment="1">
      <alignment vertical="center"/>
    </xf>
    <xf numFmtId="10" fontId="6" fillId="2" borderId="1" xfId="0" applyNumberFormat="1" applyFont="1" applyFill="1" applyBorder="1" applyAlignment="1">
      <alignment vertical="center"/>
    </xf>
    <xf numFmtId="0" fontId="0" fillId="0" borderId="0" xfId="0" applyFont="1"/>
    <xf numFmtId="164" fontId="0" fillId="0" borderId="0" xfId="0" applyNumberFormat="1" applyFont="1"/>
    <xf numFmtId="4" fontId="6" fillId="0" borderId="1" xfId="0" applyNumberFormat="1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4" fontId="12" fillId="0" borderId="21" xfId="0" applyNumberFormat="1" applyFont="1" applyBorder="1" applyAlignment="1">
      <alignment vertical="center"/>
    </xf>
    <xf numFmtId="4" fontId="1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3" fillId="0" borderId="0" xfId="0" applyNumberFormat="1" applyFont="1" applyAlignment="1">
      <alignment vertical="center"/>
    </xf>
    <xf numFmtId="0" fontId="5" fillId="2" borderId="1" xfId="0" applyFont="1" applyFill="1" applyBorder="1" applyAlignment="1">
      <alignment vertical="center" wrapText="1"/>
    </xf>
    <xf numFmtId="165" fontId="6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5" fontId="6" fillId="0" borderId="1" xfId="0" applyNumberFormat="1" applyFont="1" applyBorder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164" fontId="8" fillId="2" borderId="1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vertical="center"/>
    </xf>
    <xf numFmtId="10" fontId="6" fillId="0" borderId="0" xfId="0" applyNumberFormat="1" applyFont="1" applyAlignment="1">
      <alignment vertical="center"/>
    </xf>
    <xf numFmtId="164" fontId="2" fillId="0" borderId="1" xfId="0" applyNumberFormat="1" applyFont="1" applyBorder="1" applyAlignment="1">
      <alignment vertical="center"/>
    </xf>
    <xf numFmtId="2" fontId="6" fillId="0" borderId="2" xfId="0" applyNumberFormat="1" applyFont="1" applyBorder="1" applyAlignment="1">
      <alignment horizontal="left" vertical="center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165" fontId="2" fillId="6" borderId="4" xfId="0" applyNumberFormat="1" applyFont="1" applyFill="1" applyBorder="1" applyAlignment="1">
      <alignment horizontal="center" vertical="center" wrapText="1"/>
    </xf>
    <xf numFmtId="164" fontId="2" fillId="6" borderId="4" xfId="0" applyNumberFormat="1" applyFont="1" applyFill="1" applyBorder="1" applyAlignment="1">
      <alignment horizontal="center" vertical="center" wrapText="1"/>
    </xf>
    <xf numFmtId="164" fontId="2" fillId="6" borderId="10" xfId="0" applyNumberFormat="1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5" fontId="2" fillId="3" borderId="2" xfId="0" applyNumberFormat="1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vertical="center" wrapText="1"/>
    </xf>
    <xf numFmtId="164" fontId="6" fillId="4" borderId="1" xfId="0" applyNumberFormat="1" applyFont="1" applyFill="1" applyBorder="1" applyAlignment="1">
      <alignment vertical="center" wrapText="1"/>
    </xf>
    <xf numFmtId="2" fontId="6" fillId="2" borderId="1" xfId="0" applyNumberFormat="1" applyFont="1" applyFill="1" applyBorder="1" applyAlignment="1">
      <alignment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left" vertical="center" wrapText="1"/>
    </xf>
    <xf numFmtId="165" fontId="2" fillId="7" borderId="4" xfId="0" applyNumberFormat="1" applyFont="1" applyFill="1" applyBorder="1" applyAlignment="1">
      <alignment horizontal="center" vertical="center" wrapText="1"/>
    </xf>
    <xf numFmtId="164" fontId="2" fillId="7" borderId="4" xfId="0" applyNumberFormat="1" applyFont="1" applyFill="1" applyBorder="1" applyAlignment="1">
      <alignment horizontal="center" vertical="center" wrapText="1"/>
    </xf>
    <xf numFmtId="164" fontId="2" fillId="7" borderId="5" xfId="0" applyNumberFormat="1" applyFont="1" applyFill="1" applyBorder="1" applyAlignment="1">
      <alignment vertical="center" wrapText="1"/>
    </xf>
    <xf numFmtId="164" fontId="2" fillId="7" borderId="5" xfId="0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3" borderId="10" xfId="0" applyNumberFormat="1" applyFont="1" applyFill="1" applyBorder="1" applyAlignment="1">
      <alignment vertical="center" wrapText="1"/>
    </xf>
    <xf numFmtId="164" fontId="2" fillId="6" borderId="8" xfId="0" applyNumberFormat="1" applyFont="1" applyFill="1" applyBorder="1" applyAlignment="1">
      <alignment horizontal="center" vertical="center" wrapText="1"/>
    </xf>
    <xf numFmtId="164" fontId="2" fillId="7" borderId="2" xfId="0" applyNumberFormat="1" applyFont="1" applyFill="1" applyBorder="1" applyAlignment="1">
      <alignment horizontal="center" vertical="center" wrapText="1"/>
    </xf>
    <xf numFmtId="164" fontId="2" fillId="8" borderId="1" xfId="0" applyNumberFormat="1" applyFont="1" applyFill="1" applyBorder="1" applyAlignment="1">
      <alignment horizontal="center" vertical="center" wrapText="1"/>
    </xf>
    <xf numFmtId="164" fontId="6" fillId="5" borderId="5" xfId="0" applyNumberFormat="1" applyFont="1" applyFill="1" applyBorder="1" applyAlignment="1">
      <alignment vertical="center" wrapText="1"/>
    </xf>
    <xf numFmtId="164" fontId="6" fillId="5" borderId="10" xfId="0" applyNumberFormat="1" applyFont="1" applyFill="1" applyBorder="1" applyAlignment="1">
      <alignment vertical="center" wrapText="1"/>
    </xf>
    <xf numFmtId="164" fontId="6" fillId="5" borderId="5" xfId="0" applyNumberFormat="1" applyFont="1" applyFill="1" applyBorder="1" applyAlignment="1">
      <alignment horizontal="center" vertical="center" wrapText="1"/>
    </xf>
    <xf numFmtId="164" fontId="6" fillId="5" borderId="10" xfId="0" applyNumberFormat="1" applyFont="1" applyFill="1" applyBorder="1" applyAlignment="1">
      <alignment horizontal="center" vertical="center" wrapText="1"/>
    </xf>
    <xf numFmtId="166" fontId="3" fillId="8" borderId="1" xfId="0" applyNumberFormat="1" applyFont="1" applyFill="1" applyBorder="1" applyAlignment="1">
      <alignment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left" vertical="center" wrapText="1"/>
    </xf>
    <xf numFmtId="165" fontId="6" fillId="7" borderId="4" xfId="0" applyNumberFormat="1" applyFont="1" applyFill="1" applyBorder="1" applyAlignment="1">
      <alignment horizontal="center" vertical="center" wrapText="1"/>
    </xf>
    <xf numFmtId="164" fontId="6" fillId="7" borderId="4" xfId="0" applyNumberFormat="1" applyFont="1" applyFill="1" applyBorder="1" applyAlignment="1">
      <alignment horizontal="center" vertical="center" wrapText="1"/>
    </xf>
    <xf numFmtId="164" fontId="2" fillId="7" borderId="2" xfId="0" applyNumberFormat="1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/>
    </xf>
    <xf numFmtId="0" fontId="2" fillId="6" borderId="4" xfId="0" applyFont="1" applyFill="1" applyBorder="1" applyAlignment="1">
      <alignment horizontal="center" vertical="center"/>
    </xf>
    <xf numFmtId="164" fontId="2" fillId="6" borderId="5" xfId="0" applyNumberFormat="1" applyFont="1" applyFill="1" applyBorder="1" applyAlignment="1">
      <alignment vertical="center"/>
    </xf>
    <xf numFmtId="0" fontId="2" fillId="6" borderId="1" xfId="0" applyFont="1" applyFill="1" applyBorder="1" applyAlignment="1">
      <alignment horizontal="right" vertical="center"/>
    </xf>
    <xf numFmtId="164" fontId="2" fillId="6" borderId="8" xfId="0" applyNumberFormat="1" applyFont="1" applyFill="1" applyBorder="1" applyAlignment="1">
      <alignment horizontal="right" vertical="center"/>
    </xf>
    <xf numFmtId="2" fontId="14" fillId="6" borderId="1" xfId="0" applyNumberFormat="1" applyFont="1" applyFill="1" applyBorder="1" applyAlignment="1">
      <alignment horizontal="left" vertical="center"/>
    </xf>
    <xf numFmtId="10" fontId="14" fillId="6" borderId="1" xfId="0" applyNumberFormat="1" applyFont="1" applyFill="1" applyBorder="1" applyAlignment="1">
      <alignment horizontal="left" vertical="center"/>
    </xf>
    <xf numFmtId="164" fontId="14" fillId="0" borderId="1" xfId="0" applyNumberFormat="1" applyFont="1" applyBorder="1" applyAlignment="1">
      <alignment horizontal="left" vertical="center"/>
    </xf>
    <xf numFmtId="164" fontId="14" fillId="6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10" fontId="13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4" fontId="13" fillId="0" borderId="16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right" vertical="center"/>
    </xf>
    <xf numFmtId="10" fontId="6" fillId="0" borderId="19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164" fontId="2" fillId="7" borderId="5" xfId="0" applyNumberFormat="1" applyFont="1" applyFill="1" applyBorder="1" applyAlignment="1">
      <alignment horizontal="center" vertical="center" wrapText="1"/>
    </xf>
    <xf numFmtId="164" fontId="2" fillId="6" borderId="10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vertical="center" wrapText="1"/>
    </xf>
    <xf numFmtId="164" fontId="6" fillId="5" borderId="5" xfId="0" applyNumberFormat="1" applyFont="1" applyFill="1" applyBorder="1" applyAlignment="1">
      <alignment vertical="center" wrapText="1"/>
    </xf>
    <xf numFmtId="164" fontId="2" fillId="7" borderId="5" xfId="0" applyNumberFormat="1" applyFont="1" applyFill="1" applyBorder="1" applyAlignment="1">
      <alignment vertical="center" wrapText="1"/>
    </xf>
    <xf numFmtId="164" fontId="2" fillId="6" borderId="10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7E0021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2F2F2"/>
      <rgbColor rgb="FFD8ECF6"/>
      <rgbColor rgb="FF660066"/>
      <rgbColor rgb="FFFF8080"/>
      <rgbColor rgb="FF0066CC"/>
      <rgbColor rgb="FFC5E0B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AF6"/>
      <rgbColor rgb="FFE2EFD9"/>
      <rgbColor rgb="FFECECEC"/>
      <rgbColor rgb="FF99CCFF"/>
      <rgbColor rgb="FFFF99CC"/>
      <rgbColor rgb="FFCC99FF"/>
      <rgbColor rgb="FFF5F9FD"/>
      <rgbColor rgb="FF3366FF"/>
      <rgbColor rgb="FF33CCCC"/>
      <rgbColor rgb="FF99CC00"/>
      <rgbColor rgb="FFFFD320"/>
      <rgbColor rgb="FFFF9900"/>
      <rgbColor rgb="FFFF420E"/>
      <rgbColor rgb="FF666699"/>
      <rgbColor rgb="FF969696"/>
      <rgbColor rgb="FF004586"/>
      <rgbColor rgb="FF579D1C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8.4380273767110395E-2"/>
          <c:y val="4.0004444938326403E-2"/>
          <c:w val="0.53990874429651903"/>
          <c:h val="0.959884431603511"/>
        </c:manualLayout>
      </c:layout>
      <c:pieChart>
        <c:varyColors val="1"/>
        <c:ser>
          <c:idx val="0"/>
          <c:order val="0"/>
          <c:spPr>
            <a:solidFill>
              <a:srgbClr val="004586"/>
            </a:solidFill>
            <a:ln>
              <a:noFill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B5A6-4668-AACD-18BAAF310241}"/>
              </c:ext>
            </c:extLst>
          </c:dPt>
          <c:dPt>
            <c:idx val="1"/>
            <c:bubble3D val="0"/>
            <c:spPr>
              <a:solidFill>
                <a:srgbClr val="FF420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B5A6-4668-AACD-18BAAF310241}"/>
              </c:ext>
            </c:extLst>
          </c:dPt>
          <c:dPt>
            <c:idx val="2"/>
            <c:bubble3D val="0"/>
            <c:spPr>
              <a:solidFill>
                <a:srgbClr val="FFD32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B5A6-4668-AACD-18BAAF310241}"/>
              </c:ext>
            </c:extLst>
          </c:dPt>
          <c:dPt>
            <c:idx val="3"/>
            <c:bubble3D val="0"/>
            <c:spPr>
              <a:solidFill>
                <a:srgbClr val="579D1C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B5A6-4668-AACD-18BAAF310241}"/>
              </c:ext>
            </c:extLst>
          </c:dPt>
          <c:dPt>
            <c:idx val="4"/>
            <c:bubble3D val="0"/>
            <c:spPr>
              <a:solidFill>
                <a:srgbClr val="7E002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B5A6-4668-AACD-18BAAF31024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GRÁFICO!$A$4:$A$8</c:f>
              <c:strCache>
                <c:ptCount val="5"/>
                <c:pt idx="0">
                  <c:v> TOTAL RESTANTE</c:v>
                </c:pt>
                <c:pt idx="1">
                  <c:v> TOTAL 1ª MEDIÇÃO</c:v>
                </c:pt>
                <c:pt idx="2">
                  <c:v> TOTAL 2ª MEDIÇÃO</c:v>
                </c:pt>
                <c:pt idx="3">
                  <c:v> TOTAL 3ª MEDIÇÃO</c:v>
                </c:pt>
                <c:pt idx="4">
                  <c:v> TOTAL 4ª MEDIÇÃO</c:v>
                </c:pt>
              </c:strCache>
            </c:strRef>
          </c:cat>
          <c:val>
            <c:numRef>
              <c:f>GRÁFICO!$B$4:$B$8</c:f>
              <c:numCache>
                <c:formatCode>0.00%</c:formatCode>
                <c:ptCount val="5"/>
                <c:pt idx="0">
                  <c:v>0</c:v>
                </c:pt>
                <c:pt idx="1">
                  <c:v>0.43481036660307032</c:v>
                </c:pt>
                <c:pt idx="2">
                  <c:v>0.22667461992489235</c:v>
                </c:pt>
                <c:pt idx="3">
                  <c:v>0.23274646916374622</c:v>
                </c:pt>
                <c:pt idx="4">
                  <c:v>0.10576854430829109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5A6-4668-AACD-18BAAF310241}"/>
            </c:ext>
          </c:extLst>
        </c:ser>
        <c:ser>
          <c:idx val="1"/>
          <c:order val="1"/>
          <c:spPr>
            <a:solidFill>
              <a:srgbClr val="FF420E"/>
            </a:solidFill>
            <a:ln>
              <a:noFill/>
            </a:ln>
          </c:spPr>
          <c:dPt>
            <c:idx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C-B5A6-4668-AACD-18BAAF31024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E-B5A6-4668-AACD-18BAAF310241}"/>
              </c:ext>
            </c:extLst>
          </c:dPt>
          <c:dPt>
            <c:idx val="2"/>
            <c:bubble3D val="0"/>
            <c:spPr>
              <a:solidFill>
                <a:srgbClr val="FFD32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0-B5A6-4668-AACD-18BAAF310241}"/>
              </c:ext>
            </c:extLst>
          </c:dPt>
          <c:dPt>
            <c:idx val="3"/>
            <c:bubble3D val="0"/>
            <c:spPr>
              <a:solidFill>
                <a:srgbClr val="579D1C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2-B5A6-4668-AACD-18BAAF310241}"/>
              </c:ext>
            </c:extLst>
          </c:dPt>
          <c:dPt>
            <c:idx val="4"/>
            <c:bubble3D val="0"/>
            <c:spPr>
              <a:solidFill>
                <a:srgbClr val="7E002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4-B5A6-4668-AACD-18BAAF31024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GRÁFICO!$A$4:$A$8</c:f>
              <c:strCache>
                <c:ptCount val="5"/>
                <c:pt idx="0">
                  <c:v> TOTAL RESTANTE</c:v>
                </c:pt>
                <c:pt idx="1">
                  <c:v> TOTAL 1ª MEDIÇÃO</c:v>
                </c:pt>
                <c:pt idx="2">
                  <c:v> TOTAL 2ª MEDIÇÃO</c:v>
                </c:pt>
                <c:pt idx="3">
                  <c:v> TOTAL 3ª MEDIÇÃO</c:v>
                </c:pt>
                <c:pt idx="4">
                  <c:v> TOTAL 4ª MEDIÇÃO</c:v>
                </c:pt>
              </c:strCache>
            </c:strRef>
          </c:cat>
          <c:val>
            <c:numRef>
              <c:f>GRÁFICO!$C$4:$C$8</c:f>
              <c:numCache>
                <c:formatCode>_-"R$ "* #,##0.00_-;"-R$ "* #,##0.00_-;_-"R$ "* \-??_-;_-@</c:formatCode>
                <c:ptCount val="5"/>
                <c:pt idx="0">
                  <c:v>0</c:v>
                </c:pt>
                <c:pt idx="1">
                  <c:v>155002.43</c:v>
                </c:pt>
                <c:pt idx="2">
                  <c:v>80805.61</c:v>
                </c:pt>
                <c:pt idx="3">
                  <c:v>82970.12</c:v>
                </c:pt>
                <c:pt idx="4">
                  <c:v>37704.67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5A6-4668-AACD-18BAAF310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pt-BR"/>
        </a:p>
      </c:txPr>
    </c:legend>
    <c:plotVisOnly val="1"/>
    <c:dispBlanksAs val="zero"/>
    <c:showDLblsOverMax val="1"/>
  </c:chart>
  <c:spPr>
    <a:solidFill>
      <a:srgbClr val="FFFFFF"/>
    </a:solidFill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498240</xdr:colOff>
      <xdr:row>3</xdr:row>
      <xdr:rowOff>16920</xdr:rowOff>
    </xdr:from>
    <xdr:to>
      <xdr:col>12</xdr:col>
      <xdr:colOff>245880</xdr:colOff>
      <xdr:row>21</xdr:row>
      <xdr:rowOff>101880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133200</xdr:colOff>
      <xdr:row>2</xdr:row>
      <xdr:rowOff>9720</xdr:rowOff>
    </xdr:from>
    <xdr:to>
      <xdr:col>1</xdr:col>
      <xdr:colOff>539280</xdr:colOff>
      <xdr:row>5</xdr:row>
      <xdr:rowOff>142200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3200" y="561960"/>
          <a:ext cx="1190160" cy="9612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133200</xdr:colOff>
      <xdr:row>2</xdr:row>
      <xdr:rowOff>9360</xdr:rowOff>
    </xdr:from>
    <xdr:to>
      <xdr:col>1</xdr:col>
      <xdr:colOff>549360</xdr:colOff>
      <xdr:row>5</xdr:row>
      <xdr:rowOff>142200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3200" y="561600"/>
          <a:ext cx="1190160" cy="961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133200</xdr:colOff>
      <xdr:row>2</xdr:row>
      <xdr:rowOff>9360</xdr:rowOff>
    </xdr:from>
    <xdr:to>
      <xdr:col>1</xdr:col>
      <xdr:colOff>549360</xdr:colOff>
      <xdr:row>5</xdr:row>
      <xdr:rowOff>142200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3200" y="561600"/>
          <a:ext cx="1190160" cy="9615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219240</xdr:colOff>
      <xdr:row>1</xdr:row>
      <xdr:rowOff>85680</xdr:rowOff>
    </xdr:from>
    <xdr:to>
      <xdr:col>8</xdr:col>
      <xdr:colOff>1409400</xdr:colOff>
      <xdr:row>3</xdr:row>
      <xdr:rowOff>276120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136520" y="523800"/>
          <a:ext cx="1190160" cy="9522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00"/>
  </sheetPr>
  <dimension ref="A1:C8"/>
  <sheetViews>
    <sheetView tabSelected="1" zoomScaleNormal="100" workbookViewId="0">
      <selection activeCell="C8" sqref="C8"/>
    </sheetView>
  </sheetViews>
  <sheetFormatPr defaultRowHeight="14.25" x14ac:dyDescent="0.2"/>
  <cols>
    <col min="1" max="1" width="24.125" bestFit="1" customWidth="1"/>
    <col min="2" max="2" width="13.5" customWidth="1"/>
    <col min="3" max="3" width="14.5" customWidth="1"/>
    <col min="4" max="19" width="8.625" customWidth="1"/>
    <col min="20" max="1017" width="12.625" customWidth="1"/>
    <col min="1018" max="1025" width="10.5" customWidth="1"/>
  </cols>
  <sheetData>
    <row r="1" spans="1:3" ht="17.25" x14ac:dyDescent="0.2">
      <c r="A1" s="175" t="s">
        <v>295</v>
      </c>
      <c r="B1" s="175" t="s">
        <v>296</v>
      </c>
      <c r="C1" s="175" t="s">
        <v>297</v>
      </c>
    </row>
    <row r="2" spans="1:3" ht="17.25" x14ac:dyDescent="0.2">
      <c r="A2" s="175" t="s">
        <v>275</v>
      </c>
      <c r="B2" s="176">
        <v>1</v>
      </c>
      <c r="C2" s="177">
        <v>356482.83</v>
      </c>
    </row>
    <row r="3" spans="1:3" ht="17.25" x14ac:dyDescent="0.2">
      <c r="A3" s="175" t="s">
        <v>293</v>
      </c>
      <c r="B3" s="176">
        <f>C3/C2</f>
        <v>0.99999999999999989</v>
      </c>
      <c r="C3" s="177">
        <f>SUM(C5:C8)</f>
        <v>356482.82999999996</v>
      </c>
    </row>
    <row r="4" spans="1:3" ht="17.25" x14ac:dyDescent="0.2">
      <c r="A4" s="178" t="s">
        <v>298</v>
      </c>
      <c r="B4" s="176">
        <f>C4/C2</f>
        <v>0</v>
      </c>
      <c r="C4" s="177">
        <f>C2-C3</f>
        <v>0</v>
      </c>
    </row>
    <row r="5" spans="1:3" ht="17.25" x14ac:dyDescent="0.2">
      <c r="A5" s="178" t="s">
        <v>299</v>
      </c>
      <c r="B5" s="176">
        <f>C5/C2</f>
        <v>0.43481036660307032</v>
      </c>
      <c r="C5" s="177">
        <v>155002.43</v>
      </c>
    </row>
    <row r="6" spans="1:3" ht="17.25" x14ac:dyDescent="0.2">
      <c r="A6" s="178" t="s">
        <v>300</v>
      </c>
      <c r="B6" s="176">
        <f>C6/C3</f>
        <v>0.22667461992489235</v>
      </c>
      <c r="C6" s="177">
        <v>80805.61</v>
      </c>
    </row>
    <row r="7" spans="1:3" ht="17.25" x14ac:dyDescent="0.2">
      <c r="A7" s="178" t="s">
        <v>301</v>
      </c>
      <c r="B7" s="176">
        <f>C7/C2</f>
        <v>0.23274646916374622</v>
      </c>
      <c r="C7" s="177">
        <v>82970.12</v>
      </c>
    </row>
    <row r="8" spans="1:3" ht="17.25" x14ac:dyDescent="0.2">
      <c r="A8" s="178" t="s">
        <v>289</v>
      </c>
      <c r="B8" s="176">
        <f>C8/C3</f>
        <v>0.10576854430829109</v>
      </c>
      <c r="C8" s="177">
        <v>37704.67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Z1000"/>
  <sheetViews>
    <sheetView topLeftCell="A40" zoomScaleNormal="100" workbookViewId="0">
      <selection activeCell="P22" sqref="P22"/>
    </sheetView>
  </sheetViews>
  <sheetFormatPr defaultRowHeight="14.25" x14ac:dyDescent="0.2"/>
  <cols>
    <col min="1" max="2" width="10.125" customWidth="1"/>
    <col min="3" max="3" width="16.75" customWidth="1"/>
    <col min="4" max="4" width="75.875" customWidth="1"/>
    <col min="5" max="5" width="6.875" customWidth="1"/>
    <col min="6" max="6" width="7.875" customWidth="1"/>
    <col min="7" max="7" width="10.125" customWidth="1"/>
    <col min="8" max="8" width="10.625" customWidth="1"/>
    <col min="9" max="9" width="12.25" customWidth="1"/>
    <col min="10" max="11" width="18.5" customWidth="1"/>
    <col min="12" max="19" width="20" customWidth="1"/>
    <col min="20" max="20" width="22.25" customWidth="1"/>
    <col min="21" max="21" width="12.5" customWidth="1"/>
    <col min="22" max="22" width="10.25" customWidth="1"/>
    <col min="23" max="23" width="7.5" customWidth="1"/>
    <col min="24" max="25" width="13.25" customWidth="1"/>
    <col min="26" max="26" width="9" customWidth="1"/>
    <col min="27" max="1025" width="12.625" customWidth="1"/>
  </cols>
  <sheetData>
    <row r="1" spans="1:26" ht="21.75" customHeight="1" x14ac:dyDescent="0.2">
      <c r="A1" s="14" t="s">
        <v>0</v>
      </c>
      <c r="B1" s="14"/>
      <c r="C1" s="14"/>
      <c r="D1" s="14"/>
      <c r="E1" s="14"/>
      <c r="F1" s="14"/>
      <c r="G1" s="112"/>
      <c r="H1" s="112"/>
      <c r="I1" s="112"/>
      <c r="J1" s="10" t="s">
        <v>4</v>
      </c>
      <c r="K1" s="10"/>
      <c r="L1" s="13"/>
      <c r="M1" s="13"/>
      <c r="N1" s="13"/>
      <c r="O1" s="13"/>
      <c r="P1" s="13"/>
      <c r="Q1" s="13"/>
      <c r="R1" s="13"/>
      <c r="S1" s="13"/>
      <c r="T1" s="113" t="s">
        <v>273</v>
      </c>
      <c r="U1" s="195" t="s">
        <v>274</v>
      </c>
      <c r="V1" s="195"/>
      <c r="W1" s="114"/>
      <c r="X1" s="115"/>
      <c r="Y1" s="16"/>
      <c r="Z1" s="16"/>
    </row>
    <row r="2" spans="1:26" ht="21.75" customHeight="1" x14ac:dyDescent="0.2">
      <c r="A2" s="12"/>
      <c r="B2" s="12"/>
      <c r="C2" s="11" t="s">
        <v>3</v>
      </c>
      <c r="D2" s="11"/>
      <c r="E2" s="11"/>
      <c r="F2" s="11"/>
      <c r="G2" s="116"/>
      <c r="H2" s="116"/>
      <c r="I2" s="116"/>
      <c r="J2" s="196" t="s">
        <v>7</v>
      </c>
      <c r="K2" s="196"/>
      <c r="L2" s="13"/>
      <c r="M2" s="13"/>
      <c r="N2" s="13"/>
      <c r="O2" s="13"/>
      <c r="P2" s="13"/>
      <c r="Q2" s="13"/>
      <c r="R2" s="13"/>
      <c r="S2" s="13"/>
      <c r="T2" s="117" t="s">
        <v>275</v>
      </c>
      <c r="U2" s="197">
        <f>K52</f>
        <v>356482.82589652197</v>
      </c>
      <c r="V2" s="197"/>
      <c r="W2" s="118"/>
      <c r="X2" s="115"/>
      <c r="Y2" s="16"/>
      <c r="Z2" s="16"/>
    </row>
    <row r="3" spans="1:26" ht="21.75" customHeight="1" x14ac:dyDescent="0.2">
      <c r="A3" s="12"/>
      <c r="B3" s="12"/>
      <c r="C3" s="18" t="s">
        <v>5</v>
      </c>
      <c r="D3" s="8" t="s">
        <v>276</v>
      </c>
      <c r="E3" s="8"/>
      <c r="F3" s="8"/>
      <c r="G3" s="19"/>
      <c r="H3" s="19"/>
      <c r="I3" s="19"/>
      <c r="J3" s="196"/>
      <c r="K3" s="196"/>
      <c r="L3" s="13"/>
      <c r="M3" s="13"/>
      <c r="N3" s="13"/>
      <c r="O3" s="13"/>
      <c r="P3" s="13"/>
      <c r="Q3" s="13"/>
      <c r="R3" s="13"/>
      <c r="S3" s="13"/>
      <c r="T3" s="198" t="s">
        <v>277</v>
      </c>
      <c r="U3" s="198"/>
      <c r="V3" s="198"/>
      <c r="W3" s="119"/>
      <c r="X3" s="115"/>
      <c r="Y3" s="16"/>
      <c r="Z3" s="16"/>
    </row>
    <row r="4" spans="1:26" ht="21.75" customHeight="1" x14ac:dyDescent="0.2">
      <c r="A4" s="12"/>
      <c r="B4" s="12"/>
      <c r="C4" s="18" t="s">
        <v>13</v>
      </c>
      <c r="D4" s="199" t="s">
        <v>14</v>
      </c>
      <c r="E4" s="199"/>
      <c r="F4" s="199"/>
      <c r="G4" s="19"/>
      <c r="H4" s="19"/>
      <c r="I4" s="19"/>
      <c r="J4" s="13" t="s">
        <v>12</v>
      </c>
      <c r="K4" s="13"/>
      <c r="L4" s="13"/>
      <c r="M4" s="13"/>
      <c r="N4" s="13"/>
      <c r="O4" s="13"/>
      <c r="P4" s="13"/>
      <c r="Q4" s="13"/>
      <c r="R4" s="13"/>
      <c r="S4" s="13"/>
      <c r="T4" s="198"/>
      <c r="U4" s="198"/>
      <c r="V4" s="198"/>
      <c r="W4" s="119"/>
      <c r="X4" s="115"/>
      <c r="Y4" s="16"/>
      <c r="Z4" s="16"/>
    </row>
    <row r="5" spans="1:26" ht="21.75" customHeight="1" x14ac:dyDescent="0.2">
      <c r="A5" s="12"/>
      <c r="B5" s="12"/>
      <c r="C5" s="18" t="s">
        <v>19</v>
      </c>
      <c r="D5" s="199" t="s">
        <v>20</v>
      </c>
      <c r="E5" s="199"/>
      <c r="F5" s="199"/>
      <c r="G5" s="19"/>
      <c r="H5" s="19"/>
      <c r="I5" s="19"/>
      <c r="J5" s="15" t="s">
        <v>15</v>
      </c>
      <c r="K5" s="20">
        <v>1.5727</v>
      </c>
      <c r="L5" s="13"/>
      <c r="M5" s="13"/>
      <c r="N5" s="13"/>
      <c r="O5" s="13"/>
      <c r="P5" s="13"/>
      <c r="Q5" s="13"/>
      <c r="R5" s="13"/>
      <c r="S5" s="13"/>
      <c r="T5" s="198"/>
      <c r="U5" s="198"/>
      <c r="V5" s="198"/>
      <c r="W5" s="119"/>
      <c r="X5" s="115"/>
      <c r="Y5" s="16"/>
      <c r="Z5" s="16"/>
    </row>
    <row r="6" spans="1:26" ht="21.75" customHeight="1" x14ac:dyDescent="0.2">
      <c r="A6" s="12"/>
      <c r="B6" s="12"/>
      <c r="C6" s="15" t="s">
        <v>1</v>
      </c>
      <c r="D6" s="200" t="s">
        <v>2</v>
      </c>
      <c r="E6" s="200"/>
      <c r="F6" s="200"/>
      <c r="G6" s="120"/>
      <c r="H6" s="120"/>
      <c r="I6" s="121"/>
      <c r="J6" s="21" t="s">
        <v>16</v>
      </c>
      <c r="K6" s="22">
        <v>0.29930000000000001</v>
      </c>
      <c r="L6" s="13"/>
      <c r="M6" s="13"/>
      <c r="N6" s="13"/>
      <c r="O6" s="13"/>
      <c r="P6" s="13"/>
      <c r="Q6" s="13"/>
      <c r="R6" s="13"/>
      <c r="S6" s="13"/>
      <c r="T6" s="122" t="s">
        <v>278</v>
      </c>
      <c r="U6" s="185" t="s">
        <v>279</v>
      </c>
      <c r="V6" s="185"/>
      <c r="W6" s="123"/>
      <c r="X6" s="115"/>
      <c r="Y6" s="16"/>
      <c r="Z6" s="16"/>
    </row>
    <row r="7" spans="1:26" ht="21.75" customHeight="1" x14ac:dyDescent="0.2">
      <c r="A7" s="12"/>
      <c r="B7" s="12"/>
      <c r="C7" s="15" t="s">
        <v>8</v>
      </c>
      <c r="D7" s="201" t="s">
        <v>9</v>
      </c>
      <c r="E7" s="201"/>
      <c r="F7" s="201"/>
      <c r="G7" s="21" t="s">
        <v>17</v>
      </c>
      <c r="H7" s="27">
        <v>0.38</v>
      </c>
      <c r="I7" s="124">
        <f>I52</f>
        <v>574972.29983309994</v>
      </c>
      <c r="J7" s="125" t="s">
        <v>21</v>
      </c>
      <c r="K7" s="126">
        <f>K52</f>
        <v>356482.82589652197</v>
      </c>
      <c r="L7" s="13"/>
      <c r="M7" s="13"/>
      <c r="N7" s="13"/>
      <c r="O7" s="13"/>
      <c r="P7" s="13"/>
      <c r="Q7" s="13"/>
      <c r="R7" s="13"/>
      <c r="S7" s="13"/>
      <c r="T7" s="122" t="s">
        <v>280</v>
      </c>
      <c r="U7" s="127">
        <f>M52</f>
        <v>37704.669687539994</v>
      </c>
      <c r="V7" s="102">
        <f>U7/U2</f>
        <v>0.10576854464928617</v>
      </c>
      <c r="W7" s="128"/>
      <c r="X7" s="115"/>
      <c r="Y7" s="16"/>
      <c r="Z7" s="16"/>
    </row>
    <row r="8" spans="1:26" ht="14.25" customHeight="1" x14ac:dyDescent="0.2">
      <c r="A8" s="10" t="s">
        <v>22</v>
      </c>
      <c r="B8" s="10" t="s">
        <v>23</v>
      </c>
      <c r="C8" s="10" t="s">
        <v>24</v>
      </c>
      <c r="D8" s="10" t="s">
        <v>25</v>
      </c>
      <c r="E8" s="10" t="s">
        <v>26</v>
      </c>
      <c r="F8" s="4" t="s">
        <v>27</v>
      </c>
      <c r="G8" s="3" t="s">
        <v>28</v>
      </c>
      <c r="H8" s="3"/>
      <c r="I8" s="2" t="s">
        <v>29</v>
      </c>
      <c r="J8" s="21" t="s">
        <v>30</v>
      </c>
      <c r="K8" s="2" t="s">
        <v>29</v>
      </c>
      <c r="L8" s="13"/>
      <c r="M8" s="13"/>
      <c r="N8" s="13"/>
      <c r="O8" s="13"/>
      <c r="P8" s="13"/>
      <c r="Q8" s="13"/>
      <c r="R8" s="13"/>
      <c r="S8" s="13"/>
      <c r="T8" s="122" t="s">
        <v>281</v>
      </c>
      <c r="U8" s="129">
        <f>U52</f>
        <v>356482.82589652197</v>
      </c>
      <c r="V8" s="102">
        <f>U8/U2</f>
        <v>1</v>
      </c>
      <c r="W8" s="128"/>
      <c r="X8" s="115"/>
      <c r="Y8" s="16"/>
      <c r="Z8" s="16"/>
    </row>
    <row r="9" spans="1:26" ht="14.25" customHeight="1" x14ac:dyDescent="0.2">
      <c r="A9" s="10"/>
      <c r="B9" s="10"/>
      <c r="C9" s="10"/>
      <c r="D9" s="10"/>
      <c r="E9" s="10"/>
      <c r="F9" s="10"/>
      <c r="G9" s="29" t="s">
        <v>31</v>
      </c>
      <c r="H9" s="29" t="s">
        <v>32</v>
      </c>
      <c r="I9" s="2"/>
      <c r="J9" s="29" t="s">
        <v>33</v>
      </c>
      <c r="K9" s="2"/>
      <c r="L9" s="13"/>
      <c r="M9" s="13"/>
      <c r="N9" s="13"/>
      <c r="O9" s="13"/>
      <c r="P9" s="13"/>
      <c r="Q9" s="13"/>
      <c r="R9" s="13"/>
      <c r="S9" s="13"/>
      <c r="T9" s="130" t="s">
        <v>282</v>
      </c>
      <c r="U9" s="185">
        <f>U2-U8</f>
        <v>0</v>
      </c>
      <c r="V9" s="185"/>
      <c r="W9" s="128"/>
      <c r="X9" s="115"/>
      <c r="Y9" s="16"/>
      <c r="Z9" s="16"/>
    </row>
    <row r="10" spans="1:26" ht="14.25" customHeight="1" x14ac:dyDescent="0.2">
      <c r="A10" s="131"/>
      <c r="B10" s="132"/>
      <c r="C10" s="132"/>
      <c r="D10" s="132"/>
      <c r="E10" s="132"/>
      <c r="F10" s="133"/>
      <c r="G10" s="134"/>
      <c r="H10" s="134"/>
      <c r="I10" s="135"/>
      <c r="J10" s="134"/>
      <c r="K10" s="135"/>
      <c r="L10" s="202" t="s">
        <v>283</v>
      </c>
      <c r="M10" s="202"/>
      <c r="N10" s="202" t="s">
        <v>284</v>
      </c>
      <c r="O10" s="202"/>
      <c r="P10" s="202" t="s">
        <v>285</v>
      </c>
      <c r="Q10" s="202"/>
      <c r="R10" s="202" t="s">
        <v>286</v>
      </c>
      <c r="S10" s="202"/>
      <c r="T10" s="203" t="s">
        <v>287</v>
      </c>
      <c r="U10" s="203"/>
      <c r="V10" s="203"/>
      <c r="W10" s="128"/>
      <c r="X10" s="202" t="s">
        <v>288</v>
      </c>
      <c r="Y10" s="202"/>
      <c r="Z10" s="16"/>
    </row>
    <row r="11" spans="1:26" ht="14.25" customHeight="1" x14ac:dyDescent="0.2">
      <c r="A11" s="30" t="s">
        <v>34</v>
      </c>
      <c r="B11" s="31" t="s">
        <v>35</v>
      </c>
      <c r="C11" s="31"/>
      <c r="D11" s="32" t="s">
        <v>36</v>
      </c>
      <c r="E11" s="31"/>
      <c r="F11" s="33"/>
      <c r="G11" s="34"/>
      <c r="H11" s="34"/>
      <c r="I11" s="137"/>
      <c r="J11" s="34"/>
      <c r="K11" s="137"/>
      <c r="L11" s="138"/>
      <c r="M11" s="35"/>
      <c r="N11" s="138"/>
      <c r="O11" s="35"/>
      <c r="P11" s="138"/>
      <c r="Q11" s="35"/>
      <c r="R11" s="138"/>
      <c r="S11" s="35"/>
      <c r="T11" s="139"/>
      <c r="U11" s="204"/>
      <c r="V11" s="204"/>
      <c r="W11" s="128"/>
      <c r="X11" s="136"/>
      <c r="Y11" s="136"/>
      <c r="Z11" s="16"/>
    </row>
    <row r="12" spans="1:26" ht="14.25" customHeight="1" x14ac:dyDescent="0.2">
      <c r="A12" s="17" t="s">
        <v>37</v>
      </c>
      <c r="B12" s="17" t="s">
        <v>38</v>
      </c>
      <c r="C12" s="17" t="s">
        <v>39</v>
      </c>
      <c r="D12" s="44" t="s">
        <v>40</v>
      </c>
      <c r="E12" s="17" t="s">
        <v>41</v>
      </c>
      <c r="F12" s="140">
        <v>20</v>
      </c>
      <c r="G12" s="40">
        <v>101.61</v>
      </c>
      <c r="H12" s="40">
        <f>G12*1.2993</f>
        <v>132.021873</v>
      </c>
      <c r="I12" s="141">
        <f>H12*F12</f>
        <v>2640.4374600000001</v>
      </c>
      <c r="J12" s="142">
        <f>(H12)-(H12*$H$7)</f>
        <v>81.853561259999992</v>
      </c>
      <c r="K12" s="142">
        <f>J12*F12</f>
        <v>1637.0712251999998</v>
      </c>
      <c r="L12" s="143"/>
      <c r="M12" s="40">
        <f>L12*J12</f>
        <v>0</v>
      </c>
      <c r="N12" s="143">
        <v>5</v>
      </c>
      <c r="O12" s="40">
        <f>N12*J12</f>
        <v>409.26780629999996</v>
      </c>
      <c r="P12" s="143">
        <v>5</v>
      </c>
      <c r="Q12" s="40">
        <f>P12*J12</f>
        <v>409.26780629999996</v>
      </c>
      <c r="R12" s="143">
        <v>10</v>
      </c>
      <c r="S12" s="40">
        <f>J12*R12</f>
        <v>818.53561259999992</v>
      </c>
      <c r="T12" s="140">
        <f>R12+P12+N12+L12</f>
        <v>20</v>
      </c>
      <c r="U12" s="205">
        <f>T12*J12</f>
        <v>1637.0712251999998</v>
      </c>
      <c r="V12" s="205"/>
      <c r="W12" s="128"/>
      <c r="X12" s="145">
        <f>F12-T12</f>
        <v>0</v>
      </c>
      <c r="Y12" s="146">
        <f>K12-U12</f>
        <v>0</v>
      </c>
      <c r="Z12" s="43"/>
    </row>
    <row r="13" spans="1:26" ht="14.25" customHeight="1" x14ac:dyDescent="0.2">
      <c r="A13" s="17" t="s">
        <v>46</v>
      </c>
      <c r="B13" s="17" t="s">
        <v>47</v>
      </c>
      <c r="C13" s="17" t="s">
        <v>39</v>
      </c>
      <c r="D13" s="44" t="s">
        <v>48</v>
      </c>
      <c r="E13" s="17" t="s">
        <v>41</v>
      </c>
      <c r="F13" s="140">
        <v>900</v>
      </c>
      <c r="G13" s="40">
        <v>22.99</v>
      </c>
      <c r="H13" s="40">
        <f>G13*1.2993</f>
        <v>29.870906999999995</v>
      </c>
      <c r="I13" s="141">
        <f>H13*F13</f>
        <v>26883.816299999995</v>
      </c>
      <c r="J13" s="142">
        <f>(H13)-(H13*$H$7)</f>
        <v>18.519962339999999</v>
      </c>
      <c r="K13" s="142">
        <f>J13*F13</f>
        <v>16667.966106</v>
      </c>
      <c r="L13" s="143"/>
      <c r="M13" s="40">
        <f>L13*J13</f>
        <v>0</v>
      </c>
      <c r="N13" s="143">
        <v>222</v>
      </c>
      <c r="O13" s="40">
        <f>N13*J13</f>
        <v>4111.4316394799998</v>
      </c>
      <c r="P13" s="143">
        <v>228</v>
      </c>
      <c r="Q13" s="40">
        <f>P13*J13</f>
        <v>4222.5514135200001</v>
      </c>
      <c r="R13" s="143">
        <v>450</v>
      </c>
      <c r="S13" s="40">
        <f>J13*R13</f>
        <v>8333.9830529999999</v>
      </c>
      <c r="T13" s="140">
        <f>R13+P13+N13+L13</f>
        <v>900</v>
      </c>
      <c r="U13" s="205">
        <f>T13*J13</f>
        <v>16667.966106</v>
      </c>
      <c r="V13" s="205"/>
      <c r="W13" s="128"/>
      <c r="X13" s="145">
        <f>F13-T13</f>
        <v>0</v>
      </c>
      <c r="Y13" s="146">
        <f>K13-U13</f>
        <v>0</v>
      </c>
      <c r="Z13" s="43"/>
    </row>
    <row r="14" spans="1:26" ht="14.25" customHeight="1" x14ac:dyDescent="0.2">
      <c r="A14" s="17" t="s">
        <v>49</v>
      </c>
      <c r="B14" s="17" t="s">
        <v>50</v>
      </c>
      <c r="C14" s="17" t="s">
        <v>39</v>
      </c>
      <c r="D14" s="44" t="s">
        <v>51</v>
      </c>
      <c r="E14" s="17" t="s">
        <v>41</v>
      </c>
      <c r="F14" s="140">
        <v>240</v>
      </c>
      <c r="G14" s="40">
        <v>18.46</v>
      </c>
      <c r="H14" s="40">
        <f>G14*1.2993</f>
        <v>23.985077999999998</v>
      </c>
      <c r="I14" s="141">
        <f>H14*F14</f>
        <v>5756.4187199999997</v>
      </c>
      <c r="J14" s="142">
        <f>(H14)-(H14*$H$7)</f>
        <v>14.870748359999999</v>
      </c>
      <c r="K14" s="142">
        <f>J14*F14</f>
        <v>3568.9796063999997</v>
      </c>
      <c r="L14" s="143"/>
      <c r="M14" s="40">
        <f>L14*J14</f>
        <v>0</v>
      </c>
      <c r="N14" s="143">
        <v>48</v>
      </c>
      <c r="O14" s="40">
        <f>N14*J14</f>
        <v>713.7959212799999</v>
      </c>
      <c r="P14" s="143">
        <f>6*12</f>
        <v>72</v>
      </c>
      <c r="Q14" s="40">
        <f>P14*J14</f>
        <v>1070.69388192</v>
      </c>
      <c r="R14" s="143">
        <v>120</v>
      </c>
      <c r="S14" s="40">
        <f>J14*R14</f>
        <v>1784.4898031999999</v>
      </c>
      <c r="T14" s="140">
        <f>R14+P14+N14+L14</f>
        <v>240</v>
      </c>
      <c r="U14" s="205">
        <f>T14*J14</f>
        <v>3568.9796063999997</v>
      </c>
      <c r="V14" s="205"/>
      <c r="W14" s="128"/>
      <c r="X14" s="145">
        <f>F14-T14</f>
        <v>0</v>
      </c>
      <c r="Y14" s="146">
        <f>K14-U14</f>
        <v>0</v>
      </c>
      <c r="Z14" s="43"/>
    </row>
    <row r="15" spans="1:26" ht="14.25" customHeight="1" x14ac:dyDescent="0.2">
      <c r="A15" s="147"/>
      <c r="B15" s="148"/>
      <c r="C15" s="148"/>
      <c r="D15" s="149"/>
      <c r="E15" s="148"/>
      <c r="F15" s="150"/>
      <c r="G15" s="151"/>
      <c r="H15" s="151" t="s">
        <v>52</v>
      </c>
      <c r="I15" s="152">
        <f>SUM(I12:I14)</f>
        <v>35280.672479999994</v>
      </c>
      <c r="J15" s="151" t="s">
        <v>52</v>
      </c>
      <c r="K15" s="152">
        <f>SUM(K12:K14)</f>
        <v>21874.016937600001</v>
      </c>
      <c r="L15" s="151" t="s">
        <v>52</v>
      </c>
      <c r="M15" s="153">
        <f>SUM(M12:M14)</f>
        <v>0</v>
      </c>
      <c r="N15" s="151" t="s">
        <v>52</v>
      </c>
      <c r="O15" s="153">
        <f>SUM(O12:O14)</f>
        <v>5234.4953670599998</v>
      </c>
      <c r="P15" s="151"/>
      <c r="Q15" s="153">
        <f>SUM(Q12:Q14)</f>
        <v>5702.5131017399999</v>
      </c>
      <c r="R15" s="151"/>
      <c r="S15" s="153">
        <f>SUM(S12:S14)</f>
        <v>10937.008468800001</v>
      </c>
      <c r="T15" s="151" t="s">
        <v>52</v>
      </c>
      <c r="U15" s="206">
        <f>SUM(U12:V14)</f>
        <v>21874.016937600001</v>
      </c>
      <c r="V15" s="206"/>
      <c r="W15" s="128"/>
      <c r="X15" s="145"/>
      <c r="Y15" s="154">
        <f>SUM(Y11:Y14)</f>
        <v>0</v>
      </c>
      <c r="Z15" s="55"/>
    </row>
    <row r="16" spans="1:26" ht="14.25" customHeight="1" x14ac:dyDescent="0.2">
      <c r="A16" s="56" t="s">
        <v>53</v>
      </c>
      <c r="B16" s="57" t="s">
        <v>35</v>
      </c>
      <c r="C16" s="57"/>
      <c r="D16" s="58" t="s">
        <v>54</v>
      </c>
      <c r="E16" s="57"/>
      <c r="F16" s="59"/>
      <c r="G16" s="60"/>
      <c r="H16" s="60"/>
      <c r="I16" s="155"/>
      <c r="J16" s="34"/>
      <c r="K16" s="137"/>
      <c r="L16" s="138"/>
      <c r="M16" s="35"/>
      <c r="N16" s="138"/>
      <c r="O16" s="35"/>
      <c r="P16" s="138"/>
      <c r="Q16" s="35"/>
      <c r="R16" s="138"/>
      <c r="S16" s="35"/>
      <c r="T16" s="156"/>
      <c r="U16" s="207"/>
      <c r="V16" s="207"/>
      <c r="W16" s="128"/>
      <c r="X16" s="136"/>
      <c r="Y16" s="136"/>
      <c r="Z16" s="43"/>
    </row>
    <row r="17" spans="1:26" ht="14.25" customHeight="1" x14ac:dyDescent="0.2">
      <c r="A17" s="17" t="s">
        <v>55</v>
      </c>
      <c r="B17" s="17" t="s">
        <v>56</v>
      </c>
      <c r="C17" s="17" t="s">
        <v>39</v>
      </c>
      <c r="D17" s="44" t="s">
        <v>57</v>
      </c>
      <c r="E17" s="17" t="s">
        <v>58</v>
      </c>
      <c r="F17" s="140">
        <v>80</v>
      </c>
      <c r="G17" s="40">
        <v>218.29</v>
      </c>
      <c r="H17" s="40">
        <f>G17*1.2993</f>
        <v>283.62419699999998</v>
      </c>
      <c r="I17" s="40">
        <f>H17*F17</f>
        <v>22689.93576</v>
      </c>
      <c r="J17" s="142">
        <f>(H17)-(H17*$H$7)</f>
        <v>175.84700213999997</v>
      </c>
      <c r="K17" s="142">
        <f>J17*F17</f>
        <v>14067.760171199998</v>
      </c>
      <c r="L17" s="143"/>
      <c r="M17" s="40">
        <f>L17*J17</f>
        <v>0</v>
      </c>
      <c r="N17" s="143"/>
      <c r="O17" s="40">
        <f>N17*J17</f>
        <v>0</v>
      </c>
      <c r="P17" s="143">
        <v>50</v>
      </c>
      <c r="Q17" s="40">
        <f>P17*J17</f>
        <v>8792.3501069999984</v>
      </c>
      <c r="R17" s="143">
        <v>30</v>
      </c>
      <c r="S17" s="40">
        <f>J17*R17</f>
        <v>5275.4100641999994</v>
      </c>
      <c r="T17" s="140">
        <f>R17+P17+N17+L17</f>
        <v>80</v>
      </c>
      <c r="U17" s="205">
        <f>T17*J17</f>
        <v>14067.760171199998</v>
      </c>
      <c r="V17" s="205"/>
      <c r="W17" s="128"/>
      <c r="X17" s="145">
        <f>F17-T17</f>
        <v>0</v>
      </c>
      <c r="Y17" s="146">
        <f>K17-U17</f>
        <v>0</v>
      </c>
      <c r="Z17" s="43"/>
    </row>
    <row r="18" spans="1:26" ht="14.25" customHeight="1" x14ac:dyDescent="0.2">
      <c r="A18" s="17" t="s">
        <v>68</v>
      </c>
      <c r="B18" s="17" t="s">
        <v>69</v>
      </c>
      <c r="C18" s="17" t="s">
        <v>61</v>
      </c>
      <c r="D18" s="44" t="s">
        <v>70</v>
      </c>
      <c r="E18" s="17" t="s">
        <v>71</v>
      </c>
      <c r="F18" s="140">
        <v>2</v>
      </c>
      <c r="G18" s="40">
        <v>710</v>
      </c>
      <c r="H18" s="40">
        <f>G18*1.2993</f>
        <v>922.50299999999993</v>
      </c>
      <c r="I18" s="141">
        <f>H18*F18</f>
        <v>1845.0059999999999</v>
      </c>
      <c r="J18" s="142">
        <f>(H18)-(H18*$H$7)</f>
        <v>571.9518599999999</v>
      </c>
      <c r="K18" s="142">
        <f>J18*F18</f>
        <v>1143.9037199999998</v>
      </c>
      <c r="L18" s="143"/>
      <c r="M18" s="40">
        <f>L18*J18</f>
        <v>0</v>
      </c>
      <c r="N18" s="143"/>
      <c r="O18" s="40">
        <f>N18*J18</f>
        <v>0</v>
      </c>
      <c r="P18" s="143">
        <v>1</v>
      </c>
      <c r="Q18" s="40">
        <f>P18*J18</f>
        <v>571.9518599999999</v>
      </c>
      <c r="R18" s="143">
        <v>1</v>
      </c>
      <c r="S18" s="40">
        <f>J18*R18</f>
        <v>571.9518599999999</v>
      </c>
      <c r="T18" s="140">
        <f>R18+P18+N18+L18</f>
        <v>2</v>
      </c>
      <c r="U18" s="205">
        <f>T18*J18</f>
        <v>1143.9037199999998</v>
      </c>
      <c r="V18" s="205"/>
      <c r="W18" s="128"/>
      <c r="X18" s="145">
        <f>F18-T18</f>
        <v>0</v>
      </c>
      <c r="Y18" s="146">
        <f>K18-U18</f>
        <v>0</v>
      </c>
      <c r="Z18" s="43"/>
    </row>
    <row r="19" spans="1:26" ht="14.25" customHeight="1" x14ac:dyDescent="0.2">
      <c r="A19" s="147"/>
      <c r="B19" s="148"/>
      <c r="C19" s="148"/>
      <c r="D19" s="149"/>
      <c r="E19" s="148"/>
      <c r="F19" s="150"/>
      <c r="G19" s="151"/>
      <c r="H19" s="151" t="s">
        <v>72</v>
      </c>
      <c r="I19" s="152">
        <f>SUM(I17:I18)</f>
        <v>24534.941760000002</v>
      </c>
      <c r="J19" s="151" t="s">
        <v>72</v>
      </c>
      <c r="K19" s="152">
        <f>SUM(K17:K18)</f>
        <v>15211.663891199998</v>
      </c>
      <c r="L19" s="151" t="s">
        <v>72</v>
      </c>
      <c r="M19" s="153">
        <f>SUM(M17:M18)</f>
        <v>0</v>
      </c>
      <c r="N19" s="151" t="s">
        <v>72</v>
      </c>
      <c r="O19" s="153">
        <f>SUM(O17:O18)</f>
        <v>0</v>
      </c>
      <c r="P19" s="157"/>
      <c r="Q19" s="153">
        <f>SUM(Q17:Q18)</f>
        <v>9364.3019669999976</v>
      </c>
      <c r="R19" s="157"/>
      <c r="S19" s="153">
        <f>SUM(S17:S18)</f>
        <v>5847.3619241999995</v>
      </c>
      <c r="T19" s="151" t="s">
        <v>72</v>
      </c>
      <c r="U19" s="206">
        <f>SUM(U17:V18)</f>
        <v>15211.663891199998</v>
      </c>
      <c r="V19" s="206"/>
      <c r="W19" s="128"/>
      <c r="X19" s="145"/>
      <c r="Y19" s="154">
        <f>SUM(Y17:Y18)</f>
        <v>0</v>
      </c>
      <c r="Z19" s="55"/>
    </row>
    <row r="20" spans="1:26" ht="14.25" customHeight="1" x14ac:dyDescent="0.2">
      <c r="A20" s="56" t="s">
        <v>160</v>
      </c>
      <c r="B20" s="57" t="s">
        <v>35</v>
      </c>
      <c r="C20" s="57"/>
      <c r="D20" s="58" t="s">
        <v>161</v>
      </c>
      <c r="E20" s="57"/>
      <c r="F20" s="59"/>
      <c r="G20" s="60"/>
      <c r="H20" s="60"/>
      <c r="I20" s="155"/>
      <c r="J20" s="34"/>
      <c r="K20" s="137"/>
      <c r="L20" s="138"/>
      <c r="M20" s="35"/>
      <c r="N20" s="138"/>
      <c r="O20" s="35"/>
      <c r="P20" s="138"/>
      <c r="Q20" s="35"/>
      <c r="R20" s="138"/>
      <c r="S20" s="35"/>
      <c r="T20" s="156"/>
      <c r="U20" s="207"/>
      <c r="V20" s="207"/>
      <c r="W20" s="128"/>
      <c r="X20" s="158"/>
      <c r="Y20" s="158"/>
      <c r="Z20" s="43"/>
    </row>
    <row r="21" spans="1:26" ht="14.25" customHeight="1" x14ac:dyDescent="0.2">
      <c r="A21" s="56" t="s">
        <v>166</v>
      </c>
      <c r="B21" s="57" t="s">
        <v>35</v>
      </c>
      <c r="C21" s="57"/>
      <c r="D21" s="58" t="s">
        <v>167</v>
      </c>
      <c r="E21" s="57"/>
      <c r="F21" s="59"/>
      <c r="G21" s="60"/>
      <c r="H21" s="60"/>
      <c r="I21" s="155"/>
      <c r="J21" s="34"/>
      <c r="K21" s="155"/>
      <c r="L21" s="138"/>
      <c r="M21" s="61"/>
      <c r="N21" s="138"/>
      <c r="O21" s="61"/>
      <c r="P21" s="138"/>
      <c r="Q21" s="61"/>
      <c r="R21" s="138"/>
      <c r="S21" s="61"/>
      <c r="T21" s="156"/>
      <c r="U21" s="207"/>
      <c r="V21" s="207"/>
      <c r="W21" s="128"/>
      <c r="X21" s="145">
        <f>F21-T21</f>
        <v>0</v>
      </c>
      <c r="Y21" s="146">
        <f>K21-U21</f>
        <v>0</v>
      </c>
      <c r="Z21" s="43"/>
    </row>
    <row r="22" spans="1:26" ht="39.75" customHeight="1" x14ac:dyDescent="0.2">
      <c r="A22" s="17" t="s">
        <v>168</v>
      </c>
      <c r="B22" s="17" t="s">
        <v>169</v>
      </c>
      <c r="C22" s="17" t="s">
        <v>61</v>
      </c>
      <c r="D22" s="44" t="s">
        <v>170</v>
      </c>
      <c r="E22" s="17" t="s">
        <v>171</v>
      </c>
      <c r="F22" s="140">
        <v>5269.5</v>
      </c>
      <c r="G22" s="40">
        <v>37.69</v>
      </c>
      <c r="H22" s="40">
        <f>G22*1.2993</f>
        <v>48.97061699999999</v>
      </c>
      <c r="I22" s="141">
        <f>H22*F22</f>
        <v>258050.66628149996</v>
      </c>
      <c r="J22" s="142">
        <f>(H22)-(H22*$H$7)</f>
        <v>30.361782539999993</v>
      </c>
      <c r="K22" s="142">
        <f>J22*F22</f>
        <v>159991.41309452997</v>
      </c>
      <c r="L22" s="143"/>
      <c r="M22" s="40">
        <f>L22*J22</f>
        <v>0</v>
      </c>
      <c r="N22" s="143">
        <v>1219.5</v>
      </c>
      <c r="O22" s="40">
        <f>N22*J22</f>
        <v>37026.193807529991</v>
      </c>
      <c r="P22" s="143">
        <v>1050</v>
      </c>
      <c r="Q22" s="40">
        <f>P22*J22</f>
        <v>31879.871666999992</v>
      </c>
      <c r="R22" s="143">
        <v>3000</v>
      </c>
      <c r="S22" s="40">
        <f>J22*R22</f>
        <v>91085.347619999986</v>
      </c>
      <c r="T22" s="140">
        <f>R22+P22+N22+L22</f>
        <v>5269.5</v>
      </c>
      <c r="U22" s="208">
        <f>T22*J22</f>
        <v>159991.41309452997</v>
      </c>
      <c r="V22" s="208"/>
      <c r="W22" s="128"/>
      <c r="X22" s="145">
        <f>F22-T22</f>
        <v>0</v>
      </c>
      <c r="Y22" s="146">
        <f>K22-U22</f>
        <v>0</v>
      </c>
      <c r="Z22" s="43"/>
    </row>
    <row r="23" spans="1:26" ht="14.25" customHeight="1" x14ac:dyDescent="0.2">
      <c r="A23" s="17" t="s">
        <v>172</v>
      </c>
      <c r="B23" s="17" t="s">
        <v>173</v>
      </c>
      <c r="C23" s="17" t="s">
        <v>61</v>
      </c>
      <c r="D23" s="44" t="s">
        <v>174</v>
      </c>
      <c r="E23" s="17" t="s">
        <v>63</v>
      </c>
      <c r="F23" s="140">
        <v>1083</v>
      </c>
      <c r="G23" s="40">
        <v>70.040000000000006</v>
      </c>
      <c r="H23" s="40">
        <f>G23*1.2993</f>
        <v>91.002972</v>
      </c>
      <c r="I23" s="141">
        <f>H23*F23</f>
        <v>98556.218676000004</v>
      </c>
      <c r="J23" s="142">
        <f>(H23)-(H23*$H$7)</f>
        <v>56.421842640000001</v>
      </c>
      <c r="K23" s="142">
        <f>J23*F23</f>
        <v>61104.855579119998</v>
      </c>
      <c r="L23" s="143"/>
      <c r="M23" s="40">
        <f>L23*J23</f>
        <v>0</v>
      </c>
      <c r="N23" s="143"/>
      <c r="O23" s="40">
        <f>N23*J23</f>
        <v>0</v>
      </c>
      <c r="P23" s="143">
        <v>503</v>
      </c>
      <c r="Q23" s="40">
        <f>P23*J23</f>
        <v>28380.186847920002</v>
      </c>
      <c r="R23" s="143">
        <v>580</v>
      </c>
      <c r="S23" s="40">
        <f>J23*R23</f>
        <v>32724.668731199999</v>
      </c>
      <c r="T23" s="140">
        <f>R23+P23+N23+L23</f>
        <v>1083</v>
      </c>
      <c r="U23" s="208">
        <f>T23*J23</f>
        <v>61104.855579119998</v>
      </c>
      <c r="V23" s="208"/>
      <c r="W23" s="128"/>
      <c r="X23" s="145">
        <f>F23-T23</f>
        <v>0</v>
      </c>
      <c r="Y23" s="146">
        <f>K23-U23</f>
        <v>0</v>
      </c>
      <c r="Z23" s="43"/>
    </row>
    <row r="24" spans="1:26" ht="14.25" customHeight="1" x14ac:dyDescent="0.2">
      <c r="A24" s="62"/>
      <c r="B24" s="63"/>
      <c r="C24" s="67"/>
      <c r="D24" s="64"/>
      <c r="E24" s="63"/>
      <c r="F24" s="68"/>
      <c r="G24" s="66"/>
      <c r="H24" s="66" t="s">
        <v>187</v>
      </c>
      <c r="I24" s="159">
        <f>SUM(I22:I23)</f>
        <v>356606.88495749998</v>
      </c>
      <c r="J24" s="66" t="s">
        <v>187</v>
      </c>
      <c r="K24" s="160">
        <f>SUM(K22:K23)</f>
        <v>221096.26867364996</v>
      </c>
      <c r="L24" s="66" t="s">
        <v>187</v>
      </c>
      <c r="M24" s="159">
        <f>SUM(M22:M23)</f>
        <v>0</v>
      </c>
      <c r="N24" s="66" t="s">
        <v>187</v>
      </c>
      <c r="O24" s="159">
        <f>SUM(O22:O23)</f>
        <v>37026.193807529991</v>
      </c>
      <c r="P24" s="66"/>
      <c r="Q24" s="159">
        <f>SUM(Q22:Q23)</f>
        <v>60260.058514919991</v>
      </c>
      <c r="R24" s="66"/>
      <c r="S24" s="159">
        <f>SUM(S22:S23)</f>
        <v>123810.01635119999</v>
      </c>
      <c r="T24" s="66" t="s">
        <v>187</v>
      </c>
      <c r="U24" s="209">
        <f>SUM(U22:V23)</f>
        <v>221096.26867364996</v>
      </c>
      <c r="V24" s="209"/>
      <c r="W24" s="128"/>
      <c r="X24" s="145"/>
      <c r="Y24" s="154">
        <f>SUM(Y21:Y23)</f>
        <v>0</v>
      </c>
      <c r="Z24" s="43"/>
    </row>
    <row r="25" spans="1:26" ht="14.25" customHeight="1" x14ac:dyDescent="0.2">
      <c r="A25" s="56" t="s">
        <v>188</v>
      </c>
      <c r="B25" s="57" t="s">
        <v>35</v>
      </c>
      <c r="C25" s="57"/>
      <c r="D25" s="58" t="s">
        <v>189</v>
      </c>
      <c r="E25" s="57"/>
      <c r="F25" s="59"/>
      <c r="G25" s="60"/>
      <c r="H25" s="60"/>
      <c r="I25" s="61"/>
      <c r="J25" s="34"/>
      <c r="K25" s="61"/>
      <c r="L25" s="138"/>
      <c r="M25" s="61"/>
      <c r="N25" s="138"/>
      <c r="O25" s="61"/>
      <c r="P25" s="138"/>
      <c r="Q25" s="61"/>
      <c r="R25" s="138"/>
      <c r="S25" s="61"/>
      <c r="T25" s="156"/>
      <c r="U25" s="207"/>
      <c r="V25" s="207"/>
      <c r="W25" s="128"/>
      <c r="X25" s="158"/>
      <c r="Y25" s="158"/>
      <c r="Z25" s="43"/>
    </row>
    <row r="26" spans="1:26" ht="39.75" customHeight="1" x14ac:dyDescent="0.2">
      <c r="A26" s="17" t="s">
        <v>190</v>
      </c>
      <c r="B26" s="17" t="s">
        <v>151</v>
      </c>
      <c r="C26" s="17" t="s">
        <v>61</v>
      </c>
      <c r="D26" s="44" t="s">
        <v>152</v>
      </c>
      <c r="E26" s="17" t="s">
        <v>63</v>
      </c>
      <c r="F26" s="140">
        <v>258</v>
      </c>
      <c r="G26" s="40">
        <v>18.04</v>
      </c>
      <c r="H26" s="40">
        <f>G26*1.2993</f>
        <v>23.439371999999999</v>
      </c>
      <c r="I26" s="40">
        <f>H26*F26</f>
        <v>6047.3579759999993</v>
      </c>
      <c r="J26" s="142">
        <f>(H26)-(H26*$H$7)</f>
        <v>14.532410639999998</v>
      </c>
      <c r="K26" s="144">
        <f>J26*F26</f>
        <v>3749.3619451199997</v>
      </c>
      <c r="L26" s="143">
        <v>258</v>
      </c>
      <c r="M26" s="40">
        <f>L26*J26</f>
        <v>3749.3619451199997</v>
      </c>
      <c r="N26" s="143"/>
      <c r="O26" s="40">
        <f>N26*J26</f>
        <v>0</v>
      </c>
      <c r="P26" s="143"/>
      <c r="Q26" s="40">
        <f>P26*J26</f>
        <v>0</v>
      </c>
      <c r="R26" s="143"/>
      <c r="S26" s="40">
        <f>J26*R26</f>
        <v>0</v>
      </c>
      <c r="T26" s="140">
        <f>R26+P26+N26+L26</f>
        <v>258</v>
      </c>
      <c r="U26" s="208">
        <f>T26*J26</f>
        <v>3749.3619451199997</v>
      </c>
      <c r="V26" s="208"/>
      <c r="W26" s="128"/>
      <c r="X26" s="145">
        <f>F26-T26</f>
        <v>0</v>
      </c>
      <c r="Y26" s="146">
        <f>K26-U26</f>
        <v>0</v>
      </c>
      <c r="Z26" s="43"/>
    </row>
    <row r="27" spans="1:26" ht="39.75" customHeight="1" x14ac:dyDescent="0.2">
      <c r="A27" s="17" t="s">
        <v>192</v>
      </c>
      <c r="B27" s="17" t="s">
        <v>193</v>
      </c>
      <c r="C27" s="17" t="s">
        <v>61</v>
      </c>
      <c r="D27" s="44" t="s">
        <v>194</v>
      </c>
      <c r="E27" s="17" t="s">
        <v>63</v>
      </c>
      <c r="F27" s="140">
        <v>220</v>
      </c>
      <c r="G27" s="40">
        <v>251.91</v>
      </c>
      <c r="H27" s="40">
        <f>G27*1.2993</f>
        <v>327.30666299999996</v>
      </c>
      <c r="I27" s="40">
        <f>H27*F27</f>
        <v>72007.465859999997</v>
      </c>
      <c r="J27" s="142">
        <f>(H27)-(H27*$H$7)</f>
        <v>202.93013105999995</v>
      </c>
      <c r="K27" s="144">
        <f>J27*F27</f>
        <v>44644.628833199989</v>
      </c>
      <c r="L27" s="143">
        <v>150</v>
      </c>
      <c r="M27" s="40">
        <f>L27*J27</f>
        <v>30439.519658999994</v>
      </c>
      <c r="N27" s="143"/>
      <c r="O27" s="40">
        <f>N27*J27</f>
        <v>0</v>
      </c>
      <c r="P27" s="143"/>
      <c r="Q27" s="40">
        <f>P27*J27</f>
        <v>0</v>
      </c>
      <c r="R27" s="143">
        <v>70</v>
      </c>
      <c r="S27" s="40">
        <f>J27*R27</f>
        <v>14205.109174199997</v>
      </c>
      <c r="T27" s="140">
        <f>R27+P27+N27+L27</f>
        <v>220</v>
      </c>
      <c r="U27" s="208">
        <f>T27*J27</f>
        <v>44644.628833199989</v>
      </c>
      <c r="V27" s="208"/>
      <c r="W27" s="128"/>
      <c r="X27" s="145">
        <f>F27-T27</f>
        <v>0</v>
      </c>
      <c r="Y27" s="146">
        <f>K27-U27</f>
        <v>0</v>
      </c>
      <c r="Z27" s="43"/>
    </row>
    <row r="28" spans="1:26" ht="45" customHeight="1" x14ac:dyDescent="0.2">
      <c r="A28" s="17" t="s">
        <v>195</v>
      </c>
      <c r="B28" s="17" t="s">
        <v>193</v>
      </c>
      <c r="C28" s="17" t="s">
        <v>61</v>
      </c>
      <c r="D28" s="44" t="s">
        <v>194</v>
      </c>
      <c r="E28" s="17" t="s">
        <v>63</v>
      </c>
      <c r="F28" s="140">
        <v>2</v>
      </c>
      <c r="G28" s="40">
        <v>251.91</v>
      </c>
      <c r="H28" s="40">
        <f>G28*1.2993</f>
        <v>327.30666299999996</v>
      </c>
      <c r="I28" s="40">
        <f>H28*F28</f>
        <v>654.61332599999992</v>
      </c>
      <c r="J28" s="142">
        <f>(H28)-(H28*$H$7)</f>
        <v>202.93013105999995</v>
      </c>
      <c r="K28" s="144">
        <f>J28*F28</f>
        <v>405.8602621199999</v>
      </c>
      <c r="L28" s="143">
        <v>1</v>
      </c>
      <c r="M28" s="40">
        <f>L28*J28</f>
        <v>202.93013105999995</v>
      </c>
      <c r="N28" s="143"/>
      <c r="O28" s="40">
        <f>N28*J28</f>
        <v>0</v>
      </c>
      <c r="P28" s="143"/>
      <c r="Q28" s="40">
        <f>P28*J28</f>
        <v>0</v>
      </c>
      <c r="R28" s="143">
        <v>1</v>
      </c>
      <c r="S28" s="40">
        <f>J28*R28</f>
        <v>202.93013105999995</v>
      </c>
      <c r="T28" s="140">
        <f>R28+P28+N28+L28</f>
        <v>2</v>
      </c>
      <c r="U28" s="208">
        <f>T28*J28</f>
        <v>405.8602621199999</v>
      </c>
      <c r="V28" s="208"/>
      <c r="W28" s="128"/>
      <c r="X28" s="145">
        <f>F28-T28</f>
        <v>0</v>
      </c>
      <c r="Y28" s="146">
        <f>K28-U28</f>
        <v>0</v>
      </c>
      <c r="Z28" s="43"/>
    </row>
    <row r="29" spans="1:26" ht="30" customHeight="1" x14ac:dyDescent="0.2">
      <c r="A29" s="17" t="s">
        <v>196</v>
      </c>
      <c r="B29" s="17" t="s">
        <v>197</v>
      </c>
      <c r="C29" s="17" t="s">
        <v>61</v>
      </c>
      <c r="D29" s="44" t="s">
        <v>198</v>
      </c>
      <c r="E29" s="17" t="s">
        <v>93</v>
      </c>
      <c r="F29" s="140">
        <v>2</v>
      </c>
      <c r="G29" s="40">
        <v>1830.45</v>
      </c>
      <c r="H29" s="40">
        <f>G29*1.2993</f>
        <v>2378.3036849999999</v>
      </c>
      <c r="I29" s="40">
        <f>H29*F29</f>
        <v>4756.6073699999997</v>
      </c>
      <c r="J29" s="142">
        <f>(H29)-(H29*$H$7)</f>
        <v>1474.5482846999998</v>
      </c>
      <c r="K29" s="144">
        <f>J29*F29</f>
        <v>2949.0965693999997</v>
      </c>
      <c r="L29" s="143">
        <v>2</v>
      </c>
      <c r="M29" s="40">
        <f>L29*J29</f>
        <v>2949.0965693999997</v>
      </c>
      <c r="N29" s="143"/>
      <c r="O29" s="40">
        <f>N29*J29</f>
        <v>0</v>
      </c>
      <c r="P29" s="143"/>
      <c r="Q29" s="40">
        <f>P29*J29</f>
        <v>0</v>
      </c>
      <c r="R29" s="143"/>
      <c r="S29" s="40">
        <f>J29*R29</f>
        <v>0</v>
      </c>
      <c r="T29" s="140">
        <f>R29+P29+N29+L29</f>
        <v>2</v>
      </c>
      <c r="U29" s="208">
        <f>T29*J29</f>
        <v>2949.0965693999997</v>
      </c>
      <c r="V29" s="208"/>
      <c r="W29" s="128"/>
      <c r="X29" s="145">
        <f>F29-T29</f>
        <v>0</v>
      </c>
      <c r="Y29" s="146">
        <f>K29-U29</f>
        <v>0</v>
      </c>
      <c r="Z29" s="43"/>
    </row>
    <row r="30" spans="1:26" ht="14.25" customHeight="1" x14ac:dyDescent="0.2">
      <c r="A30" s="17" t="s">
        <v>199</v>
      </c>
      <c r="B30" s="17" t="s">
        <v>200</v>
      </c>
      <c r="C30" s="17" t="s">
        <v>61</v>
      </c>
      <c r="D30" s="44" t="s">
        <v>201</v>
      </c>
      <c r="E30" s="17" t="s">
        <v>93</v>
      </c>
      <c r="F30" s="140">
        <v>2</v>
      </c>
      <c r="G30" s="40">
        <v>225.78</v>
      </c>
      <c r="H30" s="40">
        <f>G30*1.2993</f>
        <v>293.355954</v>
      </c>
      <c r="I30" s="40">
        <f>H30*F30</f>
        <v>586.71190799999999</v>
      </c>
      <c r="J30" s="142">
        <f>(H30)-(H30*$H$7)</f>
        <v>181.88069148</v>
      </c>
      <c r="K30" s="144">
        <f>J30*F30</f>
        <v>363.76138295999999</v>
      </c>
      <c r="L30" s="143">
        <v>2</v>
      </c>
      <c r="M30" s="40">
        <f>L30*J30</f>
        <v>363.76138295999999</v>
      </c>
      <c r="N30" s="143"/>
      <c r="O30" s="40">
        <f>N30*J30</f>
        <v>0</v>
      </c>
      <c r="P30" s="143"/>
      <c r="Q30" s="40">
        <f>P30*J30</f>
        <v>0</v>
      </c>
      <c r="R30" s="143"/>
      <c r="S30" s="40">
        <f>J30*R30</f>
        <v>0</v>
      </c>
      <c r="T30" s="140">
        <f>R30+P30+N30+L30</f>
        <v>2</v>
      </c>
      <c r="U30" s="208">
        <f>T30*J30</f>
        <v>363.76138295999999</v>
      </c>
      <c r="V30" s="208"/>
      <c r="W30" s="128"/>
      <c r="X30" s="145">
        <f>F30-T30</f>
        <v>0</v>
      </c>
      <c r="Y30" s="146">
        <f>K30-U30</f>
        <v>0</v>
      </c>
      <c r="Z30" s="43"/>
    </row>
    <row r="31" spans="1:26" ht="14.25" customHeight="1" x14ac:dyDescent="0.2">
      <c r="A31" s="75"/>
      <c r="B31" s="74"/>
      <c r="C31" s="76"/>
      <c r="D31" s="64"/>
      <c r="E31" s="63"/>
      <c r="F31" s="68"/>
      <c r="G31" s="66"/>
      <c r="H31" s="66" t="s">
        <v>202</v>
      </c>
      <c r="I31" s="161">
        <f>SUM(I26:I30)</f>
        <v>84052.756439999997</v>
      </c>
      <c r="J31" s="66" t="s">
        <v>202</v>
      </c>
      <c r="K31" s="162">
        <f>SUM(K26:K30)</f>
        <v>52112.708992799984</v>
      </c>
      <c r="L31" s="66" t="s">
        <v>202</v>
      </c>
      <c r="M31" s="159">
        <f>SUM(M26:M30)</f>
        <v>37704.669687539994</v>
      </c>
      <c r="N31" s="66" t="s">
        <v>202</v>
      </c>
      <c r="O31" s="159">
        <f>SUM(O26:O30)</f>
        <v>0</v>
      </c>
      <c r="P31" s="66"/>
      <c r="Q31" s="159">
        <f>SUM(Q26:Q30)</f>
        <v>0</v>
      </c>
      <c r="R31" s="66"/>
      <c r="S31" s="159">
        <f>SUM(S26:S30)</f>
        <v>14408.039305259997</v>
      </c>
      <c r="T31" s="66" t="s">
        <v>202</v>
      </c>
      <c r="U31" s="209">
        <f>SUM(U26:V30)</f>
        <v>52112.708992799984</v>
      </c>
      <c r="V31" s="209"/>
      <c r="W31" s="128"/>
      <c r="X31" s="145"/>
      <c r="Y31" s="154">
        <f>SUM(Y26:Y30)</f>
        <v>0</v>
      </c>
      <c r="Z31" s="43"/>
    </row>
    <row r="32" spans="1:26" ht="14.25" customHeight="1" x14ac:dyDescent="0.2">
      <c r="A32" s="56" t="s">
        <v>203</v>
      </c>
      <c r="B32" s="57" t="s">
        <v>35</v>
      </c>
      <c r="C32" s="57"/>
      <c r="D32" s="58" t="s">
        <v>204</v>
      </c>
      <c r="E32" s="57"/>
      <c r="F32" s="59"/>
      <c r="G32" s="60"/>
      <c r="H32" s="60"/>
      <c r="I32" s="61"/>
      <c r="J32" s="34"/>
      <c r="K32" s="61"/>
      <c r="L32" s="138"/>
      <c r="M32" s="61"/>
      <c r="N32" s="138"/>
      <c r="O32" s="61"/>
      <c r="P32" s="138"/>
      <c r="Q32" s="61"/>
      <c r="R32" s="138"/>
      <c r="S32" s="61"/>
      <c r="T32" s="156"/>
      <c r="U32" s="207"/>
      <c r="V32" s="207"/>
      <c r="W32" s="128"/>
      <c r="X32" s="158"/>
      <c r="Y32" s="158"/>
      <c r="Z32" s="43"/>
    </row>
    <row r="33" spans="1:26" ht="14.25" customHeight="1" x14ac:dyDescent="0.2">
      <c r="A33" s="17" t="s">
        <v>205</v>
      </c>
      <c r="B33" s="17" t="s">
        <v>95</v>
      </c>
      <c r="C33" s="17" t="s">
        <v>61</v>
      </c>
      <c r="D33" s="44" t="s">
        <v>96</v>
      </c>
      <c r="E33" s="17" t="s">
        <v>93</v>
      </c>
      <c r="F33" s="140">
        <v>3</v>
      </c>
      <c r="G33" s="40">
        <v>80.849999999999994</v>
      </c>
      <c r="H33" s="40">
        <f t="shared" ref="H33:H49" si="0">G33*1.2993</f>
        <v>105.04840499999999</v>
      </c>
      <c r="I33" s="40">
        <f t="shared" ref="I33:I49" si="1">H33*F33</f>
        <v>315.14521499999995</v>
      </c>
      <c r="J33" s="142">
        <f t="shared" ref="J33:J49" si="2">(H33)-(H33*$H$7)</f>
        <v>65.13001109999999</v>
      </c>
      <c r="K33" s="144">
        <f t="shared" ref="K33:K49" si="3">J33*F33</f>
        <v>195.39003329999997</v>
      </c>
      <c r="L33" s="143"/>
      <c r="M33" s="40">
        <f t="shared" ref="M33:M49" si="4">L33*J33</f>
        <v>0</v>
      </c>
      <c r="N33" s="143">
        <v>2</v>
      </c>
      <c r="O33" s="40">
        <f t="shared" ref="O33:O49" si="5">N33*J33</f>
        <v>130.26002219999998</v>
      </c>
      <c r="P33" s="143">
        <v>1</v>
      </c>
      <c r="Q33" s="40">
        <f t="shared" ref="Q33:Q49" si="6">P33*J33</f>
        <v>65.13001109999999</v>
      </c>
      <c r="R33" s="143"/>
      <c r="S33" s="40">
        <f t="shared" ref="S33:S49" si="7">J33*R33</f>
        <v>0</v>
      </c>
      <c r="T33" s="140">
        <f t="shared" ref="T33:T49" si="8">R33+P33+N33+L33</f>
        <v>3</v>
      </c>
      <c r="U33" s="208">
        <f t="shared" ref="U33:U49" si="9">T33*J33</f>
        <v>195.39003329999997</v>
      </c>
      <c r="V33" s="208"/>
      <c r="W33" s="128"/>
      <c r="X33" s="145">
        <f t="shared" ref="X33:X49" si="10">F33-T33</f>
        <v>0</v>
      </c>
      <c r="Y33" s="146">
        <f t="shared" ref="Y33:Y49" si="11">K33-U33</f>
        <v>0</v>
      </c>
      <c r="Z33" s="43"/>
    </row>
    <row r="34" spans="1:26" ht="14.25" customHeight="1" x14ac:dyDescent="0.2">
      <c r="A34" s="17" t="s">
        <v>206</v>
      </c>
      <c r="B34" s="17" t="s">
        <v>207</v>
      </c>
      <c r="C34" s="17" t="s">
        <v>61</v>
      </c>
      <c r="D34" s="44" t="s">
        <v>208</v>
      </c>
      <c r="E34" s="17" t="s">
        <v>67</v>
      </c>
      <c r="F34" s="140">
        <v>7.2</v>
      </c>
      <c r="G34" s="40">
        <v>55.86</v>
      </c>
      <c r="H34" s="40">
        <f t="shared" si="0"/>
        <v>72.578897999999995</v>
      </c>
      <c r="I34" s="40">
        <f t="shared" si="1"/>
        <v>522.56806559999995</v>
      </c>
      <c r="J34" s="142">
        <f t="shared" si="2"/>
        <v>44.99891676</v>
      </c>
      <c r="K34" s="144">
        <f t="shared" si="3"/>
        <v>323.99220067200002</v>
      </c>
      <c r="L34" s="143"/>
      <c r="M34" s="40">
        <f t="shared" si="4"/>
        <v>0</v>
      </c>
      <c r="N34" s="143">
        <v>3.6</v>
      </c>
      <c r="O34" s="40">
        <f t="shared" si="5"/>
        <v>161.99610033600001</v>
      </c>
      <c r="P34" s="143">
        <v>3.6</v>
      </c>
      <c r="Q34" s="40">
        <f t="shared" si="6"/>
        <v>161.99610033600001</v>
      </c>
      <c r="R34" s="143"/>
      <c r="S34" s="40">
        <f t="shared" si="7"/>
        <v>0</v>
      </c>
      <c r="T34" s="140">
        <f t="shared" si="8"/>
        <v>7.2</v>
      </c>
      <c r="U34" s="208">
        <f t="shared" si="9"/>
        <v>323.99220067200002</v>
      </c>
      <c r="V34" s="208"/>
      <c r="W34" s="128"/>
      <c r="X34" s="145">
        <f t="shared" si="10"/>
        <v>0</v>
      </c>
      <c r="Y34" s="146">
        <f t="shared" si="11"/>
        <v>0</v>
      </c>
      <c r="Z34" s="43"/>
    </row>
    <row r="35" spans="1:26" ht="14.25" customHeight="1" x14ac:dyDescent="0.2">
      <c r="A35" s="17" t="s">
        <v>209</v>
      </c>
      <c r="B35" s="17" t="s">
        <v>210</v>
      </c>
      <c r="C35" s="17" t="s">
        <v>61</v>
      </c>
      <c r="D35" s="44" t="s">
        <v>211</v>
      </c>
      <c r="E35" s="17" t="s">
        <v>93</v>
      </c>
      <c r="F35" s="140">
        <v>1</v>
      </c>
      <c r="G35" s="40">
        <v>142.53</v>
      </c>
      <c r="H35" s="40">
        <f t="shared" si="0"/>
        <v>185.18922899999998</v>
      </c>
      <c r="I35" s="40">
        <f t="shared" si="1"/>
        <v>185.18922899999998</v>
      </c>
      <c r="J35" s="142">
        <f t="shared" si="2"/>
        <v>114.81732197999999</v>
      </c>
      <c r="K35" s="144">
        <f t="shared" si="3"/>
        <v>114.81732197999999</v>
      </c>
      <c r="L35" s="143"/>
      <c r="M35" s="40">
        <f t="shared" si="4"/>
        <v>0</v>
      </c>
      <c r="N35" s="143">
        <v>1</v>
      </c>
      <c r="O35" s="40">
        <f t="shared" si="5"/>
        <v>114.81732197999999</v>
      </c>
      <c r="P35" s="143"/>
      <c r="Q35" s="40">
        <f t="shared" si="6"/>
        <v>0</v>
      </c>
      <c r="R35" s="143"/>
      <c r="S35" s="40">
        <f t="shared" si="7"/>
        <v>0</v>
      </c>
      <c r="T35" s="140">
        <f t="shared" si="8"/>
        <v>1</v>
      </c>
      <c r="U35" s="208">
        <f t="shared" si="9"/>
        <v>114.81732197999999</v>
      </c>
      <c r="V35" s="208"/>
      <c r="W35" s="128"/>
      <c r="X35" s="145">
        <f t="shared" si="10"/>
        <v>0</v>
      </c>
      <c r="Y35" s="146">
        <f t="shared" si="11"/>
        <v>0</v>
      </c>
      <c r="Z35" s="43"/>
    </row>
    <row r="36" spans="1:26" ht="14.25" customHeight="1" x14ac:dyDescent="0.2">
      <c r="A36" s="17" t="s">
        <v>212</v>
      </c>
      <c r="B36" s="17" t="s">
        <v>119</v>
      </c>
      <c r="C36" s="17" t="s">
        <v>61</v>
      </c>
      <c r="D36" s="44" t="s">
        <v>120</v>
      </c>
      <c r="E36" s="17" t="s">
        <v>93</v>
      </c>
      <c r="F36" s="140">
        <v>1</v>
      </c>
      <c r="G36" s="40">
        <v>90.57</v>
      </c>
      <c r="H36" s="40">
        <f t="shared" si="0"/>
        <v>117.67760099999998</v>
      </c>
      <c r="I36" s="40">
        <f t="shared" si="1"/>
        <v>117.67760099999998</v>
      </c>
      <c r="J36" s="142">
        <f t="shared" si="2"/>
        <v>72.96011261999999</v>
      </c>
      <c r="K36" s="144">
        <f t="shared" si="3"/>
        <v>72.96011261999999</v>
      </c>
      <c r="L36" s="143"/>
      <c r="M36" s="40">
        <f t="shared" si="4"/>
        <v>0</v>
      </c>
      <c r="N36" s="143">
        <v>1</v>
      </c>
      <c r="O36" s="40">
        <f t="shared" si="5"/>
        <v>72.96011261999999</v>
      </c>
      <c r="P36" s="143"/>
      <c r="Q36" s="40">
        <f t="shared" si="6"/>
        <v>0</v>
      </c>
      <c r="R36" s="143"/>
      <c r="S36" s="40">
        <f t="shared" si="7"/>
        <v>0</v>
      </c>
      <c r="T36" s="140">
        <f t="shared" si="8"/>
        <v>1</v>
      </c>
      <c r="U36" s="208">
        <f t="shared" si="9"/>
        <v>72.96011261999999</v>
      </c>
      <c r="V36" s="208"/>
      <c r="W36" s="128"/>
      <c r="X36" s="145">
        <f t="shared" si="10"/>
        <v>0</v>
      </c>
      <c r="Y36" s="146">
        <f t="shared" si="11"/>
        <v>0</v>
      </c>
      <c r="Z36" s="43"/>
    </row>
    <row r="37" spans="1:26" ht="14.25" customHeight="1" x14ac:dyDescent="0.2">
      <c r="A37" s="17" t="s">
        <v>213</v>
      </c>
      <c r="B37" s="17" t="s">
        <v>214</v>
      </c>
      <c r="C37" s="17" t="s">
        <v>61</v>
      </c>
      <c r="D37" s="44" t="s">
        <v>215</v>
      </c>
      <c r="E37" s="17" t="s">
        <v>93</v>
      </c>
      <c r="F37" s="140">
        <v>2</v>
      </c>
      <c r="G37" s="40">
        <v>58.12</v>
      </c>
      <c r="H37" s="40">
        <f t="shared" si="0"/>
        <v>75.515315999999984</v>
      </c>
      <c r="I37" s="40">
        <f t="shared" si="1"/>
        <v>151.03063199999997</v>
      </c>
      <c r="J37" s="142">
        <f t="shared" si="2"/>
        <v>46.819495919999994</v>
      </c>
      <c r="K37" s="144">
        <f t="shared" si="3"/>
        <v>93.638991839999989</v>
      </c>
      <c r="L37" s="143"/>
      <c r="M37" s="40">
        <f t="shared" si="4"/>
        <v>0</v>
      </c>
      <c r="N37" s="143">
        <v>2</v>
      </c>
      <c r="O37" s="40">
        <f t="shared" si="5"/>
        <v>93.638991839999989</v>
      </c>
      <c r="P37" s="143"/>
      <c r="Q37" s="40">
        <f t="shared" si="6"/>
        <v>0</v>
      </c>
      <c r="R37" s="143"/>
      <c r="S37" s="40">
        <f t="shared" si="7"/>
        <v>0</v>
      </c>
      <c r="T37" s="140">
        <f t="shared" si="8"/>
        <v>2</v>
      </c>
      <c r="U37" s="208">
        <f t="shared" si="9"/>
        <v>93.638991839999989</v>
      </c>
      <c r="V37" s="208"/>
      <c r="W37" s="128"/>
      <c r="X37" s="145">
        <f t="shared" si="10"/>
        <v>0</v>
      </c>
      <c r="Y37" s="146">
        <f t="shared" si="11"/>
        <v>0</v>
      </c>
      <c r="Z37" s="43"/>
    </row>
    <row r="38" spans="1:26" ht="14.25" customHeight="1" x14ac:dyDescent="0.2">
      <c r="A38" s="17" t="s">
        <v>216</v>
      </c>
      <c r="B38" s="17" t="s">
        <v>217</v>
      </c>
      <c r="C38" s="17" t="s">
        <v>61</v>
      </c>
      <c r="D38" s="44" t="s">
        <v>218</v>
      </c>
      <c r="E38" s="17" t="s">
        <v>93</v>
      </c>
      <c r="F38" s="140">
        <v>2</v>
      </c>
      <c r="G38" s="40">
        <v>69.47</v>
      </c>
      <c r="H38" s="40">
        <f t="shared" si="0"/>
        <v>90.262370999999987</v>
      </c>
      <c r="I38" s="40">
        <f t="shared" si="1"/>
        <v>180.52474199999997</v>
      </c>
      <c r="J38" s="142">
        <f t="shared" si="2"/>
        <v>55.96267001999999</v>
      </c>
      <c r="K38" s="144">
        <f t="shared" si="3"/>
        <v>111.92534003999998</v>
      </c>
      <c r="L38" s="143"/>
      <c r="M38" s="40">
        <f t="shared" si="4"/>
        <v>0</v>
      </c>
      <c r="N38" s="143">
        <v>2</v>
      </c>
      <c r="O38" s="40">
        <f t="shared" si="5"/>
        <v>111.92534003999998</v>
      </c>
      <c r="P38" s="143"/>
      <c r="Q38" s="40">
        <f t="shared" si="6"/>
        <v>0</v>
      </c>
      <c r="R38" s="143"/>
      <c r="S38" s="40">
        <f t="shared" si="7"/>
        <v>0</v>
      </c>
      <c r="T38" s="140">
        <f t="shared" si="8"/>
        <v>2</v>
      </c>
      <c r="U38" s="208">
        <f t="shared" si="9"/>
        <v>111.92534003999998</v>
      </c>
      <c r="V38" s="208"/>
      <c r="W38" s="128"/>
      <c r="X38" s="145">
        <f t="shared" si="10"/>
        <v>0</v>
      </c>
      <c r="Y38" s="146">
        <f t="shared" si="11"/>
        <v>0</v>
      </c>
      <c r="Z38" s="43"/>
    </row>
    <row r="39" spans="1:26" ht="33.75" customHeight="1" x14ac:dyDescent="0.2">
      <c r="A39" s="17" t="s">
        <v>219</v>
      </c>
      <c r="B39" s="17" t="s">
        <v>220</v>
      </c>
      <c r="C39" s="17" t="s">
        <v>61</v>
      </c>
      <c r="D39" s="44" t="s">
        <v>221</v>
      </c>
      <c r="E39" s="17" t="s">
        <v>67</v>
      </c>
      <c r="F39" s="140">
        <v>3</v>
      </c>
      <c r="G39" s="40">
        <v>25.61</v>
      </c>
      <c r="H39" s="40">
        <f t="shared" si="0"/>
        <v>33.275072999999999</v>
      </c>
      <c r="I39" s="40">
        <f t="shared" si="1"/>
        <v>99.825219000000004</v>
      </c>
      <c r="J39" s="142">
        <f t="shared" si="2"/>
        <v>20.630545259999998</v>
      </c>
      <c r="K39" s="144">
        <f t="shared" si="3"/>
        <v>61.891635779999994</v>
      </c>
      <c r="L39" s="143"/>
      <c r="M39" s="40">
        <f t="shared" si="4"/>
        <v>0</v>
      </c>
      <c r="N39" s="143">
        <v>1.5</v>
      </c>
      <c r="O39" s="40">
        <f t="shared" si="5"/>
        <v>30.945817889999997</v>
      </c>
      <c r="P39" s="143">
        <v>1.5</v>
      </c>
      <c r="Q39" s="40">
        <f t="shared" si="6"/>
        <v>30.945817889999997</v>
      </c>
      <c r="R39" s="143"/>
      <c r="S39" s="40">
        <f t="shared" si="7"/>
        <v>0</v>
      </c>
      <c r="T39" s="140">
        <f t="shared" si="8"/>
        <v>3</v>
      </c>
      <c r="U39" s="208">
        <f t="shared" si="9"/>
        <v>61.891635779999994</v>
      </c>
      <c r="V39" s="208"/>
      <c r="W39" s="128"/>
      <c r="X39" s="145">
        <f t="shared" si="10"/>
        <v>0</v>
      </c>
      <c r="Y39" s="146">
        <f t="shared" si="11"/>
        <v>0</v>
      </c>
      <c r="Z39" s="43"/>
    </row>
    <row r="40" spans="1:26" ht="14.25" customHeight="1" x14ac:dyDescent="0.2">
      <c r="A40" s="17" t="s">
        <v>222</v>
      </c>
      <c r="B40" s="17" t="s">
        <v>106</v>
      </c>
      <c r="C40" s="17" t="s">
        <v>61</v>
      </c>
      <c r="D40" s="44" t="s">
        <v>107</v>
      </c>
      <c r="E40" s="17" t="s">
        <v>93</v>
      </c>
      <c r="F40" s="140">
        <v>19</v>
      </c>
      <c r="G40" s="40">
        <v>120.01</v>
      </c>
      <c r="H40" s="40">
        <f t="shared" si="0"/>
        <v>155.92899299999999</v>
      </c>
      <c r="I40" s="40">
        <f t="shared" si="1"/>
        <v>2962.6508669999998</v>
      </c>
      <c r="J40" s="142">
        <f t="shared" si="2"/>
        <v>96.675975659999992</v>
      </c>
      <c r="K40" s="144">
        <f t="shared" si="3"/>
        <v>1836.8435375399999</v>
      </c>
      <c r="L40" s="143"/>
      <c r="M40" s="40">
        <f t="shared" si="4"/>
        <v>0</v>
      </c>
      <c r="N40" s="143">
        <v>10</v>
      </c>
      <c r="O40" s="40">
        <f t="shared" si="5"/>
        <v>966.75975659999995</v>
      </c>
      <c r="P40" s="143">
        <v>9</v>
      </c>
      <c r="Q40" s="40">
        <f t="shared" si="6"/>
        <v>870.08378093999988</v>
      </c>
      <c r="R40" s="143"/>
      <c r="S40" s="40">
        <f t="shared" si="7"/>
        <v>0</v>
      </c>
      <c r="T40" s="140">
        <f t="shared" si="8"/>
        <v>19</v>
      </c>
      <c r="U40" s="208">
        <f t="shared" si="9"/>
        <v>1836.8435375399999</v>
      </c>
      <c r="V40" s="208"/>
      <c r="W40" s="128"/>
      <c r="X40" s="145">
        <f t="shared" si="10"/>
        <v>0</v>
      </c>
      <c r="Y40" s="146">
        <f t="shared" si="11"/>
        <v>0</v>
      </c>
      <c r="Z40" s="43"/>
    </row>
    <row r="41" spans="1:26" ht="14.25" customHeight="1" x14ac:dyDescent="0.2">
      <c r="A41" s="17" t="s">
        <v>223</v>
      </c>
      <c r="B41" s="17" t="s">
        <v>224</v>
      </c>
      <c r="C41" s="17" t="s">
        <v>61</v>
      </c>
      <c r="D41" s="44" t="s">
        <v>225</v>
      </c>
      <c r="E41" s="17" t="s">
        <v>67</v>
      </c>
      <c r="F41" s="140">
        <v>1</v>
      </c>
      <c r="G41" s="40">
        <v>146.44999999999999</v>
      </c>
      <c r="H41" s="40">
        <f t="shared" si="0"/>
        <v>190.28248499999998</v>
      </c>
      <c r="I41" s="40">
        <f t="shared" si="1"/>
        <v>190.28248499999998</v>
      </c>
      <c r="J41" s="142">
        <f t="shared" si="2"/>
        <v>117.97514069999998</v>
      </c>
      <c r="K41" s="144">
        <f t="shared" si="3"/>
        <v>117.97514069999998</v>
      </c>
      <c r="L41" s="143"/>
      <c r="M41" s="40">
        <f t="shared" si="4"/>
        <v>0</v>
      </c>
      <c r="N41" s="143"/>
      <c r="O41" s="40">
        <f t="shared" si="5"/>
        <v>0</v>
      </c>
      <c r="P41" s="143">
        <v>1</v>
      </c>
      <c r="Q41" s="40">
        <f t="shared" si="6"/>
        <v>117.97514069999998</v>
      </c>
      <c r="R41" s="143"/>
      <c r="S41" s="40">
        <f t="shared" si="7"/>
        <v>0</v>
      </c>
      <c r="T41" s="140">
        <f t="shared" si="8"/>
        <v>1</v>
      </c>
      <c r="U41" s="208">
        <f t="shared" si="9"/>
        <v>117.97514069999998</v>
      </c>
      <c r="V41" s="208"/>
      <c r="W41" s="128"/>
      <c r="X41" s="145">
        <f t="shared" si="10"/>
        <v>0</v>
      </c>
      <c r="Y41" s="146">
        <f t="shared" si="11"/>
        <v>0</v>
      </c>
      <c r="Z41" s="43"/>
    </row>
    <row r="42" spans="1:26" ht="14.25" customHeight="1" x14ac:dyDescent="0.2">
      <c r="A42" s="17" t="s">
        <v>226</v>
      </c>
      <c r="B42" s="17" t="s">
        <v>227</v>
      </c>
      <c r="C42" s="17" t="s">
        <v>61</v>
      </c>
      <c r="D42" s="44" t="s">
        <v>228</v>
      </c>
      <c r="E42" s="17" t="s">
        <v>67</v>
      </c>
      <c r="F42" s="140">
        <v>103</v>
      </c>
      <c r="G42" s="40">
        <v>56.22</v>
      </c>
      <c r="H42" s="40">
        <f t="shared" si="0"/>
        <v>73.046645999999996</v>
      </c>
      <c r="I42" s="40">
        <f t="shared" si="1"/>
        <v>7523.8045379999994</v>
      </c>
      <c r="J42" s="142">
        <f t="shared" si="2"/>
        <v>45.288920519999998</v>
      </c>
      <c r="K42" s="144">
        <f t="shared" si="3"/>
        <v>4664.7588135599999</v>
      </c>
      <c r="L42" s="143"/>
      <c r="M42" s="40">
        <f t="shared" si="4"/>
        <v>0</v>
      </c>
      <c r="N42" s="143">
        <v>50</v>
      </c>
      <c r="O42" s="40">
        <f t="shared" si="5"/>
        <v>2264.4460260000001</v>
      </c>
      <c r="P42" s="143">
        <v>53</v>
      </c>
      <c r="Q42" s="40">
        <f t="shared" si="6"/>
        <v>2400.3127875599998</v>
      </c>
      <c r="R42" s="143"/>
      <c r="S42" s="40">
        <f t="shared" si="7"/>
        <v>0</v>
      </c>
      <c r="T42" s="140">
        <f t="shared" si="8"/>
        <v>103</v>
      </c>
      <c r="U42" s="208">
        <f t="shared" si="9"/>
        <v>4664.7588135599999</v>
      </c>
      <c r="V42" s="208"/>
      <c r="W42" s="128"/>
      <c r="X42" s="145">
        <f t="shared" si="10"/>
        <v>0</v>
      </c>
      <c r="Y42" s="146">
        <f t="shared" si="11"/>
        <v>0</v>
      </c>
      <c r="Z42" s="43"/>
    </row>
    <row r="43" spans="1:26" ht="14.25" customHeight="1" x14ac:dyDescent="0.2">
      <c r="A43" s="17" t="s">
        <v>229</v>
      </c>
      <c r="B43" s="17" t="s">
        <v>129</v>
      </c>
      <c r="C43" s="17" t="s">
        <v>61</v>
      </c>
      <c r="D43" s="44" t="s">
        <v>130</v>
      </c>
      <c r="E43" s="17" t="s">
        <v>67</v>
      </c>
      <c r="F43" s="140">
        <v>30</v>
      </c>
      <c r="G43" s="40">
        <v>22.68</v>
      </c>
      <c r="H43" s="40">
        <f t="shared" si="0"/>
        <v>29.468123999999996</v>
      </c>
      <c r="I43" s="40">
        <f t="shared" si="1"/>
        <v>884.04371999999989</v>
      </c>
      <c r="J43" s="142">
        <f t="shared" si="2"/>
        <v>18.270236879999999</v>
      </c>
      <c r="K43" s="144">
        <f t="shared" si="3"/>
        <v>548.10710640000002</v>
      </c>
      <c r="L43" s="143"/>
      <c r="M43" s="40">
        <f t="shared" si="4"/>
        <v>0</v>
      </c>
      <c r="N43" s="143">
        <v>9</v>
      </c>
      <c r="O43" s="40">
        <f t="shared" si="5"/>
        <v>164.43213191999999</v>
      </c>
      <c r="P43" s="143">
        <v>21</v>
      </c>
      <c r="Q43" s="40">
        <f t="shared" si="6"/>
        <v>383.67497447999995</v>
      </c>
      <c r="R43" s="143"/>
      <c r="S43" s="40">
        <f t="shared" si="7"/>
        <v>0</v>
      </c>
      <c r="T43" s="140">
        <f t="shared" si="8"/>
        <v>30</v>
      </c>
      <c r="U43" s="208">
        <f t="shared" si="9"/>
        <v>548.10710640000002</v>
      </c>
      <c r="V43" s="208"/>
      <c r="W43" s="128"/>
      <c r="X43" s="145">
        <f t="shared" si="10"/>
        <v>0</v>
      </c>
      <c r="Y43" s="146">
        <f t="shared" si="11"/>
        <v>0</v>
      </c>
      <c r="Z43" s="43"/>
    </row>
    <row r="44" spans="1:26" ht="14.25" customHeight="1" x14ac:dyDescent="0.2">
      <c r="A44" s="17" t="s">
        <v>230</v>
      </c>
      <c r="B44" s="17" t="s">
        <v>231</v>
      </c>
      <c r="C44" s="17" t="s">
        <v>61</v>
      </c>
      <c r="D44" s="44" t="s">
        <v>232</v>
      </c>
      <c r="E44" s="17" t="s">
        <v>67</v>
      </c>
      <c r="F44" s="140">
        <v>172</v>
      </c>
      <c r="G44" s="40">
        <v>21.93</v>
      </c>
      <c r="H44" s="40">
        <f t="shared" si="0"/>
        <v>28.493648999999998</v>
      </c>
      <c r="I44" s="40">
        <f t="shared" si="1"/>
        <v>4900.9076279999999</v>
      </c>
      <c r="J44" s="142">
        <f t="shared" si="2"/>
        <v>17.66606238</v>
      </c>
      <c r="K44" s="144">
        <f t="shared" si="3"/>
        <v>3038.56272936</v>
      </c>
      <c r="L44" s="143"/>
      <c r="M44" s="40">
        <f t="shared" si="4"/>
        <v>0</v>
      </c>
      <c r="N44" s="143">
        <v>90</v>
      </c>
      <c r="O44" s="40">
        <f t="shared" si="5"/>
        <v>1589.9456141999999</v>
      </c>
      <c r="P44" s="143">
        <v>82</v>
      </c>
      <c r="Q44" s="40">
        <f t="shared" si="6"/>
        <v>1448.6171151599999</v>
      </c>
      <c r="R44" s="143"/>
      <c r="S44" s="40">
        <f t="shared" si="7"/>
        <v>0</v>
      </c>
      <c r="T44" s="140">
        <f t="shared" si="8"/>
        <v>172</v>
      </c>
      <c r="U44" s="208">
        <f t="shared" si="9"/>
        <v>3038.56272936</v>
      </c>
      <c r="V44" s="208"/>
      <c r="W44" s="128"/>
      <c r="X44" s="145">
        <f t="shared" si="10"/>
        <v>0</v>
      </c>
      <c r="Y44" s="146">
        <f t="shared" si="11"/>
        <v>0</v>
      </c>
      <c r="Z44" s="43"/>
    </row>
    <row r="45" spans="1:26" ht="14.25" customHeight="1" x14ac:dyDescent="0.2">
      <c r="A45" s="17" t="s">
        <v>233</v>
      </c>
      <c r="B45" s="17" t="s">
        <v>132</v>
      </c>
      <c r="C45" s="17" t="s">
        <v>61</v>
      </c>
      <c r="D45" s="44" t="s">
        <v>133</v>
      </c>
      <c r="E45" s="17" t="s">
        <v>67</v>
      </c>
      <c r="F45" s="140">
        <v>30</v>
      </c>
      <c r="G45" s="40">
        <v>25.37</v>
      </c>
      <c r="H45" s="40">
        <f t="shared" si="0"/>
        <v>32.963240999999996</v>
      </c>
      <c r="I45" s="40">
        <f t="shared" si="1"/>
        <v>988.89722999999992</v>
      </c>
      <c r="J45" s="142">
        <f t="shared" si="2"/>
        <v>20.437209419999999</v>
      </c>
      <c r="K45" s="144">
        <f t="shared" si="3"/>
        <v>613.11628259999998</v>
      </c>
      <c r="L45" s="143"/>
      <c r="M45" s="40">
        <f t="shared" si="4"/>
        <v>0</v>
      </c>
      <c r="N45" s="143">
        <v>30</v>
      </c>
      <c r="O45" s="40">
        <f t="shared" si="5"/>
        <v>613.11628259999998</v>
      </c>
      <c r="P45" s="143"/>
      <c r="Q45" s="40">
        <f t="shared" si="6"/>
        <v>0</v>
      </c>
      <c r="R45" s="143"/>
      <c r="S45" s="40">
        <f t="shared" si="7"/>
        <v>0</v>
      </c>
      <c r="T45" s="140">
        <f t="shared" si="8"/>
        <v>30</v>
      </c>
      <c r="U45" s="208">
        <f t="shared" si="9"/>
        <v>613.11628259999998</v>
      </c>
      <c r="V45" s="208"/>
      <c r="W45" s="128"/>
      <c r="X45" s="145">
        <f t="shared" si="10"/>
        <v>0</v>
      </c>
      <c r="Y45" s="146">
        <f t="shared" si="11"/>
        <v>0</v>
      </c>
      <c r="Z45" s="43"/>
    </row>
    <row r="46" spans="1:26" ht="14.25" customHeight="1" x14ac:dyDescent="0.2">
      <c r="A46" s="17" t="s">
        <v>234</v>
      </c>
      <c r="B46" s="17" t="s">
        <v>132</v>
      </c>
      <c r="C46" s="17" t="s">
        <v>61</v>
      </c>
      <c r="D46" s="44" t="s">
        <v>133</v>
      </c>
      <c r="E46" s="17" t="s">
        <v>67</v>
      </c>
      <c r="F46" s="140">
        <v>60</v>
      </c>
      <c r="G46" s="40">
        <v>25.37</v>
      </c>
      <c r="H46" s="40">
        <f t="shared" si="0"/>
        <v>32.963240999999996</v>
      </c>
      <c r="I46" s="40">
        <f t="shared" si="1"/>
        <v>1977.7944599999998</v>
      </c>
      <c r="J46" s="142">
        <f t="shared" si="2"/>
        <v>20.437209419999999</v>
      </c>
      <c r="K46" s="144">
        <f t="shared" si="3"/>
        <v>1226.2325652</v>
      </c>
      <c r="L46" s="143"/>
      <c r="M46" s="40">
        <f t="shared" si="4"/>
        <v>0</v>
      </c>
      <c r="N46" s="143">
        <v>60</v>
      </c>
      <c r="O46" s="40">
        <f t="shared" si="5"/>
        <v>1226.2325652</v>
      </c>
      <c r="P46" s="143"/>
      <c r="Q46" s="40">
        <f t="shared" si="6"/>
        <v>0</v>
      </c>
      <c r="R46" s="143"/>
      <c r="S46" s="40">
        <f t="shared" si="7"/>
        <v>0</v>
      </c>
      <c r="T46" s="140">
        <f t="shared" si="8"/>
        <v>60</v>
      </c>
      <c r="U46" s="208">
        <f t="shared" si="9"/>
        <v>1226.2325652</v>
      </c>
      <c r="V46" s="208"/>
      <c r="W46" s="128"/>
      <c r="X46" s="145">
        <f t="shared" si="10"/>
        <v>0</v>
      </c>
      <c r="Y46" s="146">
        <f t="shared" si="11"/>
        <v>0</v>
      </c>
      <c r="Z46" s="43"/>
    </row>
    <row r="47" spans="1:26" ht="14.25" customHeight="1" x14ac:dyDescent="0.2">
      <c r="A47" s="17" t="s">
        <v>235</v>
      </c>
      <c r="B47" s="17" t="s">
        <v>101</v>
      </c>
      <c r="C47" s="17" t="s">
        <v>61</v>
      </c>
      <c r="D47" s="44" t="s">
        <v>102</v>
      </c>
      <c r="E47" s="17" t="s">
        <v>67</v>
      </c>
      <c r="F47" s="140">
        <v>172</v>
      </c>
      <c r="G47" s="40">
        <v>12.45</v>
      </c>
      <c r="H47" s="40">
        <f t="shared" si="0"/>
        <v>16.176284999999996</v>
      </c>
      <c r="I47" s="40">
        <f t="shared" si="1"/>
        <v>2782.3210199999994</v>
      </c>
      <c r="J47" s="142">
        <f t="shared" si="2"/>
        <v>10.029296699999998</v>
      </c>
      <c r="K47" s="144">
        <f t="shared" si="3"/>
        <v>1725.0390323999995</v>
      </c>
      <c r="L47" s="143"/>
      <c r="M47" s="40">
        <f t="shared" si="4"/>
        <v>0</v>
      </c>
      <c r="N47" s="143">
        <v>172</v>
      </c>
      <c r="O47" s="40">
        <f t="shared" si="5"/>
        <v>1725.0390323999995</v>
      </c>
      <c r="P47" s="143"/>
      <c r="Q47" s="40">
        <f t="shared" si="6"/>
        <v>0</v>
      </c>
      <c r="R47" s="143"/>
      <c r="S47" s="40">
        <f t="shared" si="7"/>
        <v>0</v>
      </c>
      <c r="T47" s="140">
        <f t="shared" si="8"/>
        <v>172</v>
      </c>
      <c r="U47" s="208">
        <f t="shared" si="9"/>
        <v>1725.0390323999995</v>
      </c>
      <c r="V47" s="208"/>
      <c r="W47" s="128"/>
      <c r="X47" s="145">
        <f t="shared" si="10"/>
        <v>0</v>
      </c>
      <c r="Y47" s="146">
        <f t="shared" si="11"/>
        <v>0</v>
      </c>
      <c r="Z47" s="43"/>
    </row>
    <row r="48" spans="1:26" ht="14.25" customHeight="1" x14ac:dyDescent="0.2">
      <c r="A48" s="17" t="s">
        <v>236</v>
      </c>
      <c r="B48" s="17" t="s">
        <v>101</v>
      </c>
      <c r="C48" s="17" t="s">
        <v>61</v>
      </c>
      <c r="D48" s="44" t="s">
        <v>102</v>
      </c>
      <c r="E48" s="17" t="s">
        <v>67</v>
      </c>
      <c r="F48" s="140">
        <v>344</v>
      </c>
      <c r="G48" s="40">
        <v>12.45</v>
      </c>
      <c r="H48" s="40">
        <f t="shared" si="0"/>
        <v>16.176284999999996</v>
      </c>
      <c r="I48" s="40">
        <f t="shared" si="1"/>
        <v>5564.6420399999988</v>
      </c>
      <c r="J48" s="142">
        <f t="shared" si="2"/>
        <v>10.029296699999998</v>
      </c>
      <c r="K48" s="144">
        <f t="shared" si="3"/>
        <v>3450.0780647999991</v>
      </c>
      <c r="L48" s="143"/>
      <c r="M48" s="40">
        <f t="shared" si="4"/>
        <v>0</v>
      </c>
      <c r="N48" s="143">
        <v>344</v>
      </c>
      <c r="O48" s="40">
        <f t="shared" si="5"/>
        <v>3450.0780647999991</v>
      </c>
      <c r="P48" s="143"/>
      <c r="Q48" s="40">
        <f t="shared" si="6"/>
        <v>0</v>
      </c>
      <c r="R48" s="143"/>
      <c r="S48" s="40">
        <f t="shared" si="7"/>
        <v>0</v>
      </c>
      <c r="T48" s="140">
        <f t="shared" si="8"/>
        <v>344</v>
      </c>
      <c r="U48" s="208">
        <f t="shared" si="9"/>
        <v>3450.0780647999991</v>
      </c>
      <c r="V48" s="208"/>
      <c r="W48" s="128"/>
      <c r="X48" s="145">
        <f t="shared" si="10"/>
        <v>0</v>
      </c>
      <c r="Y48" s="146">
        <f t="shared" si="11"/>
        <v>0</v>
      </c>
      <c r="Z48" s="43"/>
    </row>
    <row r="49" spans="1:26" ht="14.25" customHeight="1" x14ac:dyDescent="0.2">
      <c r="A49" s="17" t="s">
        <v>237</v>
      </c>
      <c r="B49" s="17" t="s">
        <v>238</v>
      </c>
      <c r="C49" s="17" t="s">
        <v>123</v>
      </c>
      <c r="D49" s="44" t="s">
        <v>239</v>
      </c>
      <c r="E49" s="17" t="s">
        <v>63</v>
      </c>
      <c r="F49" s="140">
        <v>16</v>
      </c>
      <c r="G49" s="40">
        <v>2171.83</v>
      </c>
      <c r="H49" s="40">
        <f t="shared" si="0"/>
        <v>2821.8587189999998</v>
      </c>
      <c r="I49" s="40">
        <f t="shared" si="1"/>
        <v>45149.739503999997</v>
      </c>
      <c r="J49" s="142">
        <f t="shared" si="2"/>
        <v>1749.5524057799998</v>
      </c>
      <c r="K49" s="144">
        <f t="shared" si="3"/>
        <v>27992.838492479998</v>
      </c>
      <c r="L49" s="143"/>
      <c r="M49" s="40">
        <f t="shared" si="4"/>
        <v>0</v>
      </c>
      <c r="N49" s="143">
        <v>16</v>
      </c>
      <c r="O49" s="40">
        <f t="shared" si="5"/>
        <v>27992.838492479998</v>
      </c>
      <c r="P49" s="143"/>
      <c r="Q49" s="40">
        <f t="shared" si="6"/>
        <v>0</v>
      </c>
      <c r="R49" s="143"/>
      <c r="S49" s="40">
        <f t="shared" si="7"/>
        <v>0</v>
      </c>
      <c r="T49" s="140">
        <f t="shared" si="8"/>
        <v>16</v>
      </c>
      <c r="U49" s="208">
        <f t="shared" si="9"/>
        <v>27992.838492479998</v>
      </c>
      <c r="V49" s="208"/>
      <c r="W49" s="128"/>
      <c r="X49" s="145">
        <f t="shared" si="10"/>
        <v>0</v>
      </c>
      <c r="Y49" s="146">
        <f t="shared" si="11"/>
        <v>0</v>
      </c>
      <c r="Z49" s="43"/>
    </row>
    <row r="50" spans="1:26" ht="14.25" customHeight="1" x14ac:dyDescent="0.2">
      <c r="A50" s="62"/>
      <c r="B50" s="63"/>
      <c r="C50" s="67"/>
      <c r="D50" s="64"/>
      <c r="E50" s="63"/>
      <c r="F50" s="68"/>
      <c r="G50" s="66"/>
      <c r="H50" s="66" t="s">
        <v>240</v>
      </c>
      <c r="I50" s="161">
        <f>SUM(I33:I49)</f>
        <v>74497.0441956</v>
      </c>
      <c r="J50" s="66" t="s">
        <v>240</v>
      </c>
      <c r="K50" s="162">
        <f>SUM(K33:K49)</f>
        <v>46188.167401271996</v>
      </c>
      <c r="L50" s="66" t="s">
        <v>240</v>
      </c>
      <c r="M50" s="162">
        <f>SUM(M33:M49)</f>
        <v>0</v>
      </c>
      <c r="N50" s="66" t="s">
        <v>240</v>
      </c>
      <c r="O50" s="162">
        <f>SUM(O33:O49)</f>
        <v>40709.431673105995</v>
      </c>
      <c r="P50" s="66"/>
      <c r="Q50" s="162">
        <f>SUM(Q33:Q49)</f>
        <v>5478.7357281659997</v>
      </c>
      <c r="R50" s="66"/>
      <c r="S50" s="162">
        <f>SUM(S33:S49)</f>
        <v>0</v>
      </c>
      <c r="T50" s="66" t="s">
        <v>240</v>
      </c>
      <c r="U50" s="209">
        <f>SUM(U33:V49)</f>
        <v>46188.167401271996</v>
      </c>
      <c r="V50" s="209"/>
      <c r="W50" s="128"/>
      <c r="X50" s="163"/>
      <c r="Y50" s="154">
        <f>SUM(Y46:Y49)</f>
        <v>0</v>
      </c>
      <c r="Z50" s="43"/>
    </row>
    <row r="51" spans="1:26" ht="14.25" customHeight="1" x14ac:dyDescent="0.2">
      <c r="A51" s="164"/>
      <c r="B51" s="165"/>
      <c r="C51" s="165"/>
      <c r="D51" s="166"/>
      <c r="E51" s="165"/>
      <c r="F51" s="167"/>
      <c r="G51" s="168"/>
      <c r="H51" s="151" t="s">
        <v>241</v>
      </c>
      <c r="I51" s="153">
        <f>I24+I31+I50</f>
        <v>515156.68559309992</v>
      </c>
      <c r="J51" s="151" t="s">
        <v>241</v>
      </c>
      <c r="K51" s="153">
        <f>K24+K31+K50</f>
        <v>319397.14506772195</v>
      </c>
      <c r="L51" s="151" t="s">
        <v>241</v>
      </c>
      <c r="M51" s="153">
        <f>M24+M31+M50</f>
        <v>37704.669687539994</v>
      </c>
      <c r="N51" s="151" t="s">
        <v>241</v>
      </c>
      <c r="O51" s="153">
        <f>O24+O31+O50</f>
        <v>77735.625480635994</v>
      </c>
      <c r="P51" s="169"/>
      <c r="Q51" s="153">
        <f>Q24+Q31+Q50</f>
        <v>65738.794243085984</v>
      </c>
      <c r="R51" s="169"/>
      <c r="S51" s="153">
        <f>S24+S31+S50</f>
        <v>138218.05565646</v>
      </c>
      <c r="T51" s="151" t="s">
        <v>241</v>
      </c>
      <c r="U51" s="210">
        <f>U50+U31+U24</f>
        <v>319397.14506772195</v>
      </c>
      <c r="V51" s="210"/>
      <c r="W51" s="128"/>
      <c r="X51" s="163"/>
      <c r="Y51" s="154">
        <f>SUM(Y47:Y50)</f>
        <v>0</v>
      </c>
      <c r="Z51" s="43"/>
    </row>
    <row r="52" spans="1:26" ht="14.25" customHeight="1" x14ac:dyDescent="0.2">
      <c r="A52" s="170"/>
      <c r="B52" s="86"/>
      <c r="C52" s="171"/>
      <c r="D52" s="86"/>
      <c r="E52" s="86"/>
      <c r="F52" s="86"/>
      <c r="G52" s="86"/>
      <c r="H52" s="87" t="s">
        <v>254</v>
      </c>
      <c r="I52" s="88">
        <f>I15+I19+I51</f>
        <v>574972.29983309994</v>
      </c>
      <c r="J52" s="89" t="s">
        <v>254</v>
      </c>
      <c r="K52" s="172">
        <f>K15+K19+K51</f>
        <v>356482.82589652197</v>
      </c>
      <c r="L52" s="173" t="s">
        <v>289</v>
      </c>
      <c r="M52" s="88">
        <f>M15+M19+M51</f>
        <v>37704.669687539994</v>
      </c>
      <c r="N52" s="173" t="s">
        <v>290</v>
      </c>
      <c r="O52" s="88">
        <f>O15+O19+O51</f>
        <v>82970.120847695987</v>
      </c>
      <c r="P52" s="173" t="s">
        <v>291</v>
      </c>
      <c r="Q52" s="88">
        <f>Q15+Q19+Q51</f>
        <v>80805.609311825974</v>
      </c>
      <c r="R52" s="173" t="s">
        <v>292</v>
      </c>
      <c r="S52" s="88">
        <f>S15+S19+S51</f>
        <v>155002.42604945999</v>
      </c>
      <c r="T52" s="174" t="s">
        <v>293</v>
      </c>
      <c r="U52" s="211">
        <f>U15+U19+U51</f>
        <v>356482.82589652197</v>
      </c>
      <c r="V52" s="211"/>
      <c r="W52" s="128"/>
      <c r="X52" s="173" t="s">
        <v>294</v>
      </c>
      <c r="Y52" s="88">
        <f>Y15+Y19+Y51</f>
        <v>0</v>
      </c>
      <c r="Z52" s="16"/>
    </row>
    <row r="53" spans="1:26" ht="14.25" customHeight="1" x14ac:dyDescent="0.2"/>
    <row r="54" spans="1:26" ht="14.25" customHeight="1" x14ac:dyDescent="0.2"/>
    <row r="55" spans="1:26" ht="14.25" customHeight="1" x14ac:dyDescent="0.2"/>
    <row r="56" spans="1:26" ht="14.25" customHeight="1" x14ac:dyDescent="0.2"/>
    <row r="57" spans="1:26" ht="14.25" customHeight="1" x14ac:dyDescent="0.2"/>
    <row r="58" spans="1:26" ht="14.25" customHeight="1" x14ac:dyDescent="0.2"/>
    <row r="59" spans="1:26" ht="14.25" customHeight="1" x14ac:dyDescent="0.2"/>
    <row r="60" spans="1:26" ht="14.25" customHeight="1" x14ac:dyDescent="0.2"/>
    <row r="61" spans="1:26" ht="14.25" customHeight="1" x14ac:dyDescent="0.2"/>
    <row r="62" spans="1:26" ht="14.25" customHeight="1" x14ac:dyDescent="0.2"/>
    <row r="63" spans="1:26" ht="14.25" customHeight="1" x14ac:dyDescent="0.2"/>
    <row r="64" spans="1:26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77">
    <mergeCell ref="U50:V50"/>
    <mergeCell ref="U51:V51"/>
    <mergeCell ref="U52:V52"/>
    <mergeCell ref="U45:V45"/>
    <mergeCell ref="U46:V46"/>
    <mergeCell ref="U47:V47"/>
    <mergeCell ref="U48:V48"/>
    <mergeCell ref="U49:V49"/>
    <mergeCell ref="U40:V40"/>
    <mergeCell ref="U41:V41"/>
    <mergeCell ref="U42:V42"/>
    <mergeCell ref="U43:V43"/>
    <mergeCell ref="U44:V44"/>
    <mergeCell ref="U35:V35"/>
    <mergeCell ref="U36:V36"/>
    <mergeCell ref="U37:V37"/>
    <mergeCell ref="U38:V38"/>
    <mergeCell ref="U39:V39"/>
    <mergeCell ref="U30:V30"/>
    <mergeCell ref="U31:V31"/>
    <mergeCell ref="U32:V32"/>
    <mergeCell ref="U33:V33"/>
    <mergeCell ref="U34:V34"/>
    <mergeCell ref="U25:V25"/>
    <mergeCell ref="U26:V26"/>
    <mergeCell ref="U27:V27"/>
    <mergeCell ref="U28:V28"/>
    <mergeCell ref="U29:V29"/>
    <mergeCell ref="U20:V20"/>
    <mergeCell ref="U21:V21"/>
    <mergeCell ref="U22:V22"/>
    <mergeCell ref="U23:V23"/>
    <mergeCell ref="U24:V24"/>
    <mergeCell ref="U15:V15"/>
    <mergeCell ref="U16:V16"/>
    <mergeCell ref="U17:V17"/>
    <mergeCell ref="U18:V18"/>
    <mergeCell ref="U19:V19"/>
    <mergeCell ref="X10:Y10"/>
    <mergeCell ref="U11:V11"/>
    <mergeCell ref="U12:V12"/>
    <mergeCell ref="U13:V13"/>
    <mergeCell ref="U14:V14"/>
    <mergeCell ref="U9:V9"/>
    <mergeCell ref="L10:M10"/>
    <mergeCell ref="N10:O10"/>
    <mergeCell ref="P10:Q10"/>
    <mergeCell ref="R10:S10"/>
    <mergeCell ref="T10:V10"/>
    <mergeCell ref="R1:S9"/>
    <mergeCell ref="U1:V1"/>
    <mergeCell ref="A2:B7"/>
    <mergeCell ref="C2:F2"/>
    <mergeCell ref="J2:K3"/>
    <mergeCell ref="U2:V2"/>
    <mergeCell ref="D3:F3"/>
    <mergeCell ref="T3:V5"/>
    <mergeCell ref="D4:F4"/>
    <mergeCell ref="J4:K4"/>
    <mergeCell ref="D5:F5"/>
    <mergeCell ref="D6:F6"/>
    <mergeCell ref="U6:V6"/>
    <mergeCell ref="D7:F7"/>
    <mergeCell ref="A8:A9"/>
    <mergeCell ref="B8:B9"/>
    <mergeCell ref="A1:F1"/>
    <mergeCell ref="J1:K1"/>
    <mergeCell ref="L1:M9"/>
    <mergeCell ref="N1:O9"/>
    <mergeCell ref="P1:Q9"/>
    <mergeCell ref="C8:C9"/>
    <mergeCell ref="D8:D9"/>
    <mergeCell ref="E8:E9"/>
    <mergeCell ref="F8:F9"/>
    <mergeCell ref="G8:H8"/>
    <mergeCell ref="I8:I9"/>
    <mergeCell ref="K8:K9"/>
  </mergeCells>
  <printOptions horizontalCentered="1"/>
  <pageMargins left="0.23611111111111099" right="0.23611111111111099" top="0.74791666666666701" bottom="0.74791666666666701" header="0.51180555555555496" footer="0.51180555555555496"/>
  <pageSetup paperSize="9" firstPageNumber="0" fitToHeight="0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5E0B3"/>
    <pageSetUpPr fitToPage="1"/>
  </sheetPr>
  <dimension ref="A1:Z1000"/>
  <sheetViews>
    <sheetView topLeftCell="E88" zoomScaleNormal="100" workbookViewId="0">
      <selection sqref="A1:I1"/>
    </sheetView>
  </sheetViews>
  <sheetFormatPr defaultRowHeight="14.25" x14ac:dyDescent="0.2"/>
  <cols>
    <col min="1" max="2" width="10" customWidth="1"/>
    <col min="3" max="3" width="13.25" customWidth="1"/>
    <col min="4" max="4" width="77.25" customWidth="1"/>
    <col min="5" max="5" width="8" customWidth="1"/>
    <col min="6" max="6" width="9.25" customWidth="1"/>
    <col min="7" max="8" width="13.125" customWidth="1"/>
    <col min="9" max="9" width="14" customWidth="1"/>
    <col min="10" max="11" width="18.5" customWidth="1"/>
    <col min="12" max="26" width="9" customWidth="1"/>
    <col min="27" max="1025" width="12.625" customWidth="1"/>
  </cols>
  <sheetData>
    <row r="1" spans="1:26" ht="21.75" customHeight="1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3" t="s">
        <v>1</v>
      </c>
      <c r="K1" s="13" t="s">
        <v>2</v>
      </c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1.75" customHeight="1" x14ac:dyDescent="0.2">
      <c r="A2" s="12"/>
      <c r="B2" s="12"/>
      <c r="C2" s="11" t="s">
        <v>3</v>
      </c>
      <c r="D2" s="11"/>
      <c r="E2" s="11"/>
      <c r="F2" s="10" t="s">
        <v>4</v>
      </c>
      <c r="G2" s="10"/>
      <c r="H2" s="10"/>
      <c r="I2" s="10"/>
      <c r="J2" s="13"/>
      <c r="K2" s="13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21.75" customHeight="1" x14ac:dyDescent="0.2">
      <c r="A3" s="12"/>
      <c r="B3" s="12"/>
      <c r="C3" s="9" t="s">
        <v>5</v>
      </c>
      <c r="D3" s="8" t="s">
        <v>6</v>
      </c>
      <c r="E3" s="8"/>
      <c r="F3" s="13" t="s">
        <v>7</v>
      </c>
      <c r="G3" s="13"/>
      <c r="H3" s="13"/>
      <c r="I3" s="13"/>
      <c r="J3" s="17" t="s">
        <v>8</v>
      </c>
      <c r="K3" s="17" t="s">
        <v>9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21.75" customHeight="1" x14ac:dyDescent="0.2">
      <c r="A4" s="12"/>
      <c r="B4" s="12"/>
      <c r="C4" s="9"/>
      <c r="D4" s="9"/>
      <c r="E4" s="8"/>
      <c r="F4" s="13"/>
      <c r="G4" s="13"/>
      <c r="H4" s="13"/>
      <c r="I4" s="13"/>
      <c r="J4" s="7" t="s">
        <v>10</v>
      </c>
      <c r="K4" s="7" t="s">
        <v>11</v>
      </c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ht="21.75" customHeight="1" x14ac:dyDescent="0.2">
      <c r="A5" s="12"/>
      <c r="B5" s="12"/>
      <c r="C5" s="9"/>
      <c r="D5" s="9"/>
      <c r="E5" s="8"/>
      <c r="F5" s="13" t="s">
        <v>12</v>
      </c>
      <c r="G5" s="13"/>
      <c r="H5" s="13"/>
      <c r="I5" s="13"/>
      <c r="J5" s="7"/>
      <c r="K5" s="7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4.25" customHeight="1" x14ac:dyDescent="0.2">
      <c r="A6" s="12"/>
      <c r="B6" s="12"/>
      <c r="C6" s="18" t="s">
        <v>13</v>
      </c>
      <c r="D6" s="6" t="s">
        <v>14</v>
      </c>
      <c r="E6" s="6"/>
      <c r="F6" s="19" t="s">
        <v>15</v>
      </c>
      <c r="G6" s="20">
        <v>1.5727</v>
      </c>
      <c r="H6" s="21" t="s">
        <v>16</v>
      </c>
      <c r="I6" s="22">
        <v>0.29930000000000001</v>
      </c>
      <c r="J6" s="21" t="s">
        <v>17</v>
      </c>
      <c r="K6" s="23" t="s">
        <v>18</v>
      </c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21.75" customHeight="1" x14ac:dyDescent="0.2">
      <c r="A7" s="12"/>
      <c r="B7" s="12"/>
      <c r="C7" s="18" t="s">
        <v>19</v>
      </c>
      <c r="D7" s="24" t="s">
        <v>20</v>
      </c>
      <c r="E7" s="25"/>
      <c r="F7" s="5" t="s">
        <v>21</v>
      </c>
      <c r="G7" s="5"/>
      <c r="H7" s="5"/>
      <c r="I7" s="26">
        <f>I101</f>
        <v>1144649.1094402201</v>
      </c>
      <c r="J7" s="27">
        <v>0.38</v>
      </c>
      <c r="K7" s="28">
        <f>K101</f>
        <v>709682.44785293622</v>
      </c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4.25" customHeight="1" x14ac:dyDescent="0.2">
      <c r="A8" s="10" t="s">
        <v>22</v>
      </c>
      <c r="B8" s="10" t="s">
        <v>23</v>
      </c>
      <c r="C8" s="10" t="s">
        <v>24</v>
      </c>
      <c r="D8" s="10" t="s">
        <v>25</v>
      </c>
      <c r="E8" s="10" t="s">
        <v>26</v>
      </c>
      <c r="F8" s="4" t="s">
        <v>27</v>
      </c>
      <c r="G8" s="3" t="s">
        <v>28</v>
      </c>
      <c r="H8" s="3"/>
      <c r="I8" s="2" t="s">
        <v>29</v>
      </c>
      <c r="J8" s="21" t="s">
        <v>30</v>
      </c>
      <c r="K8" s="2" t="s">
        <v>29</v>
      </c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4.25" customHeight="1" x14ac:dyDescent="0.2">
      <c r="A9" s="10"/>
      <c r="B9" s="10"/>
      <c r="C9" s="10"/>
      <c r="D9" s="10"/>
      <c r="E9" s="10"/>
      <c r="F9" s="10"/>
      <c r="G9" s="29" t="s">
        <v>31</v>
      </c>
      <c r="H9" s="29" t="s">
        <v>32</v>
      </c>
      <c r="I9" s="2"/>
      <c r="J9" s="29" t="s">
        <v>33</v>
      </c>
      <c r="K9" s="2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4.25" customHeight="1" x14ac:dyDescent="0.2">
      <c r="A10" s="30" t="s">
        <v>34</v>
      </c>
      <c r="B10" s="31" t="s">
        <v>35</v>
      </c>
      <c r="C10" s="31"/>
      <c r="D10" s="32" t="s">
        <v>36</v>
      </c>
      <c r="E10" s="31"/>
      <c r="F10" s="33"/>
      <c r="G10" s="34"/>
      <c r="H10" s="34"/>
      <c r="I10" s="35"/>
      <c r="J10" s="34"/>
      <c r="K10" s="35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4.25" customHeight="1" x14ac:dyDescent="0.2">
      <c r="A11" s="36" t="s">
        <v>37</v>
      </c>
      <c r="B11" s="36" t="s">
        <v>38</v>
      </c>
      <c r="C11" s="36" t="s">
        <v>39</v>
      </c>
      <c r="D11" s="37" t="s">
        <v>40</v>
      </c>
      <c r="E11" s="36" t="s">
        <v>41</v>
      </c>
      <c r="F11" s="38">
        <v>40</v>
      </c>
      <c r="G11" s="39">
        <v>101.61</v>
      </c>
      <c r="H11" s="40">
        <f>G11*1.2993</f>
        <v>132.021873</v>
      </c>
      <c r="I11" s="39">
        <f>H11*F11</f>
        <v>5280.8749200000002</v>
      </c>
      <c r="J11" s="41">
        <f>(H11)-(H11*$J$7)</f>
        <v>81.853561259999992</v>
      </c>
      <c r="K11" s="42">
        <f>J11*F11</f>
        <v>3274.1424503999997</v>
      </c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spans="1:26" ht="14.25" customHeight="1" x14ac:dyDescent="0.2">
      <c r="A12" s="17" t="s">
        <v>42</v>
      </c>
      <c r="B12" s="17" t="s">
        <v>43</v>
      </c>
      <c r="C12" s="36" t="s">
        <v>39</v>
      </c>
      <c r="D12" s="44" t="s">
        <v>44</v>
      </c>
      <c r="E12" s="17" t="s">
        <v>45</v>
      </c>
      <c r="F12" s="38">
        <v>1</v>
      </c>
      <c r="G12" s="40">
        <v>16551.900000000001</v>
      </c>
      <c r="H12" s="40">
        <f>G12*1.2993</f>
        <v>21505.883669999999</v>
      </c>
      <c r="I12" s="39">
        <f>H12*F12</f>
        <v>21505.883669999999</v>
      </c>
      <c r="J12" s="41">
        <f>(H12)-(H12*$J$7)</f>
        <v>13333.647875399998</v>
      </c>
      <c r="K12" s="42">
        <f>J12*F12</f>
        <v>13333.647875399998</v>
      </c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1:26" ht="14.25" customHeight="1" x14ac:dyDescent="0.2">
      <c r="A13" s="17" t="s">
        <v>46</v>
      </c>
      <c r="B13" s="17" t="s">
        <v>47</v>
      </c>
      <c r="C13" s="36" t="s">
        <v>39</v>
      </c>
      <c r="D13" s="44" t="s">
        <v>48</v>
      </c>
      <c r="E13" s="17" t="s">
        <v>41</v>
      </c>
      <c r="F13" s="38">
        <v>1800</v>
      </c>
      <c r="G13" s="40">
        <v>22.99</v>
      </c>
      <c r="H13" s="40">
        <f>G13*1.2993</f>
        <v>29.870906999999995</v>
      </c>
      <c r="I13" s="39">
        <f>H13*F13</f>
        <v>53767.63259999999</v>
      </c>
      <c r="J13" s="41">
        <f>(H13)-(H13*$J$7)</f>
        <v>18.519962339999999</v>
      </c>
      <c r="K13" s="42">
        <f>J13*F13</f>
        <v>33335.932212</v>
      </c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spans="1:26" ht="14.25" customHeight="1" x14ac:dyDescent="0.2">
      <c r="A14" s="45" t="s">
        <v>49</v>
      </c>
      <c r="B14" s="45" t="s">
        <v>50</v>
      </c>
      <c r="C14" s="45" t="s">
        <v>39</v>
      </c>
      <c r="D14" s="46" t="s">
        <v>51</v>
      </c>
      <c r="E14" s="45" t="s">
        <v>41</v>
      </c>
      <c r="F14" s="38">
        <v>480</v>
      </c>
      <c r="G14" s="47">
        <v>18.46</v>
      </c>
      <c r="H14" s="47">
        <f>G14*1.2993</f>
        <v>23.985077999999998</v>
      </c>
      <c r="I14" s="48">
        <f>H14*F14</f>
        <v>11512.837439999999</v>
      </c>
      <c r="J14" s="41">
        <f>(H14)-(H14*$J$7)</f>
        <v>14.870748359999999</v>
      </c>
      <c r="K14" s="42">
        <f>J14*F14</f>
        <v>7137.9592127999995</v>
      </c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26" ht="14.25" customHeight="1" x14ac:dyDescent="0.2">
      <c r="A15" s="49"/>
      <c r="B15" s="50"/>
      <c r="C15" s="50"/>
      <c r="D15" s="51"/>
      <c r="E15" s="50"/>
      <c r="F15" s="52"/>
      <c r="G15" s="53"/>
      <c r="H15" s="53" t="s">
        <v>52</v>
      </c>
      <c r="I15" s="54">
        <f>SUM(I11:I14)</f>
        <v>92067.228629999998</v>
      </c>
      <c r="J15" s="53"/>
      <c r="K15" s="54">
        <f>SUM(K11:K14)</f>
        <v>57081.681750600001</v>
      </c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</row>
    <row r="16" spans="1:26" ht="14.25" customHeight="1" x14ac:dyDescent="0.2">
      <c r="A16" s="56" t="s">
        <v>53</v>
      </c>
      <c r="B16" s="57" t="s">
        <v>35</v>
      </c>
      <c r="C16" s="57"/>
      <c r="D16" s="58" t="s">
        <v>54</v>
      </c>
      <c r="E16" s="57"/>
      <c r="F16" s="59"/>
      <c r="G16" s="60"/>
      <c r="H16" s="60"/>
      <c r="I16" s="61"/>
      <c r="J16" s="34"/>
      <c r="K16" s="35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</row>
    <row r="17" spans="1:26" ht="14.25" customHeight="1" x14ac:dyDescent="0.2">
      <c r="A17" s="36" t="s">
        <v>55</v>
      </c>
      <c r="B17" s="36" t="s">
        <v>56</v>
      </c>
      <c r="C17" s="36" t="s">
        <v>39</v>
      </c>
      <c r="D17" s="37" t="s">
        <v>57</v>
      </c>
      <c r="E17" s="36" t="s">
        <v>58</v>
      </c>
      <c r="F17" s="38">
        <v>160</v>
      </c>
      <c r="G17" s="39">
        <v>218.29</v>
      </c>
      <c r="H17" s="40">
        <f>G17*1.2993</f>
        <v>283.62419699999998</v>
      </c>
      <c r="I17" s="39">
        <f>H17*F17</f>
        <v>45379.871520000001</v>
      </c>
      <c r="J17" s="41">
        <f>(H17)-(H17*$J$7)</f>
        <v>175.84700213999997</v>
      </c>
      <c r="K17" s="42">
        <f>J17*F17</f>
        <v>28135.520342399996</v>
      </c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</row>
    <row r="18" spans="1:26" ht="14.25" customHeight="1" x14ac:dyDescent="0.2">
      <c r="A18" s="17" t="s">
        <v>59</v>
      </c>
      <c r="B18" s="17" t="s">
        <v>60</v>
      </c>
      <c r="C18" s="17" t="s">
        <v>61</v>
      </c>
      <c r="D18" s="44" t="s">
        <v>62</v>
      </c>
      <c r="E18" s="17" t="s">
        <v>63</v>
      </c>
      <c r="F18" s="38">
        <v>175</v>
      </c>
      <c r="G18" s="40">
        <v>14.88</v>
      </c>
      <c r="H18" s="40">
        <f>G18*1.2993</f>
        <v>19.333583999999998</v>
      </c>
      <c r="I18" s="39">
        <f>H18*F18</f>
        <v>3383.3771999999999</v>
      </c>
      <c r="J18" s="41">
        <f>(H18)-(H18*$J$7)</f>
        <v>11.98682208</v>
      </c>
      <c r="K18" s="42">
        <f>J18*F18</f>
        <v>2097.6938639999998</v>
      </c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</row>
    <row r="19" spans="1:26" ht="14.25" customHeight="1" x14ac:dyDescent="0.2">
      <c r="A19" s="17" t="s">
        <v>64</v>
      </c>
      <c r="B19" s="17" t="s">
        <v>65</v>
      </c>
      <c r="C19" s="17" t="s">
        <v>61</v>
      </c>
      <c r="D19" s="44" t="s">
        <v>66</v>
      </c>
      <c r="E19" s="17" t="s">
        <v>67</v>
      </c>
      <c r="F19" s="38">
        <v>220</v>
      </c>
      <c r="G19" s="40">
        <v>207.79</v>
      </c>
      <c r="H19" s="40">
        <f>G19*1.2993</f>
        <v>269.98154699999998</v>
      </c>
      <c r="I19" s="39">
        <f>H19*F19</f>
        <v>59395.940339999994</v>
      </c>
      <c r="J19" s="41">
        <f>(H19)-(H19*$J$7)</f>
        <v>167.38855913999998</v>
      </c>
      <c r="K19" s="42">
        <f>J19*F19</f>
        <v>36825.483010799995</v>
      </c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</row>
    <row r="20" spans="1:26" ht="14.25" customHeight="1" x14ac:dyDescent="0.2">
      <c r="A20" s="45" t="s">
        <v>68</v>
      </c>
      <c r="B20" s="45" t="s">
        <v>69</v>
      </c>
      <c r="C20" s="17" t="s">
        <v>61</v>
      </c>
      <c r="D20" s="46" t="s">
        <v>70</v>
      </c>
      <c r="E20" s="45" t="s">
        <v>71</v>
      </c>
      <c r="F20" s="38">
        <v>5</v>
      </c>
      <c r="G20" s="47">
        <v>710</v>
      </c>
      <c r="H20" s="40">
        <f>G20*1.2993</f>
        <v>922.50299999999993</v>
      </c>
      <c r="I20" s="39">
        <f>H20*F20</f>
        <v>4612.5149999999994</v>
      </c>
      <c r="J20" s="41">
        <f>(H20)-(H20*$J$7)</f>
        <v>571.9518599999999</v>
      </c>
      <c r="K20" s="42">
        <f>J20*F20</f>
        <v>2859.7592999999997</v>
      </c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</row>
    <row r="21" spans="1:26" ht="14.25" customHeight="1" x14ac:dyDescent="0.2">
      <c r="A21" s="49"/>
      <c r="B21" s="50"/>
      <c r="C21" s="50"/>
      <c r="D21" s="51"/>
      <c r="E21" s="50"/>
      <c r="F21" s="52"/>
      <c r="G21" s="53"/>
      <c r="H21" s="53" t="s">
        <v>72</v>
      </c>
      <c r="I21" s="54">
        <f>SUM(I17:I20)</f>
        <v>112771.70406</v>
      </c>
      <c r="J21" s="53"/>
      <c r="K21" s="54">
        <f>SUM(K17:K20)</f>
        <v>69918.4565172</v>
      </c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</row>
    <row r="22" spans="1:26" ht="14.25" customHeight="1" x14ac:dyDescent="0.2">
      <c r="A22" s="56" t="s">
        <v>73</v>
      </c>
      <c r="B22" s="57" t="s">
        <v>35</v>
      </c>
      <c r="C22" s="57">
        <v>3</v>
      </c>
      <c r="D22" s="58" t="s">
        <v>74</v>
      </c>
      <c r="E22" s="57"/>
      <c r="F22" s="59"/>
      <c r="G22" s="60"/>
      <c r="H22" s="60"/>
      <c r="I22" s="61"/>
      <c r="J22" s="60"/>
      <c r="K22" s="61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</row>
    <row r="23" spans="1:26" ht="14.25" customHeight="1" x14ac:dyDescent="0.2">
      <c r="A23" s="17" t="s">
        <v>75</v>
      </c>
      <c r="B23" s="17" t="s">
        <v>76</v>
      </c>
      <c r="C23" s="17" t="s">
        <v>61</v>
      </c>
      <c r="D23" s="44" t="s">
        <v>77</v>
      </c>
      <c r="E23" s="17" t="s">
        <v>63</v>
      </c>
      <c r="F23" s="38">
        <v>8</v>
      </c>
      <c r="G23" s="40">
        <v>269.31</v>
      </c>
      <c r="H23" s="40">
        <f>G23*1.2993</f>
        <v>349.91448299999996</v>
      </c>
      <c r="I23" s="39">
        <f>H23*F23</f>
        <v>2799.3158639999997</v>
      </c>
      <c r="J23" s="41">
        <f>(H23)-(H23*$J$7)</f>
        <v>216.94697945999997</v>
      </c>
      <c r="K23" s="42">
        <f>J23*F23</f>
        <v>1735.5758356799997</v>
      </c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</row>
    <row r="24" spans="1:26" ht="14.25" customHeight="1" x14ac:dyDescent="0.2">
      <c r="A24" s="17" t="s">
        <v>78</v>
      </c>
      <c r="B24" s="17" t="s">
        <v>79</v>
      </c>
      <c r="C24" s="17" t="s">
        <v>61</v>
      </c>
      <c r="D24" s="44" t="s">
        <v>80</v>
      </c>
      <c r="E24" s="17" t="s">
        <v>81</v>
      </c>
      <c r="F24" s="38">
        <v>20.399999999999999</v>
      </c>
      <c r="G24" s="40">
        <v>19.32</v>
      </c>
      <c r="H24" s="40">
        <f>G24*1.2993</f>
        <v>25.102475999999999</v>
      </c>
      <c r="I24" s="39">
        <f>H24*F24</f>
        <v>512.09051039999997</v>
      </c>
      <c r="J24" s="41">
        <f>(H24)-(H24*$J$7)</f>
        <v>15.563535119999999</v>
      </c>
      <c r="K24" s="42">
        <f>J24*F24</f>
        <v>317.49611644799995</v>
      </c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spans="1:26" ht="14.25" customHeight="1" x14ac:dyDescent="0.2">
      <c r="A25" s="17" t="s">
        <v>82</v>
      </c>
      <c r="B25" s="17" t="s">
        <v>83</v>
      </c>
      <c r="C25" s="17" t="s">
        <v>61</v>
      </c>
      <c r="D25" s="44" t="s">
        <v>84</v>
      </c>
      <c r="E25" s="17" t="s">
        <v>63</v>
      </c>
      <c r="F25" s="38">
        <v>485</v>
      </c>
      <c r="G25" s="40">
        <v>3.51</v>
      </c>
      <c r="H25" s="40">
        <f>G25*1.2993</f>
        <v>4.5605429999999991</v>
      </c>
      <c r="I25" s="39">
        <f>H25*F25</f>
        <v>2211.8633549999995</v>
      </c>
      <c r="J25" s="41">
        <f>(H25)-(H25*$J$7)</f>
        <v>2.8275366599999994</v>
      </c>
      <c r="K25" s="42">
        <f>J25*F25</f>
        <v>1371.3552800999996</v>
      </c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</row>
    <row r="26" spans="1:26" ht="14.25" customHeight="1" x14ac:dyDescent="0.2">
      <c r="A26" s="62"/>
      <c r="B26" s="63"/>
      <c r="C26" s="63"/>
      <c r="D26" s="64"/>
      <c r="E26" s="63"/>
      <c r="F26" s="65"/>
      <c r="G26" s="66"/>
      <c r="H26" s="53" t="s">
        <v>85</v>
      </c>
      <c r="I26" s="54">
        <f>SUM(I23:I25)</f>
        <v>5523.2697293999991</v>
      </c>
      <c r="J26" s="53"/>
      <c r="K26" s="54">
        <f>SUM(K23:K25)</f>
        <v>3424.4272322279994</v>
      </c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</row>
    <row r="27" spans="1:26" ht="14.25" customHeight="1" x14ac:dyDescent="0.2">
      <c r="A27" s="56" t="s">
        <v>86</v>
      </c>
      <c r="B27" s="57" t="s">
        <v>35</v>
      </c>
      <c r="C27" s="57"/>
      <c r="D27" s="58" t="s">
        <v>87</v>
      </c>
      <c r="E27" s="57"/>
      <c r="F27" s="59"/>
      <c r="G27" s="60"/>
      <c r="H27" s="60"/>
      <c r="I27" s="61"/>
      <c r="J27" s="34"/>
      <c r="K27" s="35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spans="1:26" ht="14.25" customHeight="1" x14ac:dyDescent="0.2">
      <c r="A28" s="56" t="s">
        <v>88</v>
      </c>
      <c r="B28" s="57"/>
      <c r="C28" s="57"/>
      <c r="D28" s="58" t="s">
        <v>89</v>
      </c>
      <c r="E28" s="57"/>
      <c r="F28" s="59"/>
      <c r="G28" s="60"/>
      <c r="H28" s="60"/>
      <c r="I28" s="61"/>
      <c r="J28" s="34"/>
      <c r="K28" s="61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</row>
    <row r="29" spans="1:26" ht="14.25" customHeight="1" x14ac:dyDescent="0.2">
      <c r="A29" s="17" t="s">
        <v>90</v>
      </c>
      <c r="B29" s="17" t="s">
        <v>91</v>
      </c>
      <c r="C29" s="17" t="s">
        <v>61</v>
      </c>
      <c r="D29" s="44" t="s">
        <v>92</v>
      </c>
      <c r="E29" s="17" t="s">
        <v>93</v>
      </c>
      <c r="F29" s="38">
        <v>3</v>
      </c>
      <c r="G29" s="40">
        <v>232.79</v>
      </c>
      <c r="H29" s="40">
        <f t="shared" ref="H29:H46" si="0">G29*1.2993</f>
        <v>302.46404699999999</v>
      </c>
      <c r="I29" s="39">
        <f t="shared" ref="I29:I46" si="1">H29*F29</f>
        <v>907.39214100000004</v>
      </c>
      <c r="J29" s="41">
        <f t="shared" ref="J29:J46" si="2">(H29)-(H29*$J$7)</f>
        <v>187.52770914000001</v>
      </c>
      <c r="K29" s="42">
        <f t="shared" ref="K29:K46" si="3">J29*F29</f>
        <v>562.58312741999998</v>
      </c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</row>
    <row r="30" spans="1:26" ht="14.25" customHeight="1" x14ac:dyDescent="0.2">
      <c r="A30" s="17" t="s">
        <v>94</v>
      </c>
      <c r="B30" s="17" t="s">
        <v>95</v>
      </c>
      <c r="C30" s="17" t="s">
        <v>61</v>
      </c>
      <c r="D30" s="44" t="s">
        <v>96</v>
      </c>
      <c r="E30" s="17" t="s">
        <v>93</v>
      </c>
      <c r="F30" s="38">
        <v>3</v>
      </c>
      <c r="G30" s="40">
        <v>80.849999999999994</v>
      </c>
      <c r="H30" s="40">
        <f t="shared" si="0"/>
        <v>105.04840499999999</v>
      </c>
      <c r="I30" s="39">
        <f t="shared" si="1"/>
        <v>315.14521499999995</v>
      </c>
      <c r="J30" s="41">
        <f t="shared" si="2"/>
        <v>65.13001109999999</v>
      </c>
      <c r="K30" s="42">
        <f t="shared" si="3"/>
        <v>195.39003329999997</v>
      </c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</row>
    <row r="31" spans="1:26" ht="14.25" customHeight="1" x14ac:dyDescent="0.2">
      <c r="A31" s="17" t="s">
        <v>97</v>
      </c>
      <c r="B31" s="17" t="s">
        <v>98</v>
      </c>
      <c r="C31" s="17" t="s">
        <v>61</v>
      </c>
      <c r="D31" s="44" t="s">
        <v>99</v>
      </c>
      <c r="E31" s="17" t="s">
        <v>67</v>
      </c>
      <c r="F31" s="38">
        <v>7.2</v>
      </c>
      <c r="G31" s="40">
        <v>79.72</v>
      </c>
      <c r="H31" s="40">
        <f t="shared" si="0"/>
        <v>103.58019599999999</v>
      </c>
      <c r="I31" s="39">
        <f t="shared" si="1"/>
        <v>745.77741119999996</v>
      </c>
      <c r="J31" s="41">
        <f t="shared" si="2"/>
        <v>64.219721519999993</v>
      </c>
      <c r="K31" s="42">
        <f t="shared" si="3"/>
        <v>462.38199494399998</v>
      </c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spans="1:26" ht="14.25" customHeight="1" x14ac:dyDescent="0.2">
      <c r="A32" s="17" t="s">
        <v>100</v>
      </c>
      <c r="B32" s="17" t="s">
        <v>101</v>
      </c>
      <c r="C32" s="17" t="s">
        <v>61</v>
      </c>
      <c r="D32" s="44" t="s">
        <v>102</v>
      </c>
      <c r="E32" s="17" t="s">
        <v>67</v>
      </c>
      <c r="F32" s="38">
        <v>90</v>
      </c>
      <c r="G32" s="40">
        <v>12.45</v>
      </c>
      <c r="H32" s="40">
        <f t="shared" si="0"/>
        <v>16.176284999999996</v>
      </c>
      <c r="I32" s="39">
        <f t="shared" si="1"/>
        <v>1455.8656499999997</v>
      </c>
      <c r="J32" s="41">
        <f t="shared" si="2"/>
        <v>10.029296699999998</v>
      </c>
      <c r="K32" s="42">
        <f t="shared" si="3"/>
        <v>902.63670299999978</v>
      </c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spans="1:26" ht="14.25" customHeight="1" x14ac:dyDescent="0.2">
      <c r="A33" s="17" t="s">
        <v>103</v>
      </c>
      <c r="B33" s="17" t="s">
        <v>101</v>
      </c>
      <c r="C33" s="17" t="s">
        <v>61</v>
      </c>
      <c r="D33" s="44" t="s">
        <v>102</v>
      </c>
      <c r="E33" s="17" t="s">
        <v>67</v>
      </c>
      <c r="F33" s="38">
        <v>90</v>
      </c>
      <c r="G33" s="40">
        <v>12.45</v>
      </c>
      <c r="H33" s="40">
        <f t="shared" si="0"/>
        <v>16.176284999999996</v>
      </c>
      <c r="I33" s="39">
        <f t="shared" si="1"/>
        <v>1455.8656499999997</v>
      </c>
      <c r="J33" s="41">
        <f t="shared" si="2"/>
        <v>10.029296699999998</v>
      </c>
      <c r="K33" s="42">
        <f t="shared" si="3"/>
        <v>902.63670299999978</v>
      </c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</row>
    <row r="34" spans="1:26" ht="14.25" customHeight="1" x14ac:dyDescent="0.2">
      <c r="A34" s="17" t="s">
        <v>104</v>
      </c>
      <c r="B34" s="17" t="s">
        <v>101</v>
      </c>
      <c r="C34" s="17" t="s">
        <v>61</v>
      </c>
      <c r="D34" s="44" t="s">
        <v>102</v>
      </c>
      <c r="E34" s="17" t="s">
        <v>67</v>
      </c>
      <c r="F34" s="38">
        <v>90</v>
      </c>
      <c r="G34" s="40">
        <v>12.45</v>
      </c>
      <c r="H34" s="40">
        <f t="shared" si="0"/>
        <v>16.176284999999996</v>
      </c>
      <c r="I34" s="39">
        <f t="shared" si="1"/>
        <v>1455.8656499999997</v>
      </c>
      <c r="J34" s="41">
        <f t="shared" si="2"/>
        <v>10.029296699999998</v>
      </c>
      <c r="K34" s="42">
        <f t="shared" si="3"/>
        <v>902.63670299999978</v>
      </c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spans="1:26" ht="14.25" customHeight="1" x14ac:dyDescent="0.2">
      <c r="A35" s="17" t="s">
        <v>105</v>
      </c>
      <c r="B35" s="17" t="s">
        <v>106</v>
      </c>
      <c r="C35" s="17" t="s">
        <v>61</v>
      </c>
      <c r="D35" s="44" t="s">
        <v>107</v>
      </c>
      <c r="E35" s="17" t="s">
        <v>93</v>
      </c>
      <c r="F35" s="38">
        <v>12</v>
      </c>
      <c r="G35" s="40">
        <v>120.01</v>
      </c>
      <c r="H35" s="40">
        <f t="shared" si="0"/>
        <v>155.92899299999999</v>
      </c>
      <c r="I35" s="39">
        <f t="shared" si="1"/>
        <v>1871.1479159999999</v>
      </c>
      <c r="J35" s="41">
        <f t="shared" si="2"/>
        <v>96.675975659999992</v>
      </c>
      <c r="K35" s="42">
        <f t="shared" si="3"/>
        <v>1160.1117079199998</v>
      </c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spans="1:26" ht="14.25" customHeight="1" x14ac:dyDescent="0.2">
      <c r="A36" s="17" t="s">
        <v>108</v>
      </c>
      <c r="B36" s="17" t="s">
        <v>109</v>
      </c>
      <c r="C36" s="36" t="s">
        <v>39</v>
      </c>
      <c r="D36" s="44" t="s">
        <v>110</v>
      </c>
      <c r="E36" s="17" t="s">
        <v>111</v>
      </c>
      <c r="F36" s="38">
        <v>1</v>
      </c>
      <c r="G36" s="40">
        <v>601.97</v>
      </c>
      <c r="H36" s="40">
        <f t="shared" si="0"/>
        <v>782.13962099999992</v>
      </c>
      <c r="I36" s="39">
        <f t="shared" si="1"/>
        <v>782.13962099999992</v>
      </c>
      <c r="J36" s="41">
        <f t="shared" si="2"/>
        <v>484.92656501999994</v>
      </c>
      <c r="K36" s="42">
        <f t="shared" si="3"/>
        <v>484.92656501999994</v>
      </c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spans="1:26" ht="14.25" customHeight="1" x14ac:dyDescent="0.2">
      <c r="A37" s="17" t="s">
        <v>112</v>
      </c>
      <c r="B37" s="17" t="s">
        <v>113</v>
      </c>
      <c r="C37" s="17" t="s">
        <v>61</v>
      </c>
      <c r="D37" s="44" t="s">
        <v>114</v>
      </c>
      <c r="E37" s="17" t="s">
        <v>93</v>
      </c>
      <c r="F37" s="38">
        <v>1</v>
      </c>
      <c r="G37" s="40">
        <v>143.83000000000001</v>
      </c>
      <c r="H37" s="40">
        <f t="shared" si="0"/>
        <v>186.878319</v>
      </c>
      <c r="I37" s="39">
        <f t="shared" si="1"/>
        <v>186.878319</v>
      </c>
      <c r="J37" s="41">
        <f t="shared" si="2"/>
        <v>115.86455778</v>
      </c>
      <c r="K37" s="42">
        <f t="shared" si="3"/>
        <v>115.86455778</v>
      </c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</row>
    <row r="38" spans="1:26" ht="14.25" customHeight="1" x14ac:dyDescent="0.2">
      <c r="A38" s="17" t="s">
        <v>115</v>
      </c>
      <c r="B38" s="17" t="s">
        <v>116</v>
      </c>
      <c r="C38" s="17" t="s">
        <v>61</v>
      </c>
      <c r="D38" s="44" t="s">
        <v>117</v>
      </c>
      <c r="E38" s="17" t="s">
        <v>93</v>
      </c>
      <c r="F38" s="38">
        <v>1</v>
      </c>
      <c r="G38" s="40">
        <v>58.12</v>
      </c>
      <c r="H38" s="40">
        <f t="shared" si="0"/>
        <v>75.515315999999984</v>
      </c>
      <c r="I38" s="39">
        <f t="shared" si="1"/>
        <v>75.515315999999984</v>
      </c>
      <c r="J38" s="41">
        <f t="shared" si="2"/>
        <v>46.819495919999994</v>
      </c>
      <c r="K38" s="42">
        <f t="shared" si="3"/>
        <v>46.819495919999994</v>
      </c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</row>
    <row r="39" spans="1:26" ht="14.25" customHeight="1" x14ac:dyDescent="0.2">
      <c r="A39" s="17" t="s">
        <v>118</v>
      </c>
      <c r="B39" s="17" t="s">
        <v>119</v>
      </c>
      <c r="C39" s="17" t="s">
        <v>61</v>
      </c>
      <c r="D39" s="44" t="s">
        <v>120</v>
      </c>
      <c r="E39" s="17" t="s">
        <v>93</v>
      </c>
      <c r="F39" s="38">
        <v>1</v>
      </c>
      <c r="G39" s="40">
        <v>90.57</v>
      </c>
      <c r="H39" s="40">
        <f t="shared" si="0"/>
        <v>117.67760099999998</v>
      </c>
      <c r="I39" s="39">
        <f t="shared" si="1"/>
        <v>117.67760099999998</v>
      </c>
      <c r="J39" s="41">
        <f t="shared" si="2"/>
        <v>72.96011261999999</v>
      </c>
      <c r="K39" s="42">
        <f t="shared" si="3"/>
        <v>72.96011261999999</v>
      </c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</row>
    <row r="40" spans="1:26" ht="14.25" customHeight="1" x14ac:dyDescent="0.2">
      <c r="A40" s="17" t="s">
        <v>121</v>
      </c>
      <c r="B40" s="17" t="s">
        <v>122</v>
      </c>
      <c r="C40" s="17" t="s">
        <v>123</v>
      </c>
      <c r="D40" s="44" t="s">
        <v>124</v>
      </c>
      <c r="E40" s="17" t="s">
        <v>63</v>
      </c>
      <c r="F40" s="38">
        <v>12</v>
      </c>
      <c r="G40" s="40">
        <v>1438.7176999999999</v>
      </c>
      <c r="H40" s="40">
        <f t="shared" si="0"/>
        <v>1869.3259076099998</v>
      </c>
      <c r="I40" s="39">
        <f t="shared" si="1"/>
        <v>22431.910891319996</v>
      </c>
      <c r="J40" s="41">
        <f t="shared" si="2"/>
        <v>1158.9820627181998</v>
      </c>
      <c r="K40" s="42">
        <f t="shared" si="3"/>
        <v>13907.784752618398</v>
      </c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</row>
    <row r="41" spans="1:26" ht="14.25" customHeight="1" x14ac:dyDescent="0.2">
      <c r="A41" s="17" t="s">
        <v>125</v>
      </c>
      <c r="B41" s="17" t="s">
        <v>126</v>
      </c>
      <c r="C41" s="17" t="s">
        <v>61</v>
      </c>
      <c r="D41" s="44" t="s">
        <v>127</v>
      </c>
      <c r="E41" s="17" t="s">
        <v>93</v>
      </c>
      <c r="F41" s="38">
        <v>1</v>
      </c>
      <c r="G41" s="40">
        <v>31.93</v>
      </c>
      <c r="H41" s="40">
        <f t="shared" si="0"/>
        <v>41.486649</v>
      </c>
      <c r="I41" s="39">
        <f t="shared" si="1"/>
        <v>41.486649</v>
      </c>
      <c r="J41" s="41">
        <f t="shared" si="2"/>
        <v>25.721722379999999</v>
      </c>
      <c r="K41" s="42">
        <f t="shared" si="3"/>
        <v>25.721722379999999</v>
      </c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spans="1:26" ht="14.25" customHeight="1" x14ac:dyDescent="0.2">
      <c r="A42" s="17" t="s">
        <v>128</v>
      </c>
      <c r="B42" s="17" t="s">
        <v>129</v>
      </c>
      <c r="C42" s="17" t="s">
        <v>61</v>
      </c>
      <c r="D42" s="44" t="s">
        <v>130</v>
      </c>
      <c r="E42" s="17" t="s">
        <v>67</v>
      </c>
      <c r="F42" s="38">
        <v>90</v>
      </c>
      <c r="G42" s="40">
        <v>22.68</v>
      </c>
      <c r="H42" s="40">
        <f t="shared" si="0"/>
        <v>29.468123999999996</v>
      </c>
      <c r="I42" s="39">
        <f t="shared" si="1"/>
        <v>2652.1311599999995</v>
      </c>
      <c r="J42" s="41">
        <f t="shared" si="2"/>
        <v>18.270236879999999</v>
      </c>
      <c r="K42" s="42">
        <f t="shared" si="3"/>
        <v>1644.3213191999998</v>
      </c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</row>
    <row r="43" spans="1:26" ht="14.25" customHeight="1" x14ac:dyDescent="0.2">
      <c r="A43" s="17" t="s">
        <v>131</v>
      </c>
      <c r="B43" s="17" t="s">
        <v>132</v>
      </c>
      <c r="C43" s="17" t="s">
        <v>61</v>
      </c>
      <c r="D43" s="44" t="s">
        <v>133</v>
      </c>
      <c r="E43" s="17" t="s">
        <v>67</v>
      </c>
      <c r="F43" s="38">
        <v>2</v>
      </c>
      <c r="G43" s="40">
        <v>25.37</v>
      </c>
      <c r="H43" s="40">
        <f t="shared" si="0"/>
        <v>32.963240999999996</v>
      </c>
      <c r="I43" s="39">
        <f t="shared" si="1"/>
        <v>65.926481999999993</v>
      </c>
      <c r="J43" s="41">
        <f t="shared" si="2"/>
        <v>20.437209419999999</v>
      </c>
      <c r="K43" s="42">
        <f t="shared" si="3"/>
        <v>40.874418839999997</v>
      </c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</row>
    <row r="44" spans="1:26" ht="14.25" customHeight="1" x14ac:dyDescent="0.2">
      <c r="A44" s="17" t="s">
        <v>134</v>
      </c>
      <c r="B44" s="17" t="s">
        <v>132</v>
      </c>
      <c r="C44" s="17" t="s">
        <v>61</v>
      </c>
      <c r="D44" s="44" t="s">
        <v>133</v>
      </c>
      <c r="E44" s="17" t="s">
        <v>67</v>
      </c>
      <c r="F44" s="38">
        <v>2</v>
      </c>
      <c r="G44" s="40">
        <v>25.37</v>
      </c>
      <c r="H44" s="40">
        <f t="shared" si="0"/>
        <v>32.963240999999996</v>
      </c>
      <c r="I44" s="39">
        <f t="shared" si="1"/>
        <v>65.926481999999993</v>
      </c>
      <c r="J44" s="41">
        <f t="shared" si="2"/>
        <v>20.437209419999999</v>
      </c>
      <c r="K44" s="42">
        <f t="shared" si="3"/>
        <v>40.874418839999997</v>
      </c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</row>
    <row r="45" spans="1:26" ht="14.25" customHeight="1" x14ac:dyDescent="0.2">
      <c r="A45" s="17" t="s">
        <v>135</v>
      </c>
      <c r="B45" s="17" t="s">
        <v>132</v>
      </c>
      <c r="C45" s="17" t="s">
        <v>61</v>
      </c>
      <c r="D45" s="44" t="s">
        <v>133</v>
      </c>
      <c r="E45" s="17" t="s">
        <v>67</v>
      </c>
      <c r="F45" s="38">
        <v>2</v>
      </c>
      <c r="G45" s="40">
        <v>25.37</v>
      </c>
      <c r="H45" s="40">
        <f t="shared" si="0"/>
        <v>32.963240999999996</v>
      </c>
      <c r="I45" s="39">
        <f t="shared" si="1"/>
        <v>65.926481999999993</v>
      </c>
      <c r="J45" s="41">
        <f t="shared" si="2"/>
        <v>20.437209419999999</v>
      </c>
      <c r="K45" s="42">
        <f t="shared" si="3"/>
        <v>40.874418839999997</v>
      </c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</row>
    <row r="46" spans="1:26" ht="14.25" customHeight="1" x14ac:dyDescent="0.2">
      <c r="A46" s="17" t="s">
        <v>136</v>
      </c>
      <c r="B46" s="17" t="s">
        <v>137</v>
      </c>
      <c r="C46" s="17" t="s">
        <v>61</v>
      </c>
      <c r="D46" s="44" t="s">
        <v>138</v>
      </c>
      <c r="E46" s="17" t="s">
        <v>63</v>
      </c>
      <c r="F46" s="38">
        <v>1</v>
      </c>
      <c r="G46" s="40">
        <v>406.57</v>
      </c>
      <c r="H46" s="40">
        <f t="shared" si="0"/>
        <v>528.25640099999998</v>
      </c>
      <c r="I46" s="39">
        <f t="shared" si="1"/>
        <v>528.25640099999998</v>
      </c>
      <c r="J46" s="41">
        <f t="shared" si="2"/>
        <v>327.51896862000001</v>
      </c>
      <c r="K46" s="42">
        <f t="shared" si="3"/>
        <v>327.51896862000001</v>
      </c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</row>
    <row r="47" spans="1:26" ht="14.25" customHeight="1" x14ac:dyDescent="0.2">
      <c r="A47" s="62"/>
      <c r="B47" s="63"/>
      <c r="C47" s="67"/>
      <c r="D47" s="64"/>
      <c r="E47" s="63"/>
      <c r="F47" s="68"/>
      <c r="G47" s="68"/>
      <c r="H47" s="66" t="s">
        <v>139</v>
      </c>
      <c r="I47" s="54">
        <f>SUM(I29:I46)</f>
        <v>35220.835037519995</v>
      </c>
      <c r="J47" s="69"/>
      <c r="K47" s="70">
        <f>SUM(K29:K46)</f>
        <v>21836.917723262399</v>
      </c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</row>
    <row r="48" spans="1:26" ht="14.25" customHeight="1" x14ac:dyDescent="0.2">
      <c r="A48" s="56" t="s">
        <v>140</v>
      </c>
      <c r="B48" s="57"/>
      <c r="C48" s="57"/>
      <c r="D48" s="58" t="s">
        <v>89</v>
      </c>
      <c r="E48" s="57"/>
      <c r="F48" s="59"/>
      <c r="G48" s="60"/>
      <c r="H48" s="60"/>
      <c r="I48" s="61"/>
      <c r="J48" s="34"/>
      <c r="K48" s="61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</row>
    <row r="49" spans="1:26" ht="14.25" customHeight="1" x14ac:dyDescent="0.2">
      <c r="A49" s="17" t="s">
        <v>141</v>
      </c>
      <c r="B49" s="17" t="s">
        <v>142</v>
      </c>
      <c r="C49" s="17" t="s">
        <v>61</v>
      </c>
      <c r="D49" s="44" t="s">
        <v>143</v>
      </c>
      <c r="E49" s="17" t="s">
        <v>67</v>
      </c>
      <c r="F49" s="38">
        <v>2</v>
      </c>
      <c r="G49" s="40">
        <v>222.83</v>
      </c>
      <c r="H49" s="40">
        <f t="shared" ref="H49:H54" si="4">G49*1.2993</f>
        <v>289.52301899999998</v>
      </c>
      <c r="I49" s="39">
        <f t="shared" ref="I49:I54" si="5">H49*F49</f>
        <v>579.04603799999995</v>
      </c>
      <c r="J49" s="41">
        <f t="shared" ref="J49:J54" si="6">(H49)-(H49*$J$7)</f>
        <v>179.50427177999998</v>
      </c>
      <c r="K49" s="42">
        <f t="shared" ref="K49:K54" si="7">J49*F49</f>
        <v>359.00854355999996</v>
      </c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</row>
    <row r="50" spans="1:26" ht="41.25" customHeight="1" x14ac:dyDescent="0.2">
      <c r="A50" s="17" t="s">
        <v>144</v>
      </c>
      <c r="B50" s="17" t="s">
        <v>145</v>
      </c>
      <c r="C50" s="17" t="s">
        <v>61</v>
      </c>
      <c r="D50" s="44" t="s">
        <v>146</v>
      </c>
      <c r="E50" s="17" t="s">
        <v>93</v>
      </c>
      <c r="F50" s="38">
        <v>1</v>
      </c>
      <c r="G50" s="40">
        <v>456.17</v>
      </c>
      <c r="H50" s="40">
        <f t="shared" si="4"/>
        <v>592.70168100000001</v>
      </c>
      <c r="I50" s="39">
        <f t="shared" si="5"/>
        <v>592.70168100000001</v>
      </c>
      <c r="J50" s="41">
        <f t="shared" si="6"/>
        <v>367.47504221999998</v>
      </c>
      <c r="K50" s="42">
        <f t="shared" si="7"/>
        <v>367.47504221999998</v>
      </c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spans="1:26" ht="14.25" customHeight="1" x14ac:dyDescent="0.2">
      <c r="A51" s="17" t="s">
        <v>147</v>
      </c>
      <c r="B51" s="17" t="s">
        <v>148</v>
      </c>
      <c r="C51" s="17" t="s">
        <v>61</v>
      </c>
      <c r="D51" s="44" t="s">
        <v>149</v>
      </c>
      <c r="E51" s="17" t="s">
        <v>93</v>
      </c>
      <c r="F51" s="38">
        <v>5</v>
      </c>
      <c r="G51" s="40">
        <v>165.36</v>
      </c>
      <c r="H51" s="40">
        <f t="shared" si="4"/>
        <v>214.852248</v>
      </c>
      <c r="I51" s="39">
        <f t="shared" si="5"/>
        <v>1074.26124</v>
      </c>
      <c r="J51" s="41">
        <f t="shared" si="6"/>
        <v>133.20839376000001</v>
      </c>
      <c r="K51" s="42">
        <f t="shared" si="7"/>
        <v>666.04196880000006</v>
      </c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</row>
    <row r="52" spans="1:26" ht="14.25" customHeight="1" x14ac:dyDescent="0.2">
      <c r="A52" s="17" t="s">
        <v>150</v>
      </c>
      <c r="B52" s="17" t="s">
        <v>151</v>
      </c>
      <c r="C52" s="17" t="s">
        <v>61</v>
      </c>
      <c r="D52" s="44" t="s">
        <v>152</v>
      </c>
      <c r="E52" s="17" t="s">
        <v>63</v>
      </c>
      <c r="F52" s="38">
        <v>34</v>
      </c>
      <c r="G52" s="40">
        <v>18.04</v>
      </c>
      <c r="H52" s="40">
        <f t="shared" si="4"/>
        <v>23.439371999999999</v>
      </c>
      <c r="I52" s="39">
        <f t="shared" si="5"/>
        <v>796.93864799999994</v>
      </c>
      <c r="J52" s="41">
        <f t="shared" si="6"/>
        <v>14.532410639999998</v>
      </c>
      <c r="K52" s="42">
        <f t="shared" si="7"/>
        <v>494.10196175999994</v>
      </c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 spans="1:26" ht="14.25" customHeight="1" x14ac:dyDescent="0.2">
      <c r="A53" s="17" t="s">
        <v>153</v>
      </c>
      <c r="B53" s="17" t="s">
        <v>151</v>
      </c>
      <c r="C53" s="17" t="s">
        <v>61</v>
      </c>
      <c r="D53" s="44" t="s">
        <v>152</v>
      </c>
      <c r="E53" s="17" t="s">
        <v>63</v>
      </c>
      <c r="F53" s="38">
        <v>80</v>
      </c>
      <c r="G53" s="40">
        <v>18.04</v>
      </c>
      <c r="H53" s="40">
        <f t="shared" si="4"/>
        <v>23.439371999999999</v>
      </c>
      <c r="I53" s="39">
        <f t="shared" si="5"/>
        <v>1875.1497599999998</v>
      </c>
      <c r="J53" s="41">
        <f t="shared" si="6"/>
        <v>14.532410639999998</v>
      </c>
      <c r="K53" s="42">
        <f t="shared" si="7"/>
        <v>1162.5928511999998</v>
      </c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spans="1:26" ht="14.25" customHeight="1" x14ac:dyDescent="0.2">
      <c r="A54" s="17" t="s">
        <v>154</v>
      </c>
      <c r="B54" s="17" t="s">
        <v>155</v>
      </c>
      <c r="C54" s="17" t="s">
        <v>61</v>
      </c>
      <c r="D54" s="44" t="s">
        <v>156</v>
      </c>
      <c r="E54" s="17" t="s">
        <v>157</v>
      </c>
      <c r="F54" s="38">
        <v>4</v>
      </c>
      <c r="G54" s="40">
        <v>385.76</v>
      </c>
      <c r="H54" s="40">
        <f t="shared" si="4"/>
        <v>501.21796799999993</v>
      </c>
      <c r="I54" s="39">
        <f t="shared" si="5"/>
        <v>2004.8718719999997</v>
      </c>
      <c r="J54" s="41">
        <f t="shared" si="6"/>
        <v>310.75514015999994</v>
      </c>
      <c r="K54" s="42">
        <f t="shared" si="7"/>
        <v>1243.0205606399998</v>
      </c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</row>
    <row r="55" spans="1:26" ht="14.25" customHeight="1" x14ac:dyDescent="0.2">
      <c r="A55" s="62"/>
      <c r="B55" s="63"/>
      <c r="C55" s="67"/>
      <c r="D55" s="64"/>
      <c r="E55" s="63"/>
      <c r="F55" s="68"/>
      <c r="G55" s="66"/>
      <c r="H55" s="66" t="s">
        <v>158</v>
      </c>
      <c r="I55" s="54">
        <f>SUM(I49:I54)</f>
        <v>6922.9692389999991</v>
      </c>
      <c r="J55" s="69"/>
      <c r="K55" s="70">
        <f>SUM(K49:K54)</f>
        <v>4292.2409281799992</v>
      </c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</row>
    <row r="56" spans="1:26" ht="14.25" customHeight="1" x14ac:dyDescent="0.2">
      <c r="A56" s="62"/>
      <c r="B56" s="63"/>
      <c r="C56" s="63"/>
      <c r="D56" s="64"/>
      <c r="E56" s="63"/>
      <c r="F56" s="66"/>
      <c r="G56" s="71"/>
      <c r="H56" s="53" t="s">
        <v>159</v>
      </c>
      <c r="I56" s="54">
        <f>I47+I55</f>
        <v>42143.804276519993</v>
      </c>
      <c r="J56" s="53"/>
      <c r="K56" s="54">
        <f>K47+K55</f>
        <v>26129.158651442398</v>
      </c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</row>
    <row r="57" spans="1:26" ht="14.25" customHeight="1" x14ac:dyDescent="0.2">
      <c r="A57" s="56" t="s">
        <v>160</v>
      </c>
      <c r="B57" s="57" t="s">
        <v>35</v>
      </c>
      <c r="C57" s="57"/>
      <c r="D57" s="58" t="s">
        <v>161</v>
      </c>
      <c r="E57" s="57"/>
      <c r="F57" s="59"/>
      <c r="G57" s="60"/>
      <c r="H57" s="60"/>
      <c r="I57" s="61"/>
      <c r="J57" s="34"/>
      <c r="K57" s="35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</row>
    <row r="58" spans="1:26" ht="14.25" customHeight="1" x14ac:dyDescent="0.2">
      <c r="A58" s="56" t="s">
        <v>162</v>
      </c>
      <c r="B58" s="57" t="s">
        <v>35</v>
      </c>
      <c r="C58" s="57"/>
      <c r="D58" s="58" t="s">
        <v>163</v>
      </c>
      <c r="E58" s="57"/>
      <c r="F58" s="59"/>
      <c r="G58" s="60"/>
      <c r="H58" s="60"/>
      <c r="I58" s="61"/>
      <c r="J58" s="34"/>
      <c r="K58" s="61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</row>
    <row r="59" spans="1:26" ht="14.25" customHeight="1" x14ac:dyDescent="0.2">
      <c r="A59" s="17" t="s">
        <v>164</v>
      </c>
      <c r="B59" s="17" t="s">
        <v>151</v>
      </c>
      <c r="C59" s="17" t="s">
        <v>61</v>
      </c>
      <c r="D59" s="44" t="s">
        <v>152</v>
      </c>
      <c r="E59" s="17" t="s">
        <v>63</v>
      </c>
      <c r="F59" s="38">
        <v>5</v>
      </c>
      <c r="G59" s="40">
        <v>18.04</v>
      </c>
      <c r="H59" s="40">
        <f>G59*1.2993</f>
        <v>23.439371999999999</v>
      </c>
      <c r="I59" s="39">
        <f>H59*F59</f>
        <v>117.19685999999999</v>
      </c>
      <c r="J59" s="41">
        <f>(H59)-(H59*$J$7)</f>
        <v>14.532410639999998</v>
      </c>
      <c r="K59" s="42">
        <f>J59*F59</f>
        <v>72.662053199999988</v>
      </c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</row>
    <row r="60" spans="1:26" ht="14.25" customHeight="1" x14ac:dyDescent="0.2">
      <c r="A60" s="62"/>
      <c r="B60" s="63"/>
      <c r="C60" s="67"/>
      <c r="D60" s="64"/>
      <c r="E60" s="63"/>
      <c r="F60" s="68"/>
      <c r="G60" s="66"/>
      <c r="H60" s="66" t="s">
        <v>165</v>
      </c>
      <c r="I60" s="54">
        <f>SUM(I59)</f>
        <v>117.19685999999999</v>
      </c>
      <c r="J60" s="72"/>
      <c r="K60" s="73">
        <f>SUM(K59)</f>
        <v>72.662053199999988</v>
      </c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</row>
    <row r="61" spans="1:26" ht="14.25" customHeight="1" x14ac:dyDescent="0.2">
      <c r="A61" s="56" t="s">
        <v>166</v>
      </c>
      <c r="B61" s="57" t="s">
        <v>35</v>
      </c>
      <c r="C61" s="57"/>
      <c r="D61" s="58" t="s">
        <v>167</v>
      </c>
      <c r="E61" s="57"/>
      <c r="F61" s="59"/>
      <c r="G61" s="60"/>
      <c r="H61" s="60"/>
      <c r="I61" s="61"/>
      <c r="J61" s="34"/>
      <c r="K61" s="61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</row>
    <row r="62" spans="1:26" ht="39.75" customHeight="1" x14ac:dyDescent="0.2">
      <c r="A62" s="17" t="s">
        <v>168</v>
      </c>
      <c r="B62" s="17" t="s">
        <v>169</v>
      </c>
      <c r="C62" s="17" t="s">
        <v>61</v>
      </c>
      <c r="D62" s="44" t="s">
        <v>170</v>
      </c>
      <c r="E62" s="17" t="s">
        <v>171</v>
      </c>
      <c r="F62" s="38">
        <v>12454.5</v>
      </c>
      <c r="G62" s="40">
        <v>37.69</v>
      </c>
      <c r="H62" s="40">
        <f t="shared" ref="H62:H67" si="8">G62*1.2993</f>
        <v>48.97061699999999</v>
      </c>
      <c r="I62" s="39">
        <f t="shared" ref="I62:I67" si="9">H62*F62</f>
        <v>609904.54942649987</v>
      </c>
      <c r="J62" s="41">
        <f t="shared" ref="J62:J67" si="10">(H62)-(H62*$J$7)</f>
        <v>30.361782539999993</v>
      </c>
      <c r="K62" s="42">
        <f t="shared" ref="K62:K67" si="11">J62*F62</f>
        <v>378140.82064442988</v>
      </c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</row>
    <row r="63" spans="1:26" ht="39.75" customHeight="1" x14ac:dyDescent="0.2">
      <c r="A63" s="17" t="s">
        <v>172</v>
      </c>
      <c r="B63" s="17" t="s">
        <v>173</v>
      </c>
      <c r="C63" s="17" t="s">
        <v>61</v>
      </c>
      <c r="D63" s="44" t="s">
        <v>174</v>
      </c>
      <c r="E63" s="17" t="s">
        <v>63</v>
      </c>
      <c r="F63" s="38">
        <v>1083</v>
      </c>
      <c r="G63" s="40">
        <v>70.040000000000006</v>
      </c>
      <c r="H63" s="40">
        <f t="shared" si="8"/>
        <v>91.002972</v>
      </c>
      <c r="I63" s="39">
        <f t="shared" si="9"/>
        <v>98556.218676000004</v>
      </c>
      <c r="J63" s="41">
        <f t="shared" si="10"/>
        <v>56.421842640000001</v>
      </c>
      <c r="K63" s="42">
        <f t="shared" si="11"/>
        <v>61104.855579119998</v>
      </c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</row>
    <row r="64" spans="1:26" ht="14.25" customHeight="1" x14ac:dyDescent="0.2">
      <c r="A64" s="17" t="s">
        <v>175</v>
      </c>
      <c r="B64" s="17" t="s">
        <v>176</v>
      </c>
      <c r="C64" s="17" t="s">
        <v>61</v>
      </c>
      <c r="D64" s="44" t="s">
        <v>177</v>
      </c>
      <c r="E64" s="17" t="s">
        <v>81</v>
      </c>
      <c r="F64" s="38">
        <v>1</v>
      </c>
      <c r="G64" s="40">
        <v>680.87</v>
      </c>
      <c r="H64" s="40">
        <f t="shared" si="8"/>
        <v>884.65439099999992</v>
      </c>
      <c r="I64" s="39">
        <f t="shared" si="9"/>
        <v>884.65439099999992</v>
      </c>
      <c r="J64" s="41">
        <f t="shared" si="10"/>
        <v>548.48572242</v>
      </c>
      <c r="K64" s="42">
        <f t="shared" si="11"/>
        <v>548.48572242</v>
      </c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</row>
    <row r="65" spans="1:26" ht="14.25" customHeight="1" x14ac:dyDescent="0.2">
      <c r="A65" s="17" t="s">
        <v>178</v>
      </c>
      <c r="B65" s="17" t="s">
        <v>179</v>
      </c>
      <c r="C65" s="17" t="s">
        <v>61</v>
      </c>
      <c r="D65" s="44" t="s">
        <v>180</v>
      </c>
      <c r="E65" s="17" t="s">
        <v>67</v>
      </c>
      <c r="F65" s="38">
        <v>74</v>
      </c>
      <c r="G65" s="40">
        <v>129.46</v>
      </c>
      <c r="H65" s="40">
        <f t="shared" si="8"/>
        <v>168.20737800000001</v>
      </c>
      <c r="I65" s="39">
        <f t="shared" si="9"/>
        <v>12447.345972000001</v>
      </c>
      <c r="J65" s="41">
        <f t="shared" si="10"/>
        <v>104.28857436000001</v>
      </c>
      <c r="K65" s="42">
        <f t="shared" si="11"/>
        <v>7717.3545026400006</v>
      </c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</row>
    <row r="66" spans="1:26" ht="14.25" customHeight="1" x14ac:dyDescent="0.2">
      <c r="A66" s="17" t="s">
        <v>181</v>
      </c>
      <c r="B66" s="17" t="s">
        <v>182</v>
      </c>
      <c r="C66" s="17" t="s">
        <v>61</v>
      </c>
      <c r="D66" s="44" t="s">
        <v>183</v>
      </c>
      <c r="E66" s="17" t="s">
        <v>67</v>
      </c>
      <c r="F66" s="38">
        <v>64</v>
      </c>
      <c r="G66" s="40">
        <v>69.3</v>
      </c>
      <c r="H66" s="40">
        <f t="shared" si="8"/>
        <v>90.041489999999996</v>
      </c>
      <c r="I66" s="39">
        <f t="shared" si="9"/>
        <v>5762.6553599999997</v>
      </c>
      <c r="J66" s="41">
        <f t="shared" si="10"/>
        <v>55.825723799999999</v>
      </c>
      <c r="K66" s="42">
        <f t="shared" si="11"/>
        <v>3572.8463231999999</v>
      </c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</row>
    <row r="67" spans="1:26" ht="14.25" customHeight="1" x14ac:dyDescent="0.2">
      <c r="A67" s="17" t="s">
        <v>184</v>
      </c>
      <c r="B67" s="74" t="s">
        <v>185</v>
      </c>
      <c r="C67" s="17" t="s">
        <v>61</v>
      </c>
      <c r="D67" s="44" t="s">
        <v>152</v>
      </c>
      <c r="E67" s="17" t="s">
        <v>186</v>
      </c>
      <c r="F67" s="38">
        <v>16</v>
      </c>
      <c r="G67" s="40">
        <v>18.04</v>
      </c>
      <c r="H67" s="40">
        <f t="shared" si="8"/>
        <v>23.439371999999999</v>
      </c>
      <c r="I67" s="39">
        <f t="shared" si="9"/>
        <v>375.02995199999998</v>
      </c>
      <c r="J67" s="41">
        <f t="shared" si="10"/>
        <v>14.532410639999998</v>
      </c>
      <c r="K67" s="42">
        <f t="shared" si="11"/>
        <v>232.51857023999997</v>
      </c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</row>
    <row r="68" spans="1:26" ht="14.25" customHeight="1" x14ac:dyDescent="0.2">
      <c r="A68" s="75"/>
      <c r="B68" s="74"/>
      <c r="C68" s="76"/>
      <c r="D68" s="64"/>
      <c r="E68" s="63"/>
      <c r="F68" s="68"/>
      <c r="G68" s="66"/>
      <c r="H68" s="66" t="s">
        <v>187</v>
      </c>
      <c r="I68" s="54">
        <f>SUM(I62:I67)</f>
        <v>727930.45377749996</v>
      </c>
      <c r="J68" s="72"/>
      <c r="K68" s="73">
        <f>SUM(K62:K67)</f>
        <v>451316.88134204986</v>
      </c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</row>
    <row r="69" spans="1:26" ht="14.25" customHeight="1" x14ac:dyDescent="0.2">
      <c r="A69" s="56" t="s">
        <v>188</v>
      </c>
      <c r="B69" s="57" t="s">
        <v>35</v>
      </c>
      <c r="C69" s="57"/>
      <c r="D69" s="58" t="s">
        <v>189</v>
      </c>
      <c r="E69" s="57"/>
      <c r="F69" s="59"/>
      <c r="G69" s="60"/>
      <c r="H69" s="60"/>
      <c r="I69" s="61"/>
      <c r="J69" s="34"/>
      <c r="K69" s="61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</row>
    <row r="70" spans="1:26" ht="39.75" customHeight="1" x14ac:dyDescent="0.2">
      <c r="A70" s="17" t="s">
        <v>190</v>
      </c>
      <c r="B70" s="17" t="s">
        <v>151</v>
      </c>
      <c r="C70" s="17" t="s">
        <v>191</v>
      </c>
      <c r="D70" s="44" t="s">
        <v>152</v>
      </c>
      <c r="E70" s="17" t="s">
        <v>63</v>
      </c>
      <c r="F70" s="38">
        <v>258</v>
      </c>
      <c r="G70" s="40">
        <v>18.04</v>
      </c>
      <c r="H70" s="40">
        <f>G70*1.2993</f>
        <v>23.439371999999999</v>
      </c>
      <c r="I70" s="39">
        <f>H70*F70</f>
        <v>6047.3579759999993</v>
      </c>
      <c r="J70" s="41">
        <f>(H70)-(H70*$J$7)</f>
        <v>14.532410639999998</v>
      </c>
      <c r="K70" s="42">
        <f>J70*F70</f>
        <v>3749.3619451199997</v>
      </c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</row>
    <row r="71" spans="1:26" ht="39.75" customHeight="1" x14ac:dyDescent="0.2">
      <c r="A71" s="17" t="s">
        <v>192</v>
      </c>
      <c r="B71" s="17" t="s">
        <v>193</v>
      </c>
      <c r="C71" s="17" t="s">
        <v>191</v>
      </c>
      <c r="D71" s="44" t="s">
        <v>194</v>
      </c>
      <c r="E71" s="17" t="s">
        <v>63</v>
      </c>
      <c r="F71" s="38">
        <v>220</v>
      </c>
      <c r="G71" s="40">
        <v>251.91</v>
      </c>
      <c r="H71" s="40">
        <f>G71*1.2993</f>
        <v>327.30666299999996</v>
      </c>
      <c r="I71" s="39">
        <f>H71*F71</f>
        <v>72007.465859999997</v>
      </c>
      <c r="J71" s="41">
        <f>(H71)-(H71*$J$7)</f>
        <v>202.93013105999995</v>
      </c>
      <c r="K71" s="42">
        <f>J71*F71</f>
        <v>44644.628833199989</v>
      </c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</row>
    <row r="72" spans="1:26" ht="45" customHeight="1" x14ac:dyDescent="0.2">
      <c r="A72" s="17" t="s">
        <v>195</v>
      </c>
      <c r="B72" s="17" t="s">
        <v>193</v>
      </c>
      <c r="C72" s="17" t="s">
        <v>191</v>
      </c>
      <c r="D72" s="44" t="s">
        <v>194</v>
      </c>
      <c r="E72" s="17" t="s">
        <v>63</v>
      </c>
      <c r="F72" s="38">
        <v>2</v>
      </c>
      <c r="G72" s="40">
        <v>251.91</v>
      </c>
      <c r="H72" s="40">
        <f>G72*1.2993</f>
        <v>327.30666299999996</v>
      </c>
      <c r="I72" s="39">
        <f>H72*F72</f>
        <v>654.61332599999992</v>
      </c>
      <c r="J72" s="41">
        <f>(H72)-(H72*$J$7)</f>
        <v>202.93013105999995</v>
      </c>
      <c r="K72" s="42">
        <f>J72*F72</f>
        <v>405.8602621199999</v>
      </c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</row>
    <row r="73" spans="1:26" ht="30" customHeight="1" x14ac:dyDescent="0.2">
      <c r="A73" s="17" t="s">
        <v>196</v>
      </c>
      <c r="B73" s="17" t="s">
        <v>197</v>
      </c>
      <c r="C73" s="17" t="s">
        <v>191</v>
      </c>
      <c r="D73" s="44" t="s">
        <v>198</v>
      </c>
      <c r="E73" s="17" t="s">
        <v>93</v>
      </c>
      <c r="F73" s="38">
        <v>2</v>
      </c>
      <c r="G73" s="40">
        <v>1830.45</v>
      </c>
      <c r="H73" s="40">
        <f>G73*1.2993</f>
        <v>2378.3036849999999</v>
      </c>
      <c r="I73" s="39">
        <f>H73*F73</f>
        <v>4756.6073699999997</v>
      </c>
      <c r="J73" s="41">
        <f>(H73)-(H73*$J$7)</f>
        <v>1474.5482846999998</v>
      </c>
      <c r="K73" s="42">
        <f>J73*F73</f>
        <v>2949.0965693999997</v>
      </c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</row>
    <row r="74" spans="1:26" ht="14.25" customHeight="1" x14ac:dyDescent="0.2">
      <c r="A74" s="17" t="s">
        <v>199</v>
      </c>
      <c r="B74" s="17" t="s">
        <v>200</v>
      </c>
      <c r="C74" s="17" t="s">
        <v>191</v>
      </c>
      <c r="D74" s="44" t="s">
        <v>201</v>
      </c>
      <c r="E74" s="17" t="s">
        <v>93</v>
      </c>
      <c r="F74" s="38">
        <v>2</v>
      </c>
      <c r="G74" s="40">
        <v>225.78</v>
      </c>
      <c r="H74" s="40">
        <f>G74*1.2993</f>
        <v>293.355954</v>
      </c>
      <c r="I74" s="39">
        <f>H74*F74</f>
        <v>586.71190799999999</v>
      </c>
      <c r="J74" s="41">
        <f>(H74)-(H74*$J$7)</f>
        <v>181.88069148</v>
      </c>
      <c r="K74" s="42">
        <f>J74*F74</f>
        <v>363.76138295999999</v>
      </c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</row>
    <row r="75" spans="1:26" ht="14.25" customHeight="1" x14ac:dyDescent="0.2">
      <c r="A75" s="75"/>
      <c r="B75" s="74"/>
      <c r="C75" s="76"/>
      <c r="D75" s="64"/>
      <c r="E75" s="63"/>
      <c r="F75" s="68"/>
      <c r="G75" s="66"/>
      <c r="H75" s="66" t="s">
        <v>202</v>
      </c>
      <c r="I75" s="54">
        <f>SUM(I70:I74)</f>
        <v>84052.756439999997</v>
      </c>
      <c r="J75" s="72"/>
      <c r="K75" s="73">
        <f>SUM(K70:K74)</f>
        <v>52112.708992799984</v>
      </c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spans="1:26" ht="14.25" customHeight="1" x14ac:dyDescent="0.2">
      <c r="A76" s="56" t="s">
        <v>203</v>
      </c>
      <c r="B76" s="57" t="s">
        <v>35</v>
      </c>
      <c r="C76" s="57"/>
      <c r="D76" s="58" t="s">
        <v>204</v>
      </c>
      <c r="E76" s="57"/>
      <c r="F76" s="59"/>
      <c r="G76" s="60"/>
      <c r="H76" s="60"/>
      <c r="I76" s="61"/>
      <c r="J76" s="34"/>
      <c r="K76" s="61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1:26" ht="14.25" customHeight="1" x14ac:dyDescent="0.2">
      <c r="A77" s="17" t="s">
        <v>205</v>
      </c>
      <c r="B77" s="17" t="s">
        <v>95</v>
      </c>
      <c r="C77" s="17" t="s">
        <v>191</v>
      </c>
      <c r="D77" s="44" t="s">
        <v>96</v>
      </c>
      <c r="E77" s="17" t="s">
        <v>93</v>
      </c>
      <c r="F77" s="38">
        <v>3</v>
      </c>
      <c r="G77" s="40">
        <v>80.849999999999994</v>
      </c>
      <c r="H77" s="40">
        <f t="shared" ref="H77:H93" si="12">G77*1.2993</f>
        <v>105.04840499999999</v>
      </c>
      <c r="I77" s="39">
        <f t="shared" ref="I77:I93" si="13">H77*F77</f>
        <v>315.14521499999995</v>
      </c>
      <c r="J77" s="41">
        <f t="shared" ref="J77:J93" si="14">(H77)-(H77*$J$7)</f>
        <v>65.13001109999999</v>
      </c>
      <c r="K77" s="42">
        <f t="shared" ref="K77:K93" si="15">J77*F77</f>
        <v>195.39003329999997</v>
      </c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spans="1:26" ht="14.25" customHeight="1" x14ac:dyDescent="0.2">
      <c r="A78" s="17" t="s">
        <v>206</v>
      </c>
      <c r="B78" s="17" t="s">
        <v>207</v>
      </c>
      <c r="C78" s="17" t="s">
        <v>191</v>
      </c>
      <c r="D78" s="44" t="s">
        <v>208</v>
      </c>
      <c r="E78" s="17" t="s">
        <v>67</v>
      </c>
      <c r="F78" s="38">
        <v>7.2</v>
      </c>
      <c r="G78" s="40">
        <v>55.86</v>
      </c>
      <c r="H78" s="40">
        <f t="shared" si="12"/>
        <v>72.578897999999995</v>
      </c>
      <c r="I78" s="39">
        <f t="shared" si="13"/>
        <v>522.56806559999995</v>
      </c>
      <c r="J78" s="41">
        <f t="shared" si="14"/>
        <v>44.99891676</v>
      </c>
      <c r="K78" s="42">
        <f t="shared" si="15"/>
        <v>323.99220067200002</v>
      </c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spans="1:26" ht="14.25" customHeight="1" x14ac:dyDescent="0.2">
      <c r="A79" s="17" t="s">
        <v>209</v>
      </c>
      <c r="B79" s="17" t="s">
        <v>210</v>
      </c>
      <c r="C79" s="17" t="s">
        <v>191</v>
      </c>
      <c r="D79" s="44" t="s">
        <v>211</v>
      </c>
      <c r="E79" s="17" t="s">
        <v>93</v>
      </c>
      <c r="F79" s="38">
        <v>1</v>
      </c>
      <c r="G79" s="40">
        <v>142.53</v>
      </c>
      <c r="H79" s="40">
        <f t="shared" si="12"/>
        <v>185.18922899999998</v>
      </c>
      <c r="I79" s="39">
        <f t="shared" si="13"/>
        <v>185.18922899999998</v>
      </c>
      <c r="J79" s="41">
        <f t="shared" si="14"/>
        <v>114.81732197999999</v>
      </c>
      <c r="K79" s="42">
        <f t="shared" si="15"/>
        <v>114.81732197999999</v>
      </c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spans="1:26" ht="14.25" customHeight="1" x14ac:dyDescent="0.2">
      <c r="A80" s="17" t="s">
        <v>212</v>
      </c>
      <c r="B80" s="17" t="s">
        <v>119</v>
      </c>
      <c r="C80" s="17" t="s">
        <v>191</v>
      </c>
      <c r="D80" s="44" t="s">
        <v>120</v>
      </c>
      <c r="E80" s="17" t="s">
        <v>93</v>
      </c>
      <c r="F80" s="38">
        <v>1</v>
      </c>
      <c r="G80" s="40">
        <v>90.57</v>
      </c>
      <c r="H80" s="40">
        <f t="shared" si="12"/>
        <v>117.67760099999998</v>
      </c>
      <c r="I80" s="39">
        <f t="shared" si="13"/>
        <v>117.67760099999998</v>
      </c>
      <c r="J80" s="41">
        <f t="shared" si="14"/>
        <v>72.96011261999999</v>
      </c>
      <c r="K80" s="42">
        <f t="shared" si="15"/>
        <v>72.96011261999999</v>
      </c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spans="1:26" ht="14.25" customHeight="1" x14ac:dyDescent="0.2">
      <c r="A81" s="17" t="s">
        <v>213</v>
      </c>
      <c r="B81" s="17" t="s">
        <v>214</v>
      </c>
      <c r="C81" s="17" t="s">
        <v>191</v>
      </c>
      <c r="D81" s="44" t="s">
        <v>215</v>
      </c>
      <c r="E81" s="17" t="s">
        <v>93</v>
      </c>
      <c r="F81" s="38">
        <v>2</v>
      </c>
      <c r="G81" s="40">
        <v>58.12</v>
      </c>
      <c r="H81" s="40">
        <f t="shared" si="12"/>
        <v>75.515315999999984</v>
      </c>
      <c r="I81" s="39">
        <f t="shared" si="13"/>
        <v>151.03063199999997</v>
      </c>
      <c r="J81" s="41">
        <f t="shared" si="14"/>
        <v>46.819495919999994</v>
      </c>
      <c r="K81" s="42">
        <f t="shared" si="15"/>
        <v>93.638991839999989</v>
      </c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</row>
    <row r="82" spans="1:26" ht="14.25" customHeight="1" x14ac:dyDescent="0.2">
      <c r="A82" s="17" t="s">
        <v>216</v>
      </c>
      <c r="B82" s="17" t="s">
        <v>217</v>
      </c>
      <c r="C82" s="17" t="s">
        <v>191</v>
      </c>
      <c r="D82" s="44" t="s">
        <v>218</v>
      </c>
      <c r="E82" s="17" t="s">
        <v>93</v>
      </c>
      <c r="F82" s="38">
        <v>2</v>
      </c>
      <c r="G82" s="40">
        <v>69.47</v>
      </c>
      <c r="H82" s="40">
        <f t="shared" si="12"/>
        <v>90.262370999999987</v>
      </c>
      <c r="I82" s="39">
        <f t="shared" si="13"/>
        <v>180.52474199999997</v>
      </c>
      <c r="J82" s="41">
        <f t="shared" si="14"/>
        <v>55.96267001999999</v>
      </c>
      <c r="K82" s="42">
        <f t="shared" si="15"/>
        <v>111.92534003999998</v>
      </c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spans="1:26" ht="14.25" customHeight="1" x14ac:dyDescent="0.2">
      <c r="A83" s="17" t="s">
        <v>219</v>
      </c>
      <c r="B83" s="17" t="s">
        <v>220</v>
      </c>
      <c r="C83" s="17" t="s">
        <v>191</v>
      </c>
      <c r="D83" s="44" t="s">
        <v>221</v>
      </c>
      <c r="E83" s="17" t="s">
        <v>67</v>
      </c>
      <c r="F83" s="38">
        <v>3</v>
      </c>
      <c r="G83" s="40">
        <v>25.61</v>
      </c>
      <c r="H83" s="40">
        <f t="shared" si="12"/>
        <v>33.275072999999999</v>
      </c>
      <c r="I83" s="39">
        <f t="shared" si="13"/>
        <v>99.825219000000004</v>
      </c>
      <c r="J83" s="41">
        <f t="shared" si="14"/>
        <v>20.630545259999998</v>
      </c>
      <c r="K83" s="42">
        <f t="shared" si="15"/>
        <v>61.891635779999994</v>
      </c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</row>
    <row r="84" spans="1:26" ht="14.25" customHeight="1" x14ac:dyDescent="0.2">
      <c r="A84" s="17" t="s">
        <v>222</v>
      </c>
      <c r="B84" s="17" t="s">
        <v>106</v>
      </c>
      <c r="C84" s="17" t="s">
        <v>191</v>
      </c>
      <c r="D84" s="44" t="s">
        <v>107</v>
      </c>
      <c r="E84" s="17" t="s">
        <v>93</v>
      </c>
      <c r="F84" s="38">
        <v>19</v>
      </c>
      <c r="G84" s="40">
        <v>120.01</v>
      </c>
      <c r="H84" s="40">
        <f t="shared" si="12"/>
        <v>155.92899299999999</v>
      </c>
      <c r="I84" s="39">
        <f t="shared" si="13"/>
        <v>2962.6508669999998</v>
      </c>
      <c r="J84" s="41">
        <f t="shared" si="14"/>
        <v>96.675975659999992</v>
      </c>
      <c r="K84" s="42">
        <f t="shared" si="15"/>
        <v>1836.8435375399999</v>
      </c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</row>
    <row r="85" spans="1:26" ht="14.25" customHeight="1" x14ac:dyDescent="0.2">
      <c r="A85" s="17" t="s">
        <v>223</v>
      </c>
      <c r="B85" s="17" t="s">
        <v>224</v>
      </c>
      <c r="C85" s="17" t="s">
        <v>191</v>
      </c>
      <c r="D85" s="44" t="s">
        <v>225</v>
      </c>
      <c r="E85" s="17" t="s">
        <v>67</v>
      </c>
      <c r="F85" s="38">
        <v>1</v>
      </c>
      <c r="G85" s="40">
        <v>146.44999999999999</v>
      </c>
      <c r="H85" s="40">
        <f t="shared" si="12"/>
        <v>190.28248499999998</v>
      </c>
      <c r="I85" s="39">
        <f t="shared" si="13"/>
        <v>190.28248499999998</v>
      </c>
      <c r="J85" s="41">
        <f t="shared" si="14"/>
        <v>117.97514069999998</v>
      </c>
      <c r="K85" s="42">
        <f t="shared" si="15"/>
        <v>117.97514069999998</v>
      </c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</row>
    <row r="86" spans="1:26" ht="14.25" customHeight="1" x14ac:dyDescent="0.2">
      <c r="A86" s="17" t="s">
        <v>226</v>
      </c>
      <c r="B86" s="17" t="s">
        <v>227</v>
      </c>
      <c r="C86" s="17" t="s">
        <v>191</v>
      </c>
      <c r="D86" s="44" t="s">
        <v>228</v>
      </c>
      <c r="E86" s="17" t="s">
        <v>67</v>
      </c>
      <c r="F86" s="38">
        <v>103</v>
      </c>
      <c r="G86" s="40">
        <v>56.22</v>
      </c>
      <c r="H86" s="40">
        <f t="shared" si="12"/>
        <v>73.046645999999996</v>
      </c>
      <c r="I86" s="39">
        <f t="shared" si="13"/>
        <v>7523.8045379999994</v>
      </c>
      <c r="J86" s="41">
        <f t="shared" si="14"/>
        <v>45.288920519999998</v>
      </c>
      <c r="K86" s="42">
        <f t="shared" si="15"/>
        <v>4664.7588135599999</v>
      </c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</row>
    <row r="87" spans="1:26" ht="14.25" customHeight="1" x14ac:dyDescent="0.2">
      <c r="A87" s="17" t="s">
        <v>229</v>
      </c>
      <c r="B87" s="17" t="s">
        <v>129</v>
      </c>
      <c r="C87" s="17" t="s">
        <v>191</v>
      </c>
      <c r="D87" s="44" t="s">
        <v>130</v>
      </c>
      <c r="E87" s="17" t="s">
        <v>67</v>
      </c>
      <c r="F87" s="38">
        <v>30</v>
      </c>
      <c r="G87" s="40">
        <v>22.68</v>
      </c>
      <c r="H87" s="40">
        <f t="shared" si="12"/>
        <v>29.468123999999996</v>
      </c>
      <c r="I87" s="39">
        <f t="shared" si="13"/>
        <v>884.04371999999989</v>
      </c>
      <c r="J87" s="41">
        <f t="shared" si="14"/>
        <v>18.270236879999999</v>
      </c>
      <c r="K87" s="42">
        <f t="shared" si="15"/>
        <v>548.10710640000002</v>
      </c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</row>
    <row r="88" spans="1:26" ht="14.25" customHeight="1" x14ac:dyDescent="0.2">
      <c r="A88" s="17" t="s">
        <v>230</v>
      </c>
      <c r="B88" s="17" t="s">
        <v>231</v>
      </c>
      <c r="C88" s="17" t="s">
        <v>191</v>
      </c>
      <c r="D88" s="44" t="s">
        <v>232</v>
      </c>
      <c r="E88" s="17" t="s">
        <v>67</v>
      </c>
      <c r="F88" s="38">
        <v>172</v>
      </c>
      <c r="G88" s="40">
        <v>21.93</v>
      </c>
      <c r="H88" s="40">
        <f t="shared" si="12"/>
        <v>28.493648999999998</v>
      </c>
      <c r="I88" s="39">
        <f t="shared" si="13"/>
        <v>4900.9076279999999</v>
      </c>
      <c r="J88" s="41">
        <f t="shared" si="14"/>
        <v>17.66606238</v>
      </c>
      <c r="K88" s="42">
        <f t="shared" si="15"/>
        <v>3038.56272936</v>
      </c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</row>
    <row r="89" spans="1:26" ht="14.25" customHeight="1" x14ac:dyDescent="0.2">
      <c r="A89" s="17" t="s">
        <v>233</v>
      </c>
      <c r="B89" s="17" t="s">
        <v>132</v>
      </c>
      <c r="C89" s="17" t="s">
        <v>191</v>
      </c>
      <c r="D89" s="44" t="s">
        <v>133</v>
      </c>
      <c r="E89" s="17" t="s">
        <v>67</v>
      </c>
      <c r="F89" s="38">
        <v>30</v>
      </c>
      <c r="G89" s="40">
        <v>25.37</v>
      </c>
      <c r="H89" s="40">
        <f t="shared" si="12"/>
        <v>32.963240999999996</v>
      </c>
      <c r="I89" s="39">
        <f t="shared" si="13"/>
        <v>988.89722999999992</v>
      </c>
      <c r="J89" s="41">
        <f t="shared" si="14"/>
        <v>20.437209419999999</v>
      </c>
      <c r="K89" s="42">
        <f t="shared" si="15"/>
        <v>613.11628259999998</v>
      </c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</row>
    <row r="90" spans="1:26" ht="14.25" customHeight="1" x14ac:dyDescent="0.2">
      <c r="A90" s="17" t="s">
        <v>234</v>
      </c>
      <c r="B90" s="17" t="s">
        <v>132</v>
      </c>
      <c r="C90" s="17" t="s">
        <v>191</v>
      </c>
      <c r="D90" s="44" t="s">
        <v>133</v>
      </c>
      <c r="E90" s="17" t="s">
        <v>67</v>
      </c>
      <c r="F90" s="38">
        <v>60</v>
      </c>
      <c r="G90" s="40">
        <v>25.37</v>
      </c>
      <c r="H90" s="40">
        <f t="shared" si="12"/>
        <v>32.963240999999996</v>
      </c>
      <c r="I90" s="39">
        <f t="shared" si="13"/>
        <v>1977.7944599999998</v>
      </c>
      <c r="J90" s="41">
        <f t="shared" si="14"/>
        <v>20.437209419999999</v>
      </c>
      <c r="K90" s="42">
        <f t="shared" si="15"/>
        <v>1226.2325652</v>
      </c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</row>
    <row r="91" spans="1:26" ht="14.25" customHeight="1" x14ac:dyDescent="0.2">
      <c r="A91" s="17" t="s">
        <v>235</v>
      </c>
      <c r="B91" s="17" t="s">
        <v>101</v>
      </c>
      <c r="C91" s="17" t="s">
        <v>191</v>
      </c>
      <c r="D91" s="44" t="s">
        <v>102</v>
      </c>
      <c r="E91" s="17" t="s">
        <v>67</v>
      </c>
      <c r="F91" s="38">
        <v>172</v>
      </c>
      <c r="G91" s="40">
        <v>12.45</v>
      </c>
      <c r="H91" s="40">
        <f t="shared" si="12"/>
        <v>16.176284999999996</v>
      </c>
      <c r="I91" s="39">
        <f t="shared" si="13"/>
        <v>2782.3210199999994</v>
      </c>
      <c r="J91" s="41">
        <f t="shared" si="14"/>
        <v>10.029296699999998</v>
      </c>
      <c r="K91" s="42">
        <f t="shared" si="15"/>
        <v>1725.0390323999995</v>
      </c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</row>
    <row r="92" spans="1:26" ht="14.25" customHeight="1" x14ac:dyDescent="0.2">
      <c r="A92" s="17" t="s">
        <v>236</v>
      </c>
      <c r="B92" s="17" t="s">
        <v>101</v>
      </c>
      <c r="C92" s="17" t="s">
        <v>191</v>
      </c>
      <c r="D92" s="44" t="s">
        <v>102</v>
      </c>
      <c r="E92" s="17" t="s">
        <v>67</v>
      </c>
      <c r="F92" s="38">
        <v>344</v>
      </c>
      <c r="G92" s="40">
        <v>12.45</v>
      </c>
      <c r="H92" s="40">
        <f t="shared" si="12"/>
        <v>16.176284999999996</v>
      </c>
      <c r="I92" s="39">
        <f t="shared" si="13"/>
        <v>5564.6420399999988</v>
      </c>
      <c r="J92" s="41">
        <f t="shared" si="14"/>
        <v>10.029296699999998</v>
      </c>
      <c r="K92" s="42">
        <f t="shared" si="15"/>
        <v>3450.0780647999991</v>
      </c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</row>
    <row r="93" spans="1:26" ht="14.25" customHeight="1" x14ac:dyDescent="0.2">
      <c r="A93" s="17" t="s">
        <v>237</v>
      </c>
      <c r="B93" s="17" t="s">
        <v>238</v>
      </c>
      <c r="C93" s="17" t="s">
        <v>191</v>
      </c>
      <c r="D93" s="44" t="s">
        <v>239</v>
      </c>
      <c r="E93" s="17" t="s">
        <v>63</v>
      </c>
      <c r="F93" s="38">
        <v>16</v>
      </c>
      <c r="G93" s="40">
        <v>2171.83</v>
      </c>
      <c r="H93" s="40">
        <f t="shared" si="12"/>
        <v>2821.8587189999998</v>
      </c>
      <c r="I93" s="39">
        <f t="shared" si="13"/>
        <v>45149.739503999997</v>
      </c>
      <c r="J93" s="41">
        <f t="shared" si="14"/>
        <v>1749.5524057799998</v>
      </c>
      <c r="K93" s="42">
        <f t="shared" si="15"/>
        <v>27992.838492479998</v>
      </c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</row>
    <row r="94" spans="1:26" ht="14.25" customHeight="1" x14ac:dyDescent="0.2">
      <c r="A94" s="75"/>
      <c r="B94" s="74"/>
      <c r="C94" s="76"/>
      <c r="D94" s="64"/>
      <c r="E94" s="63"/>
      <c r="F94" s="68"/>
      <c r="G94" s="66"/>
      <c r="H94" s="66" t="s">
        <v>240</v>
      </c>
      <c r="I94" s="54">
        <f>SUM(I77:I93)</f>
        <v>74497.0441956</v>
      </c>
      <c r="J94" s="72"/>
      <c r="K94" s="73">
        <f>SUM(K77:K93)</f>
        <v>46188.167401271996</v>
      </c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</row>
    <row r="95" spans="1:26" ht="14.25" customHeight="1" x14ac:dyDescent="0.2">
      <c r="A95" s="62"/>
      <c r="B95" s="63"/>
      <c r="C95" s="63"/>
      <c r="D95" s="64"/>
      <c r="E95" s="63"/>
      <c r="F95" s="65"/>
      <c r="G95" s="66"/>
      <c r="H95" s="53" t="s">
        <v>241</v>
      </c>
      <c r="I95" s="54">
        <f>I60+I68+I75+I94</f>
        <v>886597.45127309998</v>
      </c>
      <c r="J95" s="53"/>
      <c r="K95" s="54">
        <f>K60+K68+K75+K94</f>
        <v>549690.41978932184</v>
      </c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</row>
    <row r="96" spans="1:26" ht="14.25" customHeight="1" x14ac:dyDescent="0.2">
      <c r="A96" s="30" t="s">
        <v>242</v>
      </c>
      <c r="B96" s="31" t="s">
        <v>35</v>
      </c>
      <c r="C96" s="31"/>
      <c r="D96" s="32" t="s">
        <v>243</v>
      </c>
      <c r="E96" s="31"/>
      <c r="F96" s="33"/>
      <c r="G96" s="34"/>
      <c r="H96" s="34"/>
      <c r="I96" s="35"/>
      <c r="J96" s="34"/>
      <c r="K96" s="35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</row>
    <row r="97" spans="1:26" ht="14.25" customHeight="1" x14ac:dyDescent="0.2">
      <c r="A97" s="17" t="s">
        <v>244</v>
      </c>
      <c r="B97" s="17" t="s">
        <v>245</v>
      </c>
      <c r="C97" s="17" t="s">
        <v>61</v>
      </c>
      <c r="D97" s="44" t="s">
        <v>246</v>
      </c>
      <c r="E97" s="17" t="s">
        <v>63</v>
      </c>
      <c r="F97" s="38">
        <v>2329.3000000000002</v>
      </c>
      <c r="G97" s="40">
        <v>0.98</v>
      </c>
      <c r="H97" s="40">
        <f>G97*1.2993</f>
        <v>1.2733139999999998</v>
      </c>
      <c r="I97" s="39">
        <f>H97*F97</f>
        <v>2965.9303001999997</v>
      </c>
      <c r="J97" s="41">
        <f>(H97)-(H97*$J$7)</f>
        <v>0.78945467999999996</v>
      </c>
      <c r="K97" s="42">
        <f>J97*F97</f>
        <v>1838.8767861240001</v>
      </c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</row>
    <row r="98" spans="1:26" ht="39" customHeight="1" x14ac:dyDescent="0.2">
      <c r="A98" s="17" t="s">
        <v>247</v>
      </c>
      <c r="B98" s="17" t="s">
        <v>248</v>
      </c>
      <c r="C98" s="17" t="s">
        <v>61</v>
      </c>
      <c r="D98" s="44" t="s">
        <v>249</v>
      </c>
      <c r="E98" s="17" t="s">
        <v>81</v>
      </c>
      <c r="F98" s="38">
        <v>20</v>
      </c>
      <c r="G98" s="40">
        <v>60.85</v>
      </c>
      <c r="H98" s="40">
        <f>G98*1.2993</f>
        <v>79.062404999999998</v>
      </c>
      <c r="I98" s="39">
        <f>H98*F98</f>
        <v>1581.2481</v>
      </c>
      <c r="J98" s="41">
        <f>(H98)-(H98*$J$7)</f>
        <v>49.018691099999998</v>
      </c>
      <c r="K98" s="42">
        <f>J98*F98</f>
        <v>980.37382200000002</v>
      </c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</row>
    <row r="99" spans="1:26" ht="14.25" customHeight="1" x14ac:dyDescent="0.2">
      <c r="A99" s="17" t="s">
        <v>250</v>
      </c>
      <c r="B99" s="17" t="s">
        <v>251</v>
      </c>
      <c r="C99" s="17" t="s">
        <v>61</v>
      </c>
      <c r="D99" s="44" t="s">
        <v>252</v>
      </c>
      <c r="E99" s="17" t="s">
        <v>93</v>
      </c>
      <c r="F99" s="38">
        <v>1</v>
      </c>
      <c r="G99" s="40">
        <v>768.47</v>
      </c>
      <c r="H99" s="40">
        <f>G99*1.2993</f>
        <v>998.473071</v>
      </c>
      <c r="I99" s="39">
        <f>H99*F99</f>
        <v>998.473071</v>
      </c>
      <c r="J99" s="41">
        <f>(H99)-(H99*$J$7)</f>
        <v>619.05330402000004</v>
      </c>
      <c r="K99" s="42">
        <f>J99*F99</f>
        <v>619.05330402000004</v>
      </c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</row>
    <row r="100" spans="1:26" ht="14.25" customHeight="1" x14ac:dyDescent="0.2">
      <c r="A100" s="77"/>
      <c r="B100" s="78"/>
      <c r="C100" s="78"/>
      <c r="D100" s="79"/>
      <c r="E100" s="78"/>
      <c r="F100" s="80"/>
      <c r="G100" s="81"/>
      <c r="H100" s="82" t="s">
        <v>253</v>
      </c>
      <c r="I100" s="83">
        <f>SUM(I97:I99)</f>
        <v>5545.6514711999998</v>
      </c>
      <c r="J100" s="82"/>
      <c r="K100" s="83">
        <f>SUM(K97:K99)</f>
        <v>3438.3039121439997</v>
      </c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</row>
    <row r="101" spans="1:26" ht="14.25" customHeight="1" x14ac:dyDescent="0.2">
      <c r="A101" s="84"/>
      <c r="B101" s="85"/>
      <c r="C101" s="85"/>
      <c r="D101" s="85"/>
      <c r="E101" s="85"/>
      <c r="F101" s="86"/>
      <c r="G101" s="86"/>
      <c r="H101" s="87" t="s">
        <v>254</v>
      </c>
      <c r="I101" s="88">
        <f>I100+I95+I56+I26+I21+I15</f>
        <v>1144649.1094402201</v>
      </c>
      <c r="J101" s="89" t="s">
        <v>254</v>
      </c>
      <c r="K101" s="90">
        <f>K100+K95+K56+K26+K21+K15</f>
        <v>709682.44785293622</v>
      </c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14.25" customHeight="1" x14ac:dyDescent="0.2"/>
    <row r="103" spans="1:26" ht="14.25" customHeight="1" x14ac:dyDescent="0.2"/>
    <row r="104" spans="1:26" ht="14.25" customHeight="1" x14ac:dyDescent="0.2"/>
    <row r="105" spans="1:26" ht="14.25" customHeight="1" x14ac:dyDescent="0.2"/>
    <row r="106" spans="1:26" ht="14.25" customHeight="1" x14ac:dyDescent="0.2"/>
    <row r="107" spans="1:26" ht="14.25" customHeight="1" x14ac:dyDescent="0.2"/>
    <row r="108" spans="1:26" ht="14.25" customHeight="1" x14ac:dyDescent="0.2"/>
    <row r="109" spans="1:26" ht="14.25" customHeight="1" x14ac:dyDescent="0.2"/>
    <row r="110" spans="1:26" ht="14.25" customHeight="1" x14ac:dyDescent="0.2"/>
    <row r="111" spans="1:26" ht="14.25" customHeight="1" x14ac:dyDescent="0.2"/>
    <row r="112" spans="1:26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23">
    <mergeCell ref="F8:F9"/>
    <mergeCell ref="G8:H8"/>
    <mergeCell ref="I8:I9"/>
    <mergeCell ref="K8:K9"/>
    <mergeCell ref="A8:A9"/>
    <mergeCell ref="B8:B9"/>
    <mergeCell ref="C8:C9"/>
    <mergeCell ref="D8:D9"/>
    <mergeCell ref="E8:E9"/>
    <mergeCell ref="A1:I1"/>
    <mergeCell ref="J1:J2"/>
    <mergeCell ref="K1:K2"/>
    <mergeCell ref="A2:B7"/>
    <mergeCell ref="C2:E2"/>
    <mergeCell ref="F2:I2"/>
    <mergeCell ref="C3:C5"/>
    <mergeCell ref="D3:E5"/>
    <mergeCell ref="F3:I4"/>
    <mergeCell ref="J4:J5"/>
    <mergeCell ref="K4:K5"/>
    <mergeCell ref="F5:I5"/>
    <mergeCell ref="D6:E6"/>
    <mergeCell ref="F7:H7"/>
  </mergeCells>
  <pageMargins left="0.5" right="0.5" top="1" bottom="1" header="0" footer="0"/>
  <pageSetup paperSize="9" firstPageNumber="0" fitToHeight="0" orientation="landscape" horizontalDpi="300" verticalDpi="300"/>
  <headerFooter>
    <oddHeader>&amp;L &amp;CPREFEITURA MUNICIPAL DE ITAPEMIRIM CNPJ: 27.174.168/0001-70</oddHeader>
    <oddFooter>&amp;L &amp;CPRAÇA DOMINGOS JOSÉ MARTINS  - CENTRO - Itapemirim / ES (28) 3529-6723 /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A10" zoomScaleNormal="100" workbookViewId="0">
      <selection sqref="A1:I1"/>
    </sheetView>
  </sheetViews>
  <sheetFormatPr defaultRowHeight="14.25" x14ac:dyDescent="0.2"/>
  <cols>
    <col min="1" max="1" width="10.25" customWidth="1"/>
    <col min="2" max="2" width="32" customWidth="1"/>
    <col min="3" max="3" width="17.125" customWidth="1"/>
    <col min="4" max="4" width="9.75" customWidth="1"/>
    <col min="5" max="8" width="14.75" customWidth="1"/>
    <col min="9" max="9" width="21.75" customWidth="1"/>
    <col min="10" max="10" width="8.625" customWidth="1"/>
    <col min="11" max="11" width="15.125" customWidth="1"/>
    <col min="12" max="26" width="8.625" customWidth="1"/>
    <col min="27" max="1025" width="12.625" customWidth="1"/>
  </cols>
  <sheetData>
    <row r="1" spans="1:26" ht="34.5" customHeight="1" x14ac:dyDescent="0.2">
      <c r="A1" s="1" t="str">
        <f>Orçamento!A1</f>
        <v>PREFEITURA MUNICIPAL DE ITAPEMIRIM</v>
      </c>
      <c r="B1" s="1"/>
      <c r="C1" s="1"/>
      <c r="D1" s="1"/>
      <c r="E1" s="1"/>
      <c r="F1" s="1"/>
      <c r="G1" s="1"/>
      <c r="H1" s="1"/>
      <c r="I1" s="1"/>
      <c r="J1" s="91"/>
    </row>
    <row r="2" spans="1:26" ht="30" customHeight="1" x14ac:dyDescent="0.2">
      <c r="A2" s="92" t="str">
        <f>Orçamento!C3</f>
        <v>OBRA:</v>
      </c>
      <c r="B2" s="179" t="str">
        <f>Orçamento!D3</f>
        <v>REFORMA DA QUADRA E PRAÇA DO BARBADOS</v>
      </c>
      <c r="C2" s="179"/>
      <c r="D2" s="179"/>
      <c r="E2" s="179"/>
      <c r="F2" s="180" t="s">
        <v>255</v>
      </c>
      <c r="G2" s="180"/>
      <c r="H2" s="93" t="str">
        <f>Orçamento!K6</f>
        <v>VALOR TOTAL com desconto:</v>
      </c>
      <c r="I2" s="181"/>
      <c r="J2" s="94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6" ht="30" customHeight="1" x14ac:dyDescent="0.2">
      <c r="A3" s="92">
        <f>Orçamento!C4</f>
        <v>0</v>
      </c>
      <c r="B3" s="179">
        <f>Orçamento!D4</f>
        <v>0</v>
      </c>
      <c r="C3" s="179"/>
      <c r="D3" s="179"/>
      <c r="E3" s="179"/>
      <c r="F3" s="182" t="s">
        <v>256</v>
      </c>
      <c r="G3" s="182"/>
      <c r="H3" s="97">
        <f>Orçamento!K7</f>
        <v>709682.44785293622</v>
      </c>
      <c r="I3" s="181"/>
      <c r="J3" s="94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</row>
    <row r="4" spans="1:26" ht="30" customHeight="1" x14ac:dyDescent="0.2">
      <c r="A4" s="98">
        <f>Orçamento!C5</f>
        <v>0</v>
      </c>
      <c r="B4" s="179">
        <f>Orçamento!D5</f>
        <v>0</v>
      </c>
      <c r="C4" s="179"/>
      <c r="D4" s="179"/>
      <c r="E4" s="179"/>
      <c r="F4" s="182" t="s">
        <v>257</v>
      </c>
      <c r="G4" s="182"/>
      <c r="H4" s="96" t="str">
        <f>H6</f>
        <v>120 DIAS</v>
      </c>
      <c r="I4" s="181"/>
      <c r="J4" s="94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</row>
    <row r="5" spans="1:26" ht="18.75" customHeight="1" x14ac:dyDescent="0.2">
      <c r="A5" s="183" t="s">
        <v>258</v>
      </c>
      <c r="B5" s="183"/>
      <c r="C5" s="183"/>
      <c r="D5" s="183"/>
      <c r="E5" s="183"/>
      <c r="F5" s="183"/>
      <c r="G5" s="183"/>
      <c r="H5" s="183"/>
      <c r="I5" s="183"/>
      <c r="J5" s="91"/>
    </row>
    <row r="6" spans="1:26" ht="13.5" customHeight="1" x14ac:dyDescent="0.2">
      <c r="A6" s="99" t="s">
        <v>259</v>
      </c>
      <c r="B6" s="100" t="s">
        <v>260</v>
      </c>
      <c r="C6" s="100" t="s">
        <v>261</v>
      </c>
      <c r="D6" s="100" t="s">
        <v>262</v>
      </c>
      <c r="E6" s="100" t="s">
        <v>263</v>
      </c>
      <c r="F6" s="100" t="s">
        <v>264</v>
      </c>
      <c r="G6" s="100" t="s">
        <v>265</v>
      </c>
      <c r="H6" s="100" t="s">
        <v>266</v>
      </c>
      <c r="I6" s="101" t="s">
        <v>267</v>
      </c>
      <c r="J6" s="91"/>
    </row>
    <row r="7" spans="1:26" ht="13.5" customHeight="1" x14ac:dyDescent="0.2">
      <c r="A7" s="184" t="str">
        <f>Orçamento!A10</f>
        <v xml:space="preserve"> 1 </v>
      </c>
      <c r="B7" s="182" t="str">
        <f>Orçamento!D10</f>
        <v>OPERAÇÃO DO CANTEIRO DE OBRAS</v>
      </c>
      <c r="C7" s="185">
        <f>Orçamento!K15</f>
        <v>57081.681750600001</v>
      </c>
      <c r="D7" s="186">
        <f>C7/$C$19</f>
        <v>8.0432708915507425E-2</v>
      </c>
      <c r="E7" s="102">
        <v>1</v>
      </c>
      <c r="F7" s="102"/>
      <c r="G7" s="102"/>
      <c r="H7" s="102"/>
      <c r="I7" s="103">
        <f t="shared" ref="I7:I18" si="0">SUM(E7:H7)</f>
        <v>1</v>
      </c>
      <c r="J7" s="91"/>
    </row>
    <row r="8" spans="1:26" ht="13.5" customHeight="1" x14ac:dyDescent="0.2">
      <c r="A8" s="184"/>
      <c r="B8" s="182"/>
      <c r="C8" s="182"/>
      <c r="D8" s="182"/>
      <c r="E8" s="104">
        <f>$C$7*E7</f>
        <v>57081.681750600001</v>
      </c>
      <c r="F8" s="104">
        <f>$C$7*F7</f>
        <v>0</v>
      </c>
      <c r="G8" s="104">
        <f>$C$7*G7</f>
        <v>0</v>
      </c>
      <c r="H8" s="104">
        <f>$C$7*H7</f>
        <v>0</v>
      </c>
      <c r="I8" s="105">
        <f t="shared" si="0"/>
        <v>57081.681750600001</v>
      </c>
      <c r="J8" s="91"/>
    </row>
    <row r="9" spans="1:26" ht="13.5" customHeight="1" x14ac:dyDescent="0.2">
      <c r="A9" s="184" t="str">
        <f>Orçamento!A16</f>
        <v xml:space="preserve"> 2 </v>
      </c>
      <c r="B9" s="182" t="str">
        <f>Orçamento!D16</f>
        <v>CANTEIRO DE OBRAS</v>
      </c>
      <c r="C9" s="185">
        <f>Orçamento!K21</f>
        <v>69918.4565172</v>
      </c>
      <c r="D9" s="186">
        <f>C9/$C$19</f>
        <v>9.852076337625422E-2</v>
      </c>
      <c r="E9" s="102">
        <v>0.3</v>
      </c>
      <c r="F9" s="102">
        <v>0.3</v>
      </c>
      <c r="G9" s="102">
        <v>0.3</v>
      </c>
      <c r="H9" s="102">
        <v>0.1</v>
      </c>
      <c r="I9" s="103">
        <f t="shared" si="0"/>
        <v>0.99999999999999989</v>
      </c>
      <c r="J9" s="91"/>
    </row>
    <row r="10" spans="1:26" ht="13.5" customHeight="1" x14ac:dyDescent="0.2">
      <c r="A10" s="184"/>
      <c r="B10" s="182"/>
      <c r="C10" s="182"/>
      <c r="D10" s="182"/>
      <c r="E10" s="104">
        <f>$C$9*E9</f>
        <v>20975.536955159998</v>
      </c>
      <c r="F10" s="104">
        <f>$C$9*F9</f>
        <v>20975.536955159998</v>
      </c>
      <c r="G10" s="104">
        <f>$C$9*G9</f>
        <v>20975.536955159998</v>
      </c>
      <c r="H10" s="104">
        <f>$C$9*H9</f>
        <v>6991.8456517200002</v>
      </c>
      <c r="I10" s="105">
        <f t="shared" si="0"/>
        <v>69918.456517199986</v>
      </c>
      <c r="J10" s="91"/>
    </row>
    <row r="11" spans="1:26" ht="13.5" customHeight="1" x14ac:dyDescent="0.2">
      <c r="A11" s="184" t="str">
        <f>Orçamento!A22</f>
        <v xml:space="preserve"> 3 </v>
      </c>
      <c r="B11" s="182" t="str">
        <f>Orçamento!D22</f>
        <v>SERVIÇOS PRELIMINARES</v>
      </c>
      <c r="C11" s="185">
        <f>Orçamento!K26</f>
        <v>3424.4272322279994</v>
      </c>
      <c r="D11" s="186">
        <f>C11/$C$19</f>
        <v>4.8252950916120524E-3</v>
      </c>
      <c r="E11" s="102">
        <v>0.3</v>
      </c>
      <c r="F11" s="102">
        <v>0.3</v>
      </c>
      <c r="G11" s="102">
        <v>0.3</v>
      </c>
      <c r="H11" s="102">
        <v>0.1</v>
      </c>
      <c r="I11" s="103">
        <f t="shared" si="0"/>
        <v>0.99999999999999989</v>
      </c>
      <c r="J11" s="91"/>
    </row>
    <row r="12" spans="1:26" ht="13.5" customHeight="1" x14ac:dyDescent="0.2">
      <c r="A12" s="184"/>
      <c r="B12" s="182"/>
      <c r="C12" s="182"/>
      <c r="D12" s="182"/>
      <c r="E12" s="104">
        <f>$C$11*E11</f>
        <v>1027.3281696683998</v>
      </c>
      <c r="F12" s="104">
        <f>$C$11*F11</f>
        <v>1027.3281696683998</v>
      </c>
      <c r="G12" s="104">
        <f>$C$11*G11</f>
        <v>1027.3281696683998</v>
      </c>
      <c r="H12" s="104">
        <f>$C$11*H11</f>
        <v>342.44272322279994</v>
      </c>
      <c r="I12" s="105">
        <f t="shared" si="0"/>
        <v>3424.4272322279994</v>
      </c>
      <c r="J12" s="91"/>
    </row>
    <row r="13" spans="1:26" ht="13.5" customHeight="1" x14ac:dyDescent="0.2">
      <c r="A13" s="184" t="str">
        <f>Orçamento!A27</f>
        <v xml:space="preserve"> 4 </v>
      </c>
      <c r="B13" s="182" t="str">
        <f>Orçamento!D27</f>
        <v>COBERTURA E ESTRUTURA METÁLICA</v>
      </c>
      <c r="C13" s="185">
        <f>Orçamento!K56</f>
        <v>26129.158651442398</v>
      </c>
      <c r="D13" s="186">
        <f>C13/$C$19</f>
        <v>3.6818099039215645E-2</v>
      </c>
      <c r="E13" s="102">
        <v>0.25</v>
      </c>
      <c r="F13" s="102">
        <v>0.25</v>
      </c>
      <c r="G13" s="102">
        <v>0.25</v>
      </c>
      <c r="H13" s="102">
        <v>0.25</v>
      </c>
      <c r="I13" s="103">
        <f t="shared" si="0"/>
        <v>1</v>
      </c>
      <c r="J13" s="91"/>
    </row>
    <row r="14" spans="1:26" ht="13.5" customHeight="1" x14ac:dyDescent="0.2">
      <c r="A14" s="184"/>
      <c r="B14" s="182"/>
      <c r="C14" s="182"/>
      <c r="D14" s="182"/>
      <c r="E14" s="104">
        <f>$C$13*E13</f>
        <v>6532.2896628605995</v>
      </c>
      <c r="F14" s="104">
        <f>$C$13*F13</f>
        <v>6532.2896628605995</v>
      </c>
      <c r="G14" s="104">
        <f>$C$13*G13</f>
        <v>6532.2896628605995</v>
      </c>
      <c r="H14" s="104">
        <f>$C$13*H13</f>
        <v>6532.2896628605995</v>
      </c>
      <c r="I14" s="105">
        <f t="shared" si="0"/>
        <v>26129.158651442398</v>
      </c>
      <c r="J14" s="91"/>
    </row>
    <row r="15" spans="1:26" ht="13.5" customHeight="1" x14ac:dyDescent="0.2">
      <c r="A15" s="184" t="str">
        <f>Orçamento!A57</f>
        <v xml:space="preserve"> 5 </v>
      </c>
      <c r="B15" s="182" t="str">
        <f>Orçamento!D57</f>
        <v>CAMPO SOCIETY 37 X 27,5M</v>
      </c>
      <c r="C15" s="185">
        <f>Orçamento!K95</f>
        <v>549690.41978932184</v>
      </c>
      <c r="D15" s="186">
        <f>C15/$C$19</f>
        <v>0.77455828512082814</v>
      </c>
      <c r="E15" s="106">
        <v>0.25</v>
      </c>
      <c r="F15" s="106">
        <v>0.25</v>
      </c>
      <c r="G15" s="106">
        <v>0.25</v>
      </c>
      <c r="H15" s="106">
        <v>0.25</v>
      </c>
      <c r="I15" s="103">
        <f t="shared" si="0"/>
        <v>1</v>
      </c>
      <c r="J15" s="91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26" ht="13.5" customHeight="1" x14ac:dyDescent="0.2">
      <c r="A16" s="184"/>
      <c r="B16" s="182"/>
      <c r="C16" s="182"/>
      <c r="D16" s="182"/>
      <c r="E16" s="104">
        <f>$C$15*E15</f>
        <v>137422.60494733046</v>
      </c>
      <c r="F16" s="104">
        <f>$C$15*F15</f>
        <v>137422.60494733046</v>
      </c>
      <c r="G16" s="104">
        <f>$C$15*G15</f>
        <v>137422.60494733046</v>
      </c>
      <c r="H16" s="104">
        <f>$C$15*H15</f>
        <v>137422.60494733046</v>
      </c>
      <c r="I16" s="105">
        <f t="shared" si="0"/>
        <v>549690.41978932184</v>
      </c>
      <c r="J16" s="91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</row>
    <row r="17" spans="1:26" ht="13.5" customHeight="1" x14ac:dyDescent="0.2">
      <c r="A17" s="184" t="str">
        <f>Orçamento!A96</f>
        <v xml:space="preserve"> 6 </v>
      </c>
      <c r="B17" s="182" t="str">
        <f>Orçamento!D96</f>
        <v>ITENS DE LIMPEZA</v>
      </c>
      <c r="C17" s="185">
        <f>Orçamento!K100</f>
        <v>3438.3039121439997</v>
      </c>
      <c r="D17" s="186">
        <f>C17/$C$19</f>
        <v>4.8448484565825154E-3</v>
      </c>
      <c r="E17" s="106"/>
      <c r="F17" s="106"/>
      <c r="G17" s="106"/>
      <c r="H17" s="106">
        <v>1</v>
      </c>
      <c r="I17" s="103">
        <f t="shared" si="0"/>
        <v>1</v>
      </c>
      <c r="J17" s="91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</row>
    <row r="18" spans="1:26" ht="13.5" customHeight="1" x14ac:dyDescent="0.2">
      <c r="A18" s="184"/>
      <c r="B18" s="182"/>
      <c r="C18" s="182"/>
      <c r="D18" s="182"/>
      <c r="E18" s="104">
        <f>$C$17*E17</f>
        <v>0</v>
      </c>
      <c r="F18" s="104">
        <f>$C$17*F17</f>
        <v>0</v>
      </c>
      <c r="G18" s="104">
        <f>$C$17*G17</f>
        <v>0</v>
      </c>
      <c r="H18" s="104">
        <f>$C$17*H17</f>
        <v>3438.3039121439997</v>
      </c>
      <c r="I18" s="105">
        <f t="shared" si="0"/>
        <v>3438.3039121439997</v>
      </c>
      <c r="J18" s="91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</row>
    <row r="19" spans="1:26" ht="27.75" customHeight="1" x14ac:dyDescent="0.2">
      <c r="A19" s="187" t="s">
        <v>268</v>
      </c>
      <c r="B19" s="187"/>
      <c r="C19" s="188">
        <f>SUM(C7:C18)</f>
        <v>709682.44785293622</v>
      </c>
      <c r="D19" s="189">
        <f>SUM(D7:D18)</f>
        <v>1</v>
      </c>
      <c r="E19" s="190"/>
      <c r="F19" s="190"/>
      <c r="G19" s="190"/>
      <c r="H19" s="190"/>
      <c r="I19" s="191">
        <f>I8+I10+I12+I14+I16+I18</f>
        <v>709682.44785293622</v>
      </c>
      <c r="J19" s="91"/>
    </row>
    <row r="20" spans="1:26" ht="27.75" customHeight="1" x14ac:dyDescent="0.2">
      <c r="A20" s="187"/>
      <c r="B20" s="187"/>
      <c r="C20" s="188"/>
      <c r="D20" s="188"/>
      <c r="E20" s="190"/>
      <c r="F20" s="190"/>
      <c r="G20" s="190"/>
      <c r="H20" s="190"/>
      <c r="I20" s="191"/>
      <c r="J20" s="91"/>
    </row>
    <row r="21" spans="1:26" ht="13.5" customHeight="1" x14ac:dyDescent="0.2">
      <c r="A21" s="192" t="s">
        <v>269</v>
      </c>
      <c r="B21" s="192"/>
      <c r="C21" s="192"/>
      <c r="D21" s="192"/>
      <c r="E21" s="102">
        <f>E22/$C$19</f>
        <v>0.31428062249587829</v>
      </c>
      <c r="F21" s="102">
        <f>F22/$C$19</f>
        <v>0.23384791358037085</v>
      </c>
      <c r="G21" s="102">
        <f>G22/$C$19</f>
        <v>0.23384791358037085</v>
      </c>
      <c r="H21" s="102">
        <f>H22/$C$19</f>
        <v>0.21802355034338011</v>
      </c>
      <c r="I21" s="193"/>
      <c r="J21" s="91"/>
      <c r="K21" s="108">
        <f>Orçamento!K7</f>
        <v>709682.44785293622</v>
      </c>
    </row>
    <row r="22" spans="1:26" ht="13.5" customHeight="1" x14ac:dyDescent="0.2">
      <c r="A22" s="192" t="s">
        <v>270</v>
      </c>
      <c r="B22" s="192"/>
      <c r="C22" s="192"/>
      <c r="D22" s="192"/>
      <c r="E22" s="109">
        <f>E8+E10+E12+E14+E16+E18</f>
        <v>223039.44148561946</v>
      </c>
      <c r="F22" s="109">
        <f>F8+F10+F12+F14+F16+F18</f>
        <v>165957.75973501947</v>
      </c>
      <c r="G22" s="109">
        <f>G8+G10+G12+G14+G16+G18</f>
        <v>165957.75973501947</v>
      </c>
      <c r="H22" s="109">
        <f>H8+H10+H12+H14+H16+H18</f>
        <v>154727.48689727788</v>
      </c>
      <c r="I22" s="193"/>
      <c r="J22" s="91"/>
      <c r="K22" s="108">
        <f>C19</f>
        <v>709682.44785293622</v>
      </c>
    </row>
    <row r="23" spans="1:26" ht="13.5" customHeight="1" x14ac:dyDescent="0.2">
      <c r="A23" s="192" t="s">
        <v>271</v>
      </c>
      <c r="B23" s="192"/>
      <c r="C23" s="192"/>
      <c r="D23" s="192"/>
      <c r="E23" s="102">
        <f>E24/$C$19</f>
        <v>0.31428062249587829</v>
      </c>
      <c r="F23" s="102">
        <f>F24/$C$19</f>
        <v>0.54812853607624912</v>
      </c>
      <c r="G23" s="102">
        <f>G24/$C$19</f>
        <v>0.78197644965662005</v>
      </c>
      <c r="H23" s="102">
        <f>H24/$C$19</f>
        <v>1.0000000000000002</v>
      </c>
      <c r="I23" s="193"/>
      <c r="J23" s="91"/>
      <c r="K23" s="108">
        <f>I19</f>
        <v>709682.44785293622</v>
      </c>
    </row>
    <row r="24" spans="1:26" ht="13.5" customHeight="1" x14ac:dyDescent="0.2">
      <c r="A24" s="194" t="s">
        <v>272</v>
      </c>
      <c r="B24" s="194"/>
      <c r="C24" s="194"/>
      <c r="D24" s="194"/>
      <c r="E24" s="110">
        <f>E22</f>
        <v>223039.44148561946</v>
      </c>
      <c r="F24" s="110">
        <f>E24+F22</f>
        <v>388997.20122063893</v>
      </c>
      <c r="G24" s="110">
        <f>F24+G22</f>
        <v>554954.96095565846</v>
      </c>
      <c r="H24" s="111">
        <f>G24+H22</f>
        <v>709682.44785293634</v>
      </c>
      <c r="I24" s="193"/>
      <c r="J24" s="91"/>
    </row>
    <row r="25" spans="1:26" ht="13.5" customHeight="1" x14ac:dyDescent="0.2"/>
    <row r="26" spans="1:26" ht="13.5" customHeight="1" x14ac:dyDescent="0.2"/>
    <row r="27" spans="1:26" ht="13.5" customHeight="1" x14ac:dyDescent="0.2"/>
    <row r="28" spans="1:26" ht="13.5" customHeight="1" x14ac:dyDescent="0.2"/>
    <row r="29" spans="1:26" ht="13.5" customHeight="1" x14ac:dyDescent="0.2"/>
    <row r="30" spans="1:26" ht="13.5" customHeight="1" x14ac:dyDescent="0.2"/>
    <row r="31" spans="1:26" ht="13.5" customHeight="1" x14ac:dyDescent="0.2"/>
    <row r="32" spans="1:26" ht="13.5" customHeight="1" x14ac:dyDescent="0.2"/>
    <row r="33" ht="13.5" customHeight="1" x14ac:dyDescent="0.2"/>
    <row r="34" ht="13.5" customHeight="1" x14ac:dyDescent="0.2"/>
    <row r="35" ht="13.5" customHeight="1" x14ac:dyDescent="0.2"/>
    <row r="36" ht="13.5" customHeight="1" x14ac:dyDescent="0.2"/>
    <row r="37" ht="13.5" customHeight="1" x14ac:dyDescent="0.2"/>
    <row r="38" ht="13.5" customHeight="1" x14ac:dyDescent="0.2"/>
    <row r="39" ht="13.5" customHeight="1" x14ac:dyDescent="0.2"/>
    <row r="40" ht="13.5" customHeight="1" x14ac:dyDescent="0.2"/>
    <row r="41" ht="13.5" customHeight="1" x14ac:dyDescent="0.2"/>
    <row r="42" ht="13.5" customHeight="1" x14ac:dyDescent="0.2"/>
    <row r="43" ht="13.5" customHeight="1" x14ac:dyDescent="0.2"/>
    <row r="44" ht="13.5" customHeight="1" x14ac:dyDescent="0.2"/>
    <row r="45" ht="13.5" customHeight="1" x14ac:dyDescent="0.2"/>
    <row r="46" ht="13.5" customHeight="1" x14ac:dyDescent="0.2"/>
    <row r="47" ht="13.5" customHeight="1" x14ac:dyDescent="0.2"/>
    <row r="48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  <row r="997" ht="13.5" customHeight="1" x14ac:dyDescent="0.2"/>
    <row r="998" ht="13.5" customHeight="1" x14ac:dyDescent="0.2"/>
    <row r="999" ht="13.5" customHeight="1" x14ac:dyDescent="0.2"/>
    <row r="1000" ht="13.5" customHeight="1" x14ac:dyDescent="0.2"/>
  </sheetData>
  <mergeCells count="43">
    <mergeCell ref="E19:H20"/>
    <mergeCell ref="I19:I20"/>
    <mergeCell ref="A21:D21"/>
    <mergeCell ref="I21:I24"/>
    <mergeCell ref="A22:D22"/>
    <mergeCell ref="A23:D23"/>
    <mergeCell ref="A24:D24"/>
    <mergeCell ref="A17:A18"/>
    <mergeCell ref="B17:B18"/>
    <mergeCell ref="C17:C18"/>
    <mergeCell ref="D17:D18"/>
    <mergeCell ref="A19:B20"/>
    <mergeCell ref="C19:C20"/>
    <mergeCell ref="D19:D20"/>
    <mergeCell ref="A13:A14"/>
    <mergeCell ref="B13:B14"/>
    <mergeCell ref="C13:C14"/>
    <mergeCell ref="D13:D14"/>
    <mergeCell ref="A15:A16"/>
    <mergeCell ref="B15:B16"/>
    <mergeCell ref="C15:C16"/>
    <mergeCell ref="D15:D16"/>
    <mergeCell ref="A9:A10"/>
    <mergeCell ref="B9:B10"/>
    <mergeCell ref="C9:C10"/>
    <mergeCell ref="D9:D10"/>
    <mergeCell ref="A11:A12"/>
    <mergeCell ref="B11:B12"/>
    <mergeCell ref="C11:C12"/>
    <mergeCell ref="D11:D12"/>
    <mergeCell ref="A5:I5"/>
    <mergeCell ref="A7:A8"/>
    <mergeCell ref="B7:B8"/>
    <mergeCell ref="C7:C8"/>
    <mergeCell ref="D7:D8"/>
    <mergeCell ref="A1:I1"/>
    <mergeCell ref="B2:E2"/>
    <mergeCell ref="F2:G2"/>
    <mergeCell ref="I2:I4"/>
    <mergeCell ref="B3:E3"/>
    <mergeCell ref="F3:G3"/>
    <mergeCell ref="B4:E4"/>
    <mergeCell ref="F4:G4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GRÁFICO</vt:lpstr>
      <vt:lpstr>MEDIÇÕES - 2º EMPENHO</vt:lpstr>
      <vt:lpstr>Orçamento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axlsx</dc:creator>
  <dc:description/>
  <cp:lastModifiedBy>Kedyma Marques Souza</cp:lastModifiedBy>
  <cp:revision>1</cp:revision>
  <dcterms:created xsi:type="dcterms:W3CDTF">2025-01-09T19:08:19Z</dcterms:created>
  <dcterms:modified xsi:type="dcterms:W3CDTF">2025-07-04T19:21:51Z</dcterms:modified>
  <dc:language>pt-BR</dc:language>
</cp:coreProperties>
</file>